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wdp" ContentType="image/vnd.ms-photo"/>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richData/rdRichValueTypes.xml" ContentType="application/vnd.ms-excel.rdrichvaluetypes+xml"/>
  <Override PartName="/xl/persons/person.xml" ContentType="application/vnd.ms-excel.person+xml"/>
  <Override PartName="/xl/richData/rdrichvalue.xml" ContentType="application/vnd.ms-excel.rdrichvalue+xml"/>
  <Override PartName="/xl/richData/rdrichvaluestructure.xml" ContentType="application/vnd.ms-excel.rdrichvaluestructure+xml"/>
  <Override PartName="/xl/threadedComments/threadedComment1.xml" ContentType="application/vnd.ms-excel.threadedcomments+xml"/>
  <Override PartName="/xl/threadedComments/threadedComment2.xml" ContentType="application/vnd.ms-excel.threadedcomments+xml"/>
  <Override PartName="/xl/threadedComments/threadedComment3.xml" ContentType="application/vnd.ms-excel.threadedcomments+xml"/>
  <Override PartName="/xl/threadedComments/threadedComment4.xml" ContentType="application/vnd.ms-excel.threadedcomments+xml"/>
  <Override PartName="/xl/threadedComments/threadedComment5.xml" ContentType="application/vnd.ms-excel.threadedcomments+xml"/>
  <Override PartName="/xl/threadedComments/threadedComment6.xml" ContentType="application/vnd.ms-excel.threadedcomments+xml"/>
  <Override PartName="/xl/threadedComments/threadedComment7.xml" ContentType="application/vnd.ms-excel.threadedcomments+xml"/>
  <Override PartName="/xl/threadedComments/threadedComment8.xml" ContentType="application/vnd.ms-excel.threadedcomments+xml"/>
  <Override PartName="/xl/threadedComments/threadedComment9.xml" ContentType="application/vnd.ms-excel.threadedcomments+xml"/>
  <Override PartName="/xl/threadedComments/threadedComment10.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always"/>
  <mc:AlternateContent xmlns:mc="http://schemas.openxmlformats.org/markup-compatibility/2006">
    <mc:Choice Requires="x15">
      <x15ac:absPath xmlns:x15ac="http://schemas.microsoft.com/office/spreadsheetml/2010/11/ac" url="C:\Users\LORENA\Downloads\"/>
    </mc:Choice>
  </mc:AlternateContent>
  <bookViews>
    <workbookView xWindow="0" yWindow="0" windowWidth="4080" windowHeight="6360" tabRatio="772" firstSheet="5" activeTab="13"/>
  </bookViews>
  <sheets>
    <sheet name="Control Interno Disciplinario" sheetId="3" r:id="rId1"/>
    <sheet name="Desarrollo Social" sheetId="6" r:id="rId2"/>
    <sheet name="DA Bienestar Social " sheetId="4" r:id="rId3"/>
    <sheet name="DA Planeación " sheetId="7" r:id="rId4"/>
    <sheet name="Privada" sheetId="11" r:id="rId5"/>
    <sheet name="Sec. de Cultura" sheetId="14" r:id="rId6"/>
    <sheet name="Educación" sheetId="8" r:id="rId7"/>
    <sheet name="General" sheetId="10" r:id="rId8"/>
    <sheet name="Gobierno" sheetId="2" r:id="rId9"/>
    <sheet name="Casa de Justicia" sheetId="12" r:id="rId10"/>
    <sheet name="Jurídica" sheetId="5" r:id="rId11"/>
    <sheet name="Tesoro" sheetId="1" r:id="rId12"/>
    <sheet name="Valorización y Plusvalía" sheetId="9" r:id="rId13"/>
    <sheet name="Oficina TIC" sheetId="15"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T44" i="15" l="1"/>
  <c r="AB43" i="15"/>
  <c r="AB44" i="15" s="1"/>
  <c r="Y43" i="15"/>
  <c r="T43" i="15"/>
  <c r="M43" i="15" a="1"/>
  <c r="M43" i="15" s="1"/>
  <c r="L43" i="15"/>
  <c r="J43" i="15"/>
  <c r="G43" i="15"/>
  <c r="AB42" i="15"/>
  <c r="Y42" i="15"/>
  <c r="T42" i="15"/>
  <c r="AB41" i="15"/>
  <c r="Y41" i="15"/>
  <c r="T41" i="15"/>
  <c r="M41" i="15" a="1"/>
  <c r="M41" i="15" s="1"/>
  <c r="L41" i="15"/>
  <c r="J41" i="15"/>
  <c r="G41" i="15"/>
  <c r="Y40" i="15"/>
  <c r="T40" i="15"/>
  <c r="AB39" i="15"/>
  <c r="Y39" i="15"/>
  <c r="T39" i="15"/>
  <c r="M39" i="15" a="1"/>
  <c r="M39" i="15" s="1"/>
  <c r="L39" i="15"/>
  <c r="J39" i="15"/>
  <c r="G39" i="15"/>
  <c r="AB38" i="15"/>
  <c r="T38" i="15"/>
  <c r="AB37" i="15"/>
  <c r="Y37" i="15"/>
  <c r="T37" i="15"/>
  <c r="M37" i="15"/>
  <c r="M37" i="15" a="1"/>
  <c r="L37" i="15"/>
  <c r="J37" i="15"/>
  <c r="G37" i="15"/>
  <c r="Y36" i="15"/>
  <c r="T36" i="15"/>
  <c r="AB35" i="15"/>
  <c r="Y35" i="15"/>
  <c r="T35" i="15"/>
  <c r="M35" i="15" a="1"/>
  <c r="M35" i="15" s="1"/>
  <c r="L35" i="15"/>
  <c r="J35" i="15"/>
  <c r="G35" i="15"/>
  <c r="T34" i="15"/>
  <c r="AB33" i="15"/>
  <c r="AB34" i="15" s="1"/>
  <c r="Y33" i="15"/>
  <c r="T33" i="15"/>
  <c r="M33" i="15" a="1"/>
  <c r="M33" i="15" s="1"/>
  <c r="L33" i="15"/>
  <c r="J33" i="15"/>
  <c r="G33" i="15"/>
  <c r="AB32" i="15"/>
  <c r="Y32" i="15"/>
  <c r="T32" i="15"/>
  <c r="AB31" i="15"/>
  <c r="T31" i="15"/>
  <c r="Y31" i="15" s="1"/>
  <c r="M31" i="15" a="1"/>
  <c r="M31" i="15" s="1"/>
  <c r="L31" i="15"/>
  <c r="J31" i="15"/>
  <c r="G31" i="15"/>
  <c r="T30" i="15"/>
  <c r="AB29" i="15"/>
  <c r="T29" i="15"/>
  <c r="M29" i="15" a="1"/>
  <c r="M29" i="15" s="1"/>
  <c r="L29" i="15"/>
  <c r="J29" i="15"/>
  <c r="Y29" i="15" s="1"/>
  <c r="Y30" i="15" s="1"/>
  <c r="G29" i="15"/>
  <c r="AB27" i="15"/>
  <c r="AB28" i="15" s="1"/>
  <c r="T27" i="15"/>
  <c r="Y27" i="15" s="1"/>
  <c r="M27" i="15"/>
  <c r="M27" i="15" a="1"/>
  <c r="L27" i="15"/>
  <c r="J27" i="15"/>
  <c r="G27" i="15"/>
  <c r="T26" i="15"/>
  <c r="AB25" i="15"/>
  <c r="T25" i="15"/>
  <c r="M25" i="15" a="1"/>
  <c r="M25" i="15" s="1"/>
  <c r="L25" i="15"/>
  <c r="J25" i="15"/>
  <c r="Y25" i="15" s="1"/>
  <c r="Y26" i="15" s="1"/>
  <c r="G25" i="15"/>
  <c r="AA29" i="15" a="1"/>
  <c r="AD37" i="15" a="1"/>
  <c r="AD27" i="15" a="1"/>
  <c r="AA39" i="15" a="1"/>
  <c r="AD43" i="15" a="1"/>
  <c r="AA35" i="15" a="1"/>
  <c r="AD33" i="15" a="1"/>
  <c r="AA25" i="15" a="1"/>
  <c r="AA25" i="15" l="1"/>
  <c r="AD33" i="15"/>
  <c r="AA35" i="15"/>
  <c r="AD43" i="15"/>
  <c r="AA39" i="15"/>
  <c r="AD27" i="15"/>
  <c r="AD37" i="15"/>
  <c r="AA29" i="15"/>
  <c r="Y28" i="15"/>
  <c r="Y44" i="15"/>
  <c r="AB26" i="15"/>
  <c r="Y38" i="15"/>
  <c r="Y34" i="15"/>
  <c r="AB36" i="15"/>
  <c r="AB30" i="15"/>
  <c r="AB40" i="15"/>
  <c r="Z25" i="15" a="1"/>
  <c r="AA27" i="15" a="1"/>
  <c r="AD41" i="15" a="1"/>
  <c r="AC43" i="15" a="1"/>
  <c r="AD29" i="15" a="1"/>
  <c r="AC37" i="15" a="1"/>
  <c r="AA31" i="15" a="1"/>
  <c r="AC33" i="15" a="1"/>
  <c r="AA37" i="15" a="1"/>
  <c r="AD31" i="15" a="1"/>
  <c r="AA41" i="15" a="1"/>
  <c r="AD35" i="15" a="1"/>
  <c r="Z35" i="15" a="1"/>
  <c r="AA43" i="15" a="1"/>
  <c r="Z39" i="15" a="1"/>
  <c r="AC27" i="15" a="1"/>
  <c r="Z29" i="15" a="1"/>
  <c r="AD25" i="15" a="1"/>
  <c r="AD39" i="15" a="1"/>
  <c r="AA33" i="15" a="1"/>
  <c r="AA33" i="15" l="1"/>
  <c r="AD39" i="15"/>
  <c r="AD25" i="15"/>
  <c r="Z29" i="15"/>
  <c r="AC27" i="15"/>
  <c r="Z39" i="15"/>
  <c r="AA43" i="15"/>
  <c r="Z35" i="15"/>
  <c r="AD35" i="15"/>
  <c r="AA41" i="15"/>
  <c r="AD31" i="15"/>
  <c r="AA37" i="15"/>
  <c r="AC33" i="15"/>
  <c r="AA31" i="15"/>
  <c r="AC37" i="15"/>
  <c r="AD29" i="15"/>
  <c r="AC43" i="15"/>
  <c r="AD41" i="15"/>
  <c r="AA27" i="15"/>
  <c r="Z25" i="15"/>
  <c r="Z33" i="15" a="1"/>
  <c r="AC35" i="15" a="1"/>
  <c r="Z41" i="15" a="1"/>
  <c r="AC31" i="15" a="1"/>
  <c r="Z37" i="15" a="1"/>
  <c r="AC29" i="15" a="1"/>
  <c r="AC39" i="15" a="1"/>
  <c r="AC41" i="15" a="1"/>
  <c r="Z31" i="15" a="1"/>
  <c r="AC25" i="15" a="1"/>
  <c r="Z27" i="15" a="1"/>
  <c r="Z43" i="15" a="1"/>
  <c r="Z43" i="15" l="1"/>
  <c r="AE43" i="15" s="1" a="1"/>
  <c r="AE43" i="15" s="1"/>
  <c r="Z27" i="15"/>
  <c r="AE27" i="15" s="1" a="1"/>
  <c r="AE27" i="15" s="1"/>
  <c r="AC25" i="15"/>
  <c r="Z31" i="15"/>
  <c r="AE31" i="15" s="1" a="1"/>
  <c r="AE31" i="15" s="1"/>
  <c r="AC41" i="15"/>
  <c r="AC39" i="15"/>
  <c r="AC29" i="15"/>
  <c r="Z37" i="15"/>
  <c r="AE37" i="15" s="1" a="1"/>
  <c r="AE37" i="15" s="1"/>
  <c r="AC31" i="15"/>
  <c r="Z41" i="15"/>
  <c r="AC35" i="15"/>
  <c r="Z33" i="15"/>
  <c r="AE33" i="15" s="1" a="1"/>
  <c r="AE33" i="15" s="1"/>
  <c r="AE25" i="15" a="1"/>
  <c r="AE25" i="15" s="1"/>
  <c r="AE39" i="15" a="1"/>
  <c r="AE39" i="15" s="1"/>
  <c r="AE29" i="15" a="1"/>
  <c r="AE29" i="15" s="1"/>
  <c r="AE35" i="15" a="1"/>
  <c r="AE35" i="15" s="1"/>
  <c r="AE41" i="15" l="1" a="1"/>
  <c r="AE41" i="15" s="1"/>
  <c r="T33" i="14" l="1"/>
  <c r="M33" i="14" a="1"/>
  <c r="M33" i="14" s="1"/>
  <c r="L33" i="14"/>
  <c r="J33" i="14"/>
  <c r="T31" i="14"/>
  <c r="M31" i="14" a="1"/>
  <c r="M31" i="14" s="1"/>
  <c r="L31" i="14"/>
  <c r="J31" i="14"/>
  <c r="T30" i="14"/>
  <c r="AB29" i="14"/>
  <c r="T29" i="14"/>
  <c r="M29" i="14" a="1"/>
  <c r="M29" i="14" s="1"/>
  <c r="L29" i="14"/>
  <c r="J29" i="14"/>
  <c r="G29" i="14"/>
  <c r="T28" i="14"/>
  <c r="AB27" i="14"/>
  <c r="AB28" i="14" s="1"/>
  <c r="T27" i="14"/>
  <c r="M27" i="14" a="1"/>
  <c r="M27" i="14" s="1"/>
  <c r="L27" i="14"/>
  <c r="J27" i="14"/>
  <c r="Y27" i="14" s="1"/>
  <c r="G27" i="14"/>
  <c r="AB26" i="14"/>
  <c r="T26" i="14"/>
  <c r="AB25" i="14"/>
  <c r="T25" i="14"/>
  <c r="M25" i="14" a="1"/>
  <c r="M25" i="14" s="1"/>
  <c r="L25" i="14"/>
  <c r="J25" i="14"/>
  <c r="G25" i="14"/>
  <c r="T44" i="14"/>
  <c r="AB43" i="14"/>
  <c r="AB44" i="14" s="1"/>
  <c r="Y43" i="14"/>
  <c r="Y44" i="14" s="1"/>
  <c r="T43" i="14"/>
  <c r="M43" i="14" a="1"/>
  <c r="M43" i="14" s="1"/>
  <c r="L43" i="14"/>
  <c r="J43" i="14"/>
  <c r="G43" i="14"/>
  <c r="T42" i="14"/>
  <c r="AB41" i="14"/>
  <c r="AB42" i="14" s="1"/>
  <c r="Y41" i="14"/>
  <c r="T41" i="14"/>
  <c r="M41" i="14" a="1"/>
  <c r="M41" i="14" s="1"/>
  <c r="L41" i="14"/>
  <c r="J41" i="14"/>
  <c r="G41" i="14"/>
  <c r="T40" i="14"/>
  <c r="AB39" i="14"/>
  <c r="Y39" i="14"/>
  <c r="Y40" i="14" s="1"/>
  <c r="T39" i="14"/>
  <c r="M39" i="14" a="1"/>
  <c r="M39" i="14" s="1"/>
  <c r="L39" i="14"/>
  <c r="J39" i="14"/>
  <c r="G39" i="14"/>
  <c r="AB38" i="14"/>
  <c r="T38" i="14"/>
  <c r="AB37" i="14"/>
  <c r="Y37" i="14"/>
  <c r="Y38" i="14" s="1"/>
  <c r="T37" i="14"/>
  <c r="M37" i="14" a="1"/>
  <c r="M37" i="14" s="1"/>
  <c r="L37" i="14"/>
  <c r="J37" i="14"/>
  <c r="G37" i="14"/>
  <c r="T36" i="14"/>
  <c r="AB35" i="14"/>
  <c r="AB36" i="14" s="1"/>
  <c r="Y35" i="14"/>
  <c r="Y36" i="14" s="1"/>
  <c r="T35" i="14"/>
  <c r="M35" i="14" a="1"/>
  <c r="M35" i="14" s="1"/>
  <c r="L35" i="14"/>
  <c r="J35" i="14"/>
  <c r="G35" i="14"/>
  <c r="T38" i="12"/>
  <c r="AB37" i="12"/>
  <c r="AB38" i="12" s="1"/>
  <c r="Y37" i="12"/>
  <c r="Y38" i="12" s="1"/>
  <c r="T37" i="12"/>
  <c r="M37" i="12" a="1"/>
  <c r="M37" i="12" s="1"/>
  <c r="L37" i="12"/>
  <c r="J37" i="12"/>
  <c r="G37" i="12"/>
  <c r="T36" i="12"/>
  <c r="AB35" i="12"/>
  <c r="AB36" i="12" s="1"/>
  <c r="Y35" i="12"/>
  <c r="Y36" i="12" s="1"/>
  <c r="T35" i="12"/>
  <c r="M35" i="12" a="1"/>
  <c r="M35" i="12" s="1"/>
  <c r="L35" i="12"/>
  <c r="J35" i="12"/>
  <c r="G35" i="12"/>
  <c r="T34" i="12"/>
  <c r="AB33" i="12"/>
  <c r="AB34" i="12" s="1"/>
  <c r="Y33" i="12"/>
  <c r="Y34" i="12" s="1"/>
  <c r="T33" i="12"/>
  <c r="M33" i="12" a="1"/>
  <c r="M33" i="12" s="1"/>
  <c r="L33" i="12"/>
  <c r="J33" i="12"/>
  <c r="G33" i="12"/>
  <c r="Y32" i="12"/>
  <c r="T32" i="12"/>
  <c r="AB31" i="12"/>
  <c r="Y31" i="12"/>
  <c r="T31" i="12"/>
  <c r="M31" i="12" a="1"/>
  <c r="M31" i="12" s="1"/>
  <c r="L31" i="12"/>
  <c r="J31" i="12"/>
  <c r="G31" i="12"/>
  <c r="AB30" i="12"/>
  <c r="T30" i="12"/>
  <c r="AB29" i="12"/>
  <c r="Y29" i="12"/>
  <c r="Y30" i="12" s="1"/>
  <c r="T29" i="12"/>
  <c r="M29" i="12" a="1"/>
  <c r="M29" i="12" s="1"/>
  <c r="L29" i="12"/>
  <c r="J29" i="12"/>
  <c r="G29" i="12"/>
  <c r="T28" i="12"/>
  <c r="AB27" i="12"/>
  <c r="AB28" i="12" s="1"/>
  <c r="T27" i="12"/>
  <c r="M27" i="12" a="1"/>
  <c r="M27" i="12" s="1"/>
  <c r="L27" i="12"/>
  <c r="J27" i="12"/>
  <c r="Y27" i="12" s="1"/>
  <c r="G27" i="12"/>
  <c r="T26" i="12"/>
  <c r="AB25" i="12"/>
  <c r="AB26" i="12" s="1"/>
  <c r="T25" i="12"/>
  <c r="M25" i="12" a="1"/>
  <c r="M25" i="12" s="1"/>
  <c r="L25" i="12"/>
  <c r="J25" i="12"/>
  <c r="Y25" i="12" s="1"/>
  <c r="G25" i="12"/>
  <c r="AA35" i="12" a="1"/>
  <c r="AD43" i="14" a="1"/>
  <c r="AA29" i="12" a="1"/>
  <c r="AA39" i="14" a="1"/>
  <c r="AD41" i="14" a="1"/>
  <c r="AD25" i="14" a="1"/>
  <c r="AD37" i="14" a="1"/>
  <c r="AD35" i="12" a="1"/>
  <c r="AA43" i="14" a="1"/>
  <c r="AD27" i="12" a="1"/>
  <c r="AD25" i="12" a="1"/>
  <c r="AD29" i="12" a="1"/>
  <c r="AD35" i="14" a="1"/>
  <c r="AA37" i="14" a="1"/>
  <c r="AD37" i="12" a="1"/>
  <c r="AA31" i="12" a="1"/>
  <c r="AD33" i="12" a="1"/>
  <c r="AA35" i="14" a="1"/>
  <c r="AD27" i="14" a="1"/>
  <c r="Y25" i="14" l="1"/>
  <c r="Y26" i="14" s="1"/>
  <c r="AD27" i="14"/>
  <c r="AA35" i="14"/>
  <c r="AD33" i="12"/>
  <c r="AA31" i="12"/>
  <c r="AD37" i="12"/>
  <c r="AA37" i="14"/>
  <c r="AD35" i="14"/>
  <c r="AD29" i="12"/>
  <c r="AD25" i="12"/>
  <c r="AD27" i="12"/>
  <c r="AA43" i="14"/>
  <c r="AD35" i="12"/>
  <c r="AD37" i="14"/>
  <c r="AD25" i="14"/>
  <c r="AD41" i="14"/>
  <c r="AA39" i="14"/>
  <c r="AA29" i="12"/>
  <c r="AD43" i="14"/>
  <c r="AA35" i="12"/>
  <c r="Y29" i="14"/>
  <c r="Y28" i="14"/>
  <c r="Y30" i="14"/>
  <c r="AB30" i="14"/>
  <c r="AB40" i="14"/>
  <c r="Y42" i="14"/>
  <c r="Y28" i="12"/>
  <c r="Y26" i="12"/>
  <c r="AB32" i="12"/>
  <c r="AC27" i="14" a="1"/>
  <c r="AC25" i="12" a="1"/>
  <c r="Z29" i="12" a="1"/>
  <c r="AD29" i="14" a="1"/>
  <c r="AA27" i="12" a="1"/>
  <c r="AC27" i="12" a="1"/>
  <c r="AA25" i="12" a="1"/>
  <c r="AA27" i="14" a="1"/>
  <c r="Z37" i="14" a="1"/>
  <c r="AA41" i="14" a="1"/>
  <c r="AC29" i="12" a="1"/>
  <c r="Z35" i="14" a="1"/>
  <c r="AC43" i="14" a="1"/>
  <c r="AC37" i="12" a="1"/>
  <c r="AD39" i="14" a="1"/>
  <c r="AC33" i="12" a="1"/>
  <c r="Z43" i="14" a="1"/>
  <c r="Z35" i="12" a="1"/>
  <c r="AD31" i="12" a="1"/>
  <c r="AC37" i="14" a="1"/>
  <c r="AC25" i="14" a="1"/>
  <c r="AC35" i="14" a="1"/>
  <c r="AA25" i="14" a="1"/>
  <c r="AA29" i="14" a="1"/>
  <c r="Z31" i="12" a="1"/>
  <c r="AC35" i="12" a="1"/>
  <c r="AA33" i="12" a="1"/>
  <c r="AA37" i="12" a="1"/>
  <c r="AC41" i="14" a="1"/>
  <c r="Z39" i="14" a="1"/>
  <c r="Z39" i="14" l="1"/>
  <c r="AC41" i="14"/>
  <c r="AA37" i="12"/>
  <c r="AA33" i="12"/>
  <c r="AC35" i="12"/>
  <c r="Z31" i="12"/>
  <c r="AA29" i="14"/>
  <c r="AA25" i="14"/>
  <c r="AC35" i="14"/>
  <c r="AC25" i="14"/>
  <c r="AC37" i="14"/>
  <c r="AD31" i="12"/>
  <c r="Z35" i="12"/>
  <c r="AE35" i="12" s="1" a="1"/>
  <c r="AE35" i="12" s="1"/>
  <c r="Z43" i="14"/>
  <c r="AC33" i="12"/>
  <c r="AD39" i="14"/>
  <c r="AC37" i="12"/>
  <c r="AC43" i="14"/>
  <c r="Z35" i="14"/>
  <c r="AC29" i="12"/>
  <c r="AA41" i="14"/>
  <c r="Z37" i="14"/>
  <c r="AE37" i="14" s="1" a="1"/>
  <c r="AE37" i="14" s="1"/>
  <c r="AA27" i="14"/>
  <c r="AA25" i="12"/>
  <c r="AC27" i="12"/>
  <c r="AA27" i="12"/>
  <c r="AD29" i="14"/>
  <c r="Z29" i="12"/>
  <c r="AE29" i="12" s="1" a="1"/>
  <c r="AE29" i="12" s="1"/>
  <c r="AC25" i="12"/>
  <c r="AC27" i="14"/>
  <c r="T34" i="11"/>
  <c r="AB33" i="11"/>
  <c r="AB34" i="11" s="1"/>
  <c r="T33" i="11"/>
  <c r="M33" i="11" a="1"/>
  <c r="M33" i="11" s="1"/>
  <c r="L33" i="11"/>
  <c r="J33" i="11"/>
  <c r="G33" i="11"/>
  <c r="T32" i="11"/>
  <c r="AB31" i="11"/>
  <c r="AB32" i="11" s="1"/>
  <c r="T31" i="11"/>
  <c r="M31" i="11" a="1"/>
  <c r="M31" i="11" s="1"/>
  <c r="L31" i="11"/>
  <c r="J31" i="11"/>
  <c r="G31" i="11"/>
  <c r="T30" i="11"/>
  <c r="AB29" i="11"/>
  <c r="T29" i="11"/>
  <c r="M29" i="11" a="1"/>
  <c r="M29" i="11" s="1"/>
  <c r="L29" i="11"/>
  <c r="J29" i="11"/>
  <c r="Y29" i="11" s="1"/>
  <c r="G29" i="11"/>
  <c r="T28" i="11"/>
  <c r="AB27" i="11"/>
  <c r="AB28" i="11" s="1"/>
  <c r="T27" i="11"/>
  <c r="M27" i="11" a="1"/>
  <c r="M27" i="11" s="1"/>
  <c r="L27" i="11"/>
  <c r="J27" i="11"/>
  <c r="G27" i="11"/>
  <c r="T26" i="11"/>
  <c r="AB25" i="11"/>
  <c r="AB26" i="11" s="1"/>
  <c r="T25" i="11"/>
  <c r="M25" i="11" a="1"/>
  <c r="M25" i="11" s="1"/>
  <c r="L25" i="11"/>
  <c r="J25" i="11"/>
  <c r="G25" i="11"/>
  <c r="Z27" i="12" a="1"/>
  <c r="Z37" i="12" a="1"/>
  <c r="AC31" i="12" a="1"/>
  <c r="AC29" i="14" a="1"/>
  <c r="Z33" i="12" a="1"/>
  <c r="Z41" i="14" a="1"/>
  <c r="Z27" i="14" a="1"/>
  <c r="Z25" i="12" a="1"/>
  <c r="Z29" i="14" a="1"/>
  <c r="Z25" i="14" a="1"/>
  <c r="AC39" i="14" a="1"/>
  <c r="AE43" i="14" l="1" a="1"/>
  <c r="AE43" i="14" s="1"/>
  <c r="AE35" i="14" a="1"/>
  <c r="AE35" i="14" s="1"/>
  <c r="AC39" i="14"/>
  <c r="AE39" i="14" s="1" a="1"/>
  <c r="AE39" i="14" s="1"/>
  <c r="Z25" i="14"/>
  <c r="AE25" i="14" s="1" a="1"/>
  <c r="AE25" i="14" s="1"/>
  <c r="Z29" i="14"/>
  <c r="Z25" i="12"/>
  <c r="AE25" i="12" s="1" a="1"/>
  <c r="AE25" i="12" s="1"/>
  <c r="Z27" i="14"/>
  <c r="AE27" i="14" s="1" a="1"/>
  <c r="AE27" i="14" s="1"/>
  <c r="Z41" i="14"/>
  <c r="AE41" i="14" s="1" a="1"/>
  <c r="AE41" i="14" s="1"/>
  <c r="Z33" i="12"/>
  <c r="AE33" i="12" s="1" a="1"/>
  <c r="AE33" i="12" s="1"/>
  <c r="AC29" i="14"/>
  <c r="AC31" i="12"/>
  <c r="AE31" i="12" s="1" a="1"/>
  <c r="AE31" i="12" s="1"/>
  <c r="Z37" i="12"/>
  <c r="AE37" i="12" s="1" a="1"/>
  <c r="AE37" i="12" s="1"/>
  <c r="Z27" i="12"/>
  <c r="AE27" i="12" s="1" a="1"/>
  <c r="AE27" i="12" s="1"/>
  <c r="Y31" i="11"/>
  <c r="Y32" i="11" s="1"/>
  <c r="Y27" i="11"/>
  <c r="Y28" i="11" s="1"/>
  <c r="Y33" i="11"/>
  <c r="Y34" i="11" s="1"/>
  <c r="Y25" i="11"/>
  <c r="Y26" i="11" s="1"/>
  <c r="Y30" i="11"/>
  <c r="AB30" i="11"/>
  <c r="AA29" i="11" a="1"/>
  <c r="AD33" i="11" a="1"/>
  <c r="AA31" i="11" a="1"/>
  <c r="AD25" i="11" a="1"/>
  <c r="AD29" i="11" a="1"/>
  <c r="AA33" i="11" a="1"/>
  <c r="AD31" i="11" a="1"/>
  <c r="AA25" i="11" a="1"/>
  <c r="AD27" i="11" a="1"/>
  <c r="AD27" i="11" l="1"/>
  <c r="AA25" i="11"/>
  <c r="AD31" i="11"/>
  <c r="AA33" i="11"/>
  <c r="AD29" i="11"/>
  <c r="AD25" i="11"/>
  <c r="AA31" i="11"/>
  <c r="AD33" i="11"/>
  <c r="AA29" i="11"/>
  <c r="AE29" i="14" a="1"/>
  <c r="AE29" i="14" s="1"/>
  <c r="AC27" i="11" a="1"/>
  <c r="Z25" i="11" a="1"/>
  <c r="AC29" i="11" a="1"/>
  <c r="AC25" i="11" a="1"/>
  <c r="Z31" i="11" a="1"/>
  <c r="Z29" i="11" a="1"/>
  <c r="AC31" i="11" a="1"/>
  <c r="Z33" i="11" a="1"/>
  <c r="AA27" i="11" a="1"/>
  <c r="AC33" i="11" a="1"/>
  <c r="AC33" i="11" l="1"/>
  <c r="AA27" i="11"/>
  <c r="Z33" i="11"/>
  <c r="AE33" i="11" s="1" a="1"/>
  <c r="AE33" i="11" s="1"/>
  <c r="AC31" i="11"/>
  <c r="Z29" i="11"/>
  <c r="Z31" i="11"/>
  <c r="AE31" i="11" s="1" a="1"/>
  <c r="AE31" i="11" s="1"/>
  <c r="AC25" i="11"/>
  <c r="AC29" i="11"/>
  <c r="Z25" i="11"/>
  <c r="AC27" i="11"/>
  <c r="T57" i="10"/>
  <c r="T55" i="10"/>
  <c r="T53" i="10"/>
  <c r="I53" i="10"/>
  <c r="J53" i="10" s="1"/>
  <c r="Z27" i="11" a="1"/>
  <c r="AD53" i="10" a="1"/>
  <c r="AD53" i="10" l="1"/>
  <c r="Z27" i="11"/>
  <c r="AE27" i="11" s="1" a="1"/>
  <c r="AE27" i="11" s="1"/>
  <c r="AE29" i="11" a="1"/>
  <c r="AE29" i="11" s="1"/>
  <c r="AE25" i="11" a="1"/>
  <c r="AE25" i="11" s="1"/>
  <c r="T51" i="10"/>
  <c r="T50" i="10"/>
  <c r="T49" i="10"/>
  <c r="T48" i="10"/>
  <c r="T46" i="10" l="1"/>
  <c r="T45" i="10"/>
  <c r="T44" i="10"/>
  <c r="T43" i="10"/>
  <c r="T41" i="10" l="1"/>
  <c r="AB40" i="10"/>
  <c r="T40" i="10"/>
  <c r="M40" i="10" a="1"/>
  <c r="M40" i="10" s="1"/>
  <c r="L40" i="10"/>
  <c r="J40" i="10"/>
  <c r="Y40" i="10" s="1"/>
  <c r="G40" i="10"/>
  <c r="Y41" i="10" l="1"/>
  <c r="AB41" i="10"/>
  <c r="AA40" i="10" a="1"/>
  <c r="AD40" i="10" a="1"/>
  <c r="AD40" i="10" l="1"/>
  <c r="AA40" i="10"/>
  <c r="AC40" i="10" a="1"/>
  <c r="Z40" i="10" a="1"/>
  <c r="Z40" i="10" l="1"/>
  <c r="AC40" i="10"/>
  <c r="AB48" i="10"/>
  <c r="AB49" i="10" s="1"/>
  <c r="T38" i="10"/>
  <c r="AB37" i="10"/>
  <c r="AB38" i="10" s="1"/>
  <c r="T37" i="10"/>
  <c r="M37" i="10" a="1"/>
  <c r="M37" i="10" s="1"/>
  <c r="L37" i="10"/>
  <c r="J37" i="10"/>
  <c r="G37" i="10"/>
  <c r="T36" i="10"/>
  <c r="AB35" i="10"/>
  <c r="AB36" i="10" s="1"/>
  <c r="T35" i="10"/>
  <c r="M35" i="10" a="1"/>
  <c r="M35" i="10" s="1"/>
  <c r="L35" i="10"/>
  <c r="J35" i="10"/>
  <c r="G35" i="10"/>
  <c r="T34" i="10"/>
  <c r="AB33" i="10"/>
  <c r="AB34" i="10" s="1"/>
  <c r="T33" i="10"/>
  <c r="M33" i="10" a="1"/>
  <c r="M33" i="10" s="1"/>
  <c r="L33" i="10"/>
  <c r="J33" i="10"/>
  <c r="G33" i="10"/>
  <c r="T32" i="10"/>
  <c r="AB31" i="10"/>
  <c r="T31" i="10"/>
  <c r="M31" i="10" a="1"/>
  <c r="M31" i="10" s="1"/>
  <c r="L31" i="10"/>
  <c r="J31" i="10"/>
  <c r="G31" i="10"/>
  <c r="AE40" i="10" l="1" a="1"/>
  <c r="AE40" i="10" s="1"/>
  <c r="Y35" i="10"/>
  <c r="Y36" i="10" s="1"/>
  <c r="Y37" i="10"/>
  <c r="Y38" i="10" s="1"/>
  <c r="Y33" i="10"/>
  <c r="Y34" i="10" s="1"/>
  <c r="Y31" i="10"/>
  <c r="Y32" i="10" s="1"/>
  <c r="AB32" i="10"/>
  <c r="AD31" i="10" a="1"/>
  <c r="AA37" i="10" a="1"/>
  <c r="AD37" i="10" a="1"/>
  <c r="AD33" i="10" a="1"/>
  <c r="AA31" i="10" a="1"/>
  <c r="AA35" i="10" a="1"/>
  <c r="AD35" i="10" a="1"/>
  <c r="AD35" i="10" l="1"/>
  <c r="AA35" i="10"/>
  <c r="AA31" i="10"/>
  <c r="AD33" i="10"/>
  <c r="AD37" i="10"/>
  <c r="AA37" i="10"/>
  <c r="AD31" i="10"/>
  <c r="Z35" i="10" a="1"/>
  <c r="Z31" i="10" a="1"/>
  <c r="AC33" i="10" a="1"/>
  <c r="AC31" i="10" a="1"/>
  <c r="AC37" i="10" a="1"/>
  <c r="AC35" i="10" a="1"/>
  <c r="Z37" i="10" a="1"/>
  <c r="AA33" i="10" a="1"/>
  <c r="AA33" i="10" l="1"/>
  <c r="Z37" i="10"/>
  <c r="AC35" i="10"/>
  <c r="AC37" i="10"/>
  <c r="AC31" i="10"/>
  <c r="AC33" i="10"/>
  <c r="Z31" i="10"/>
  <c r="AE31" i="10" s="1" a="1"/>
  <c r="AE31" i="10" s="1"/>
  <c r="Z35" i="10"/>
  <c r="AE35" i="10" s="1" a="1"/>
  <c r="AE35" i="10" s="1"/>
  <c r="T29" i="10"/>
  <c r="AB28" i="10"/>
  <c r="T28" i="10"/>
  <c r="M28" i="10" a="1"/>
  <c r="M28" i="10" s="1"/>
  <c r="L28" i="10"/>
  <c r="J28" i="10"/>
  <c r="G28" i="10"/>
  <c r="T27" i="10"/>
  <c r="AB26" i="10"/>
  <c r="AB27" i="10" s="1"/>
  <c r="T26" i="10"/>
  <c r="M26" i="10" a="1"/>
  <c r="M26" i="10" s="1"/>
  <c r="L26" i="10"/>
  <c r="J26" i="10"/>
  <c r="G26" i="10"/>
  <c r="Z33" i="10" a="1"/>
  <c r="Z33" i="10" l="1"/>
  <c r="AE33" i="10" s="1" a="1"/>
  <c r="AE33" i="10" s="1"/>
  <c r="AE37" i="10" a="1"/>
  <c r="AE37" i="10" s="1"/>
  <c r="Y28" i="10"/>
  <c r="Y29" i="10" s="1"/>
  <c r="Y26" i="10"/>
  <c r="Y27" i="10" s="1"/>
  <c r="AB29" i="10"/>
  <c r="AD26" i="10" a="1"/>
  <c r="AD28" i="10" a="1"/>
  <c r="AA28" i="10" a="1"/>
  <c r="AA26" i="10" a="1"/>
  <c r="AA26" i="10" l="1"/>
  <c r="AA28" i="10"/>
  <c r="AD28" i="10"/>
  <c r="AD26" i="10"/>
  <c r="Z26" i="10" a="1"/>
  <c r="AC28" i="10" a="1"/>
  <c r="Z28" i="10" a="1"/>
  <c r="AC26" i="10" a="1"/>
  <c r="AC26" i="10" l="1"/>
  <c r="Z28" i="10"/>
  <c r="AC28" i="10"/>
  <c r="Z26" i="10"/>
  <c r="T58" i="10"/>
  <c r="AB50" i="10"/>
  <c r="AE26" i="10" l="1" a="1"/>
  <c r="AE26" i="10" s="1"/>
  <c r="AE28" i="10" a="1"/>
  <c r="AE28" i="10" s="1"/>
  <c r="AB51" i="10"/>
  <c r="AC53" i="10" a="1"/>
  <c r="AC53" i="10" l="1"/>
  <c r="T44" i="9"/>
  <c r="AB43" i="9"/>
  <c r="AB44" i="9" s="1"/>
  <c r="Y43" i="9"/>
  <c r="T43" i="9"/>
  <c r="M43" i="9" a="1"/>
  <c r="M43" i="9" s="1"/>
  <c r="L43" i="9"/>
  <c r="J43" i="9"/>
  <c r="G43" i="9"/>
  <c r="T42" i="9"/>
  <c r="AB41" i="9"/>
  <c r="AB42" i="9" s="1"/>
  <c r="Y41" i="9"/>
  <c r="Y42" i="9" s="1"/>
  <c r="T41" i="9"/>
  <c r="M41" i="9" a="1"/>
  <c r="M41" i="9" s="1"/>
  <c r="L41" i="9"/>
  <c r="J41" i="9"/>
  <c r="G41" i="9"/>
  <c r="T40" i="9"/>
  <c r="AB39" i="9"/>
  <c r="Y39" i="9"/>
  <c r="Y40" i="9" s="1"/>
  <c r="T39" i="9"/>
  <c r="M39" i="9" a="1"/>
  <c r="M39" i="9" s="1"/>
  <c r="L39" i="9"/>
  <c r="J39" i="9"/>
  <c r="G39" i="9"/>
  <c r="T38" i="9"/>
  <c r="AB37" i="9"/>
  <c r="Y37" i="9"/>
  <c r="Y38" i="9" s="1"/>
  <c r="T37" i="9"/>
  <c r="M37" i="9" a="1"/>
  <c r="M37" i="9" s="1"/>
  <c r="L37" i="9"/>
  <c r="J37" i="9"/>
  <c r="G37" i="9"/>
  <c r="T36" i="9"/>
  <c r="AB35" i="9"/>
  <c r="Y35" i="9"/>
  <c r="Y36" i="9" s="1"/>
  <c r="T35" i="9"/>
  <c r="M35" i="9" a="1"/>
  <c r="M35" i="9" s="1"/>
  <c r="L35" i="9"/>
  <c r="J35" i="9"/>
  <c r="G35" i="9"/>
  <c r="T34" i="9"/>
  <c r="AB33" i="9"/>
  <c r="Y33" i="9"/>
  <c r="Y34" i="9" s="1"/>
  <c r="T33" i="9"/>
  <c r="M33" i="9" a="1"/>
  <c r="M33" i="9" s="1"/>
  <c r="L33" i="9"/>
  <c r="J33" i="9"/>
  <c r="G33" i="9"/>
  <c r="T32" i="9"/>
  <c r="AB31" i="9"/>
  <c r="Y31" i="9"/>
  <c r="T31" i="9"/>
  <c r="M31" i="9" a="1"/>
  <c r="M31" i="9" s="1"/>
  <c r="L31" i="9"/>
  <c r="J31" i="9"/>
  <c r="G31" i="9"/>
  <c r="T30" i="9"/>
  <c r="AB29" i="9"/>
  <c r="AB30" i="9" s="1"/>
  <c r="Y29" i="9"/>
  <c r="Y30" i="9" s="1"/>
  <c r="T29" i="9"/>
  <c r="M29" i="9" a="1"/>
  <c r="M29" i="9" s="1"/>
  <c r="L29" i="9"/>
  <c r="J29" i="9"/>
  <c r="G29" i="9"/>
  <c r="T28" i="9"/>
  <c r="AB27" i="9"/>
  <c r="AB28" i="9" s="1"/>
  <c r="T27" i="9"/>
  <c r="M27" i="9" a="1"/>
  <c r="M27" i="9" s="1"/>
  <c r="L27" i="9"/>
  <c r="J27" i="9"/>
  <c r="G27" i="9"/>
  <c r="T26" i="9"/>
  <c r="AB25" i="9"/>
  <c r="T25" i="9"/>
  <c r="M25" i="9" a="1"/>
  <c r="M25" i="9" s="1"/>
  <c r="L25" i="9"/>
  <c r="J25" i="9"/>
  <c r="G25" i="9"/>
  <c r="Y32" i="9" l="1"/>
  <c r="AB40" i="9"/>
  <c r="Y27" i="9"/>
  <c r="AB26" i="9"/>
  <c r="Y25" i="9"/>
  <c r="Y26" i="9" s="1"/>
  <c r="AB34" i="9"/>
  <c r="Y44" i="9"/>
  <c r="AB38" i="9"/>
  <c r="AB32" i="9"/>
  <c r="AB36" i="9"/>
  <c r="AD29" i="9" a="1"/>
  <c r="AA25" i="9" a="1"/>
  <c r="AD31" i="9" a="1"/>
  <c r="AA39" i="9" a="1"/>
  <c r="AA29" i="9" a="1"/>
  <c r="AA41" i="9" a="1"/>
  <c r="AA37" i="9" a="1"/>
  <c r="AD43" i="9" a="1"/>
  <c r="AD39" i="9" a="1"/>
  <c r="AD41" i="9" a="1"/>
  <c r="AA33" i="9" a="1"/>
  <c r="AD27" i="9" a="1"/>
  <c r="AA31" i="9" a="1"/>
  <c r="AD33" i="9" a="1"/>
  <c r="AD35" i="9" a="1"/>
  <c r="AA43" i="9" a="1"/>
  <c r="AD37" i="9" a="1"/>
  <c r="AA35" i="9" a="1"/>
  <c r="AD25" i="9" a="1"/>
  <c r="AD25" i="9" l="1"/>
  <c r="AA35" i="9"/>
  <c r="AD37" i="9"/>
  <c r="AA43" i="9"/>
  <c r="AD35" i="9"/>
  <c r="AD33" i="9"/>
  <c r="AA31" i="9"/>
  <c r="AD27" i="9"/>
  <c r="AA33" i="9"/>
  <c r="AD41" i="9"/>
  <c r="AD39" i="9"/>
  <c r="AD43" i="9"/>
  <c r="AA37" i="9"/>
  <c r="AA41" i="9"/>
  <c r="AA29" i="9"/>
  <c r="AA39" i="9"/>
  <c r="AD31" i="9"/>
  <c r="AA25" i="9"/>
  <c r="AD29" i="9"/>
  <c r="Y28" i="9"/>
  <c r="T34" i="8"/>
  <c r="AB33" i="8"/>
  <c r="AB34" i="8" s="1"/>
  <c r="Y33" i="8"/>
  <c r="Y34" i="8" s="1"/>
  <c r="T33" i="8"/>
  <c r="M33" i="8" a="1"/>
  <c r="M33" i="8" s="1"/>
  <c r="L33" i="8"/>
  <c r="J33" i="8"/>
  <c r="G33" i="8"/>
  <c r="T32" i="8"/>
  <c r="AB31" i="8"/>
  <c r="T31" i="8"/>
  <c r="M31" i="8" a="1"/>
  <c r="M31" i="8" s="1"/>
  <c r="L31" i="8"/>
  <c r="J31" i="8"/>
  <c r="G31" i="8"/>
  <c r="T30" i="8"/>
  <c r="AB29" i="8"/>
  <c r="AB30" i="8" s="1"/>
  <c r="T29" i="8"/>
  <c r="Y29" i="8" s="1"/>
  <c r="Y30" i="8" s="1"/>
  <c r="M29" i="8" a="1"/>
  <c r="M29" i="8" s="1"/>
  <c r="L29" i="8"/>
  <c r="J29" i="8"/>
  <c r="G29" i="8"/>
  <c r="T28" i="8"/>
  <c r="AB27" i="8"/>
  <c r="AB28" i="8" s="1"/>
  <c r="T27" i="8"/>
  <c r="M27" i="8" a="1"/>
  <c r="M27" i="8" s="1"/>
  <c r="L27" i="8"/>
  <c r="J27" i="8"/>
  <c r="G27" i="8"/>
  <c r="T26" i="8"/>
  <c r="AB25" i="8"/>
  <c r="AB26" i="8" s="1"/>
  <c r="T25" i="8"/>
  <c r="M25" i="8" a="1"/>
  <c r="M25" i="8" s="1"/>
  <c r="L25" i="8"/>
  <c r="J25" i="8"/>
  <c r="G25" i="8"/>
  <c r="AC25" i="9" a="1"/>
  <c r="Z33" i="9" a="1"/>
  <c r="AC31" i="9" a="1"/>
  <c r="AA27" i="9" a="1"/>
  <c r="AC27" i="9" a="1"/>
  <c r="Z35" i="9" a="1"/>
  <c r="AC41" i="9" a="1"/>
  <c r="Z25" i="9" a="1"/>
  <c r="AC37" i="9" a="1"/>
  <c r="AC39" i="9" a="1"/>
  <c r="AC29" i="9" a="1"/>
  <c r="Z29" i="9" a="1"/>
  <c r="Z43" i="9" a="1"/>
  <c r="AC43" i="9" a="1"/>
  <c r="Z37" i="9" a="1"/>
  <c r="Z39" i="9" a="1"/>
  <c r="AC35" i="9" a="1"/>
  <c r="AC33" i="9" a="1"/>
  <c r="Z41" i="9" a="1"/>
  <c r="Z31" i="9" a="1"/>
  <c r="Y31" i="8" l="1"/>
  <c r="Z31" i="9"/>
  <c r="Z41" i="9"/>
  <c r="AC33" i="9"/>
  <c r="AC35" i="9"/>
  <c r="Z39" i="9"/>
  <c r="AE39" i="9" s="1" a="1"/>
  <c r="AE39" i="9" s="1"/>
  <c r="Z37" i="9"/>
  <c r="AE37" i="9" s="1" a="1"/>
  <c r="AE37" i="9" s="1"/>
  <c r="AC43" i="9"/>
  <c r="Z43" i="9"/>
  <c r="Z29" i="9"/>
  <c r="AC29" i="9"/>
  <c r="AC39" i="9"/>
  <c r="AC37" i="9"/>
  <c r="Z25" i="9"/>
  <c r="AE25" i="9" s="1" a="1"/>
  <c r="AE25" i="9" s="1"/>
  <c r="AC41" i="9"/>
  <c r="Z35" i="9"/>
  <c r="AE35" i="9" s="1" a="1"/>
  <c r="AE35" i="9" s="1"/>
  <c r="AC27" i="9"/>
  <c r="AA27" i="9"/>
  <c r="AC31" i="9"/>
  <c r="Z33" i="9"/>
  <c r="AE33" i="9" s="1" a="1"/>
  <c r="AE33" i="9" s="1"/>
  <c r="AC25" i="9"/>
  <c r="Y27" i="8"/>
  <c r="Y25" i="8"/>
  <c r="Y26" i="8" s="1"/>
  <c r="Y32" i="8"/>
  <c r="AB32" i="8"/>
  <c r="AA31" i="8" a="1"/>
  <c r="AD27" i="8" a="1"/>
  <c r="AD31" i="8" a="1"/>
  <c r="AA33" i="8" a="1"/>
  <c r="AD29" i="8" a="1"/>
  <c r="AD33" i="8" a="1"/>
  <c r="AD25" i="8" a="1"/>
  <c r="Z27" i="9" a="1"/>
  <c r="AA29" i="8" a="1"/>
  <c r="AA25" i="8" a="1"/>
  <c r="AE29" i="9" l="1" a="1"/>
  <c r="AE29" i="9" s="1"/>
  <c r="AE43" i="9" a="1"/>
  <c r="AE43" i="9" s="1"/>
  <c r="AE31" i="9" a="1"/>
  <c r="AE31" i="9" s="1"/>
  <c r="AA25" i="8"/>
  <c r="AA29" i="8"/>
  <c r="Z27" i="9"/>
  <c r="AE27" i="9" s="1" a="1"/>
  <c r="AE27" i="9" s="1"/>
  <c r="AD25" i="8"/>
  <c r="AD33" i="8"/>
  <c r="AD29" i="8"/>
  <c r="AA33" i="8"/>
  <c r="AD31" i="8"/>
  <c r="AD27" i="8"/>
  <c r="AA31" i="8"/>
  <c r="AE41" i="9" a="1"/>
  <c r="AE41" i="9" s="1"/>
  <c r="Y28" i="8"/>
  <c r="Z25" i="8" a="1"/>
  <c r="Z29" i="8" a="1"/>
  <c r="Z31" i="8" a="1"/>
  <c r="Z33" i="8" a="1"/>
  <c r="AC25" i="8" a="1"/>
  <c r="AC31" i="8" a="1"/>
  <c r="AC33" i="8" a="1"/>
  <c r="AC29" i="8" a="1"/>
  <c r="AA27" i="8" a="1"/>
  <c r="AC27" i="8" a="1"/>
  <c r="AC27" i="8" l="1"/>
  <c r="AA27" i="8"/>
  <c r="AC29" i="8"/>
  <c r="AC33" i="8"/>
  <c r="AC31" i="8"/>
  <c r="AC25" i="8"/>
  <c r="Z33" i="8"/>
  <c r="AE33" i="8" s="1" a="1"/>
  <c r="AE33" i="8" s="1"/>
  <c r="Z31" i="8"/>
  <c r="AE31" i="8" s="1" a="1"/>
  <c r="AE31" i="8" s="1"/>
  <c r="Z29" i="8"/>
  <c r="Z25" i="8"/>
  <c r="T32" i="7"/>
  <c r="AB31" i="7"/>
  <c r="Y31" i="7"/>
  <c r="Y32" i="7" s="1"/>
  <c r="T31" i="7"/>
  <c r="M31" i="7" a="1"/>
  <c r="M31" i="7" s="1"/>
  <c r="L31" i="7"/>
  <c r="J31" i="7"/>
  <c r="G31" i="7"/>
  <c r="T30" i="7"/>
  <c r="Y29" i="7"/>
  <c r="Y30" i="7" s="1"/>
  <c r="T29" i="7"/>
  <c r="M29" i="7" a="1"/>
  <c r="M29" i="7" s="1"/>
  <c r="L29" i="7"/>
  <c r="J29" i="7"/>
  <c r="G29" i="7"/>
  <c r="T28" i="7"/>
  <c r="Y27" i="7"/>
  <c r="Y28" i="7" s="1"/>
  <c r="T27" i="7"/>
  <c r="M27" i="7" a="1"/>
  <c r="M27" i="7" s="1"/>
  <c r="L27" i="7"/>
  <c r="J27" i="7"/>
  <c r="G27" i="7"/>
  <c r="T26" i="7"/>
  <c r="AB25" i="7"/>
  <c r="T25" i="7"/>
  <c r="M25" i="7" a="1"/>
  <c r="M25" i="7" s="1"/>
  <c r="L25" i="7"/>
  <c r="J25" i="7"/>
  <c r="G25" i="7"/>
  <c r="Z27" i="8" a="1"/>
  <c r="AB29" i="7" l="1"/>
  <c r="AB30" i="7" s="1"/>
  <c r="AB27" i="7"/>
  <c r="AB28" i="7" s="1"/>
  <c r="Y25" i="7"/>
  <c r="Y26" i="7" s="1"/>
  <c r="AE29" i="8" a="1"/>
  <c r="AE29" i="8" s="1"/>
  <c r="Z27" i="8"/>
  <c r="AE27" i="8" s="1" a="1"/>
  <c r="AE27" i="8" s="1"/>
  <c r="AE25" i="8" a="1"/>
  <c r="AE25" i="8" s="1"/>
  <c r="AB32" i="7"/>
  <c r="AB26" i="7"/>
  <c r="AA27" i="7" a="1"/>
  <c r="AD31" i="7" a="1"/>
  <c r="AA29" i="7" a="1"/>
  <c r="AA25" i="7" a="1"/>
  <c r="AD27" i="7" a="1"/>
  <c r="AD29" i="7" a="1"/>
  <c r="AA31" i="7" a="1"/>
  <c r="AD25" i="7" a="1"/>
  <c r="AD25" i="7" l="1"/>
  <c r="AA31" i="7"/>
  <c r="AD29" i="7"/>
  <c r="AD27" i="7"/>
  <c r="AA25" i="7"/>
  <c r="AA29" i="7"/>
  <c r="AD31" i="7"/>
  <c r="AA27" i="7"/>
  <c r="T34" i="6"/>
  <c r="AB33" i="6"/>
  <c r="AB34" i="6" s="1"/>
  <c r="Y33" i="6"/>
  <c r="Y34" i="6" s="1"/>
  <c r="T33" i="6"/>
  <c r="M33" i="6" a="1"/>
  <c r="M33" i="6" s="1"/>
  <c r="L33" i="6"/>
  <c r="J33" i="6"/>
  <c r="G33" i="6"/>
  <c r="T32" i="6"/>
  <c r="AB31" i="6"/>
  <c r="T31" i="6"/>
  <c r="M31" i="6" a="1"/>
  <c r="M31" i="6" s="1"/>
  <c r="L31" i="6"/>
  <c r="J31" i="6"/>
  <c r="G31" i="6"/>
  <c r="T30" i="6"/>
  <c r="AB29" i="6"/>
  <c r="AB30" i="6" s="1"/>
  <c r="T29" i="6"/>
  <c r="M29" i="6" a="1"/>
  <c r="M29" i="6" s="1"/>
  <c r="L29" i="6"/>
  <c r="J29" i="6"/>
  <c r="G29" i="6"/>
  <c r="T28" i="6"/>
  <c r="AB27" i="6"/>
  <c r="AB28" i="6" s="1"/>
  <c r="T27" i="6"/>
  <c r="M27" i="6" a="1"/>
  <c r="M27" i="6" s="1"/>
  <c r="L27" i="6"/>
  <c r="J27" i="6"/>
  <c r="G27" i="6"/>
  <c r="T26" i="6"/>
  <c r="AB25" i="6"/>
  <c r="AB26" i="6" s="1"/>
  <c r="T25" i="6"/>
  <c r="M25" i="6" a="1"/>
  <c r="M25" i="6" s="1"/>
  <c r="L25" i="6"/>
  <c r="J25" i="6"/>
  <c r="Y25" i="6" s="1"/>
  <c r="G25" i="6"/>
  <c r="AC25" i="7" a="1"/>
  <c r="Z31" i="7" a="1"/>
  <c r="Z25" i="7" a="1"/>
  <c r="AC29" i="7" a="1"/>
  <c r="AC27" i="7" a="1"/>
  <c r="Z27" i="7" a="1"/>
  <c r="Z29" i="7" a="1"/>
  <c r="AC31" i="7" a="1"/>
  <c r="AC31" i="7" l="1"/>
  <c r="Z29" i="7"/>
  <c r="Z27" i="7"/>
  <c r="AC27" i="7"/>
  <c r="AC29" i="7"/>
  <c r="Z25" i="7"/>
  <c r="Z31" i="7"/>
  <c r="AC25" i="7"/>
  <c r="Y27" i="6"/>
  <c r="Y28" i="6" s="1"/>
  <c r="Y31" i="6"/>
  <c r="Y32" i="6" s="1"/>
  <c r="Y29" i="6"/>
  <c r="Y30" i="6" s="1"/>
  <c r="Y26" i="6"/>
  <c r="AB32" i="6"/>
  <c r="AD25" i="6" a="1"/>
  <c r="AD29" i="6" a="1"/>
  <c r="AA33" i="6" a="1"/>
  <c r="AA25" i="6" a="1"/>
  <c r="AA27" i="6" a="1"/>
  <c r="AA31" i="6" a="1"/>
  <c r="AD33" i="6" a="1"/>
  <c r="AA29" i="6" a="1"/>
  <c r="AD27" i="6" a="1"/>
  <c r="AD31" i="6" a="1"/>
  <c r="AE31" i="7" l="1" a="1"/>
  <c r="AE31" i="7" s="1"/>
  <c r="AD31" i="6"/>
  <c r="AD27" i="6"/>
  <c r="AA29" i="6"/>
  <c r="AD33" i="6"/>
  <c r="AA31" i="6"/>
  <c r="AA27" i="6"/>
  <c r="AA25" i="6"/>
  <c r="AA33" i="6"/>
  <c r="AD29" i="6"/>
  <c r="AD25" i="6"/>
  <c r="AE25" i="7" a="1"/>
  <c r="AE25" i="7" s="1"/>
  <c r="AE27" i="7" a="1"/>
  <c r="AE27" i="7" s="1"/>
  <c r="AE29" i="7" a="1"/>
  <c r="AE29" i="7" s="1"/>
  <c r="AC31" i="6" a="1"/>
  <c r="AC27" i="6" a="1"/>
  <c r="AC25" i="6" a="1"/>
  <c r="AC33" i="6" a="1"/>
  <c r="AC29" i="6" a="1"/>
  <c r="Z29" i="6" a="1"/>
  <c r="Z25" i="6" a="1"/>
  <c r="Z27" i="6" a="1"/>
  <c r="Z31" i="6" a="1"/>
  <c r="Z33" i="6" a="1"/>
  <c r="Z33" i="6" l="1"/>
  <c r="Z31" i="6"/>
  <c r="Z27" i="6"/>
  <c r="Z25" i="6"/>
  <c r="Z29" i="6"/>
  <c r="AC29" i="6"/>
  <c r="AC33" i="6"/>
  <c r="AC25" i="6"/>
  <c r="AC27" i="6"/>
  <c r="AC31" i="6"/>
  <c r="T41" i="5"/>
  <c r="AB40" i="5"/>
  <c r="Y40" i="5"/>
  <c r="Y41" i="5" s="1"/>
  <c r="T40" i="5"/>
  <c r="M40" i="5" a="1"/>
  <c r="M40" i="5" s="1"/>
  <c r="L40" i="5"/>
  <c r="J40" i="5"/>
  <c r="G40" i="5"/>
  <c r="T39" i="5"/>
  <c r="AB38" i="5"/>
  <c r="T38" i="5"/>
  <c r="M38" i="5" a="1"/>
  <c r="M38" i="5" s="1"/>
  <c r="L38" i="5"/>
  <c r="AB39" i="5" s="1"/>
  <c r="J38" i="5"/>
  <c r="Y38" i="5" s="1"/>
  <c r="Y39" i="5" s="1"/>
  <c r="G38" i="5"/>
  <c r="T37" i="5"/>
  <c r="AB36" i="5"/>
  <c r="T36" i="5"/>
  <c r="M36" i="5" a="1"/>
  <c r="M36" i="5" s="1"/>
  <c r="L36" i="5"/>
  <c r="J36" i="5"/>
  <c r="G36" i="5"/>
  <c r="T35" i="5"/>
  <c r="AB34" i="5"/>
  <c r="AB35" i="5" s="1"/>
  <c r="T34" i="5"/>
  <c r="M34" i="5" a="1"/>
  <c r="M34" i="5" s="1"/>
  <c r="L34" i="5"/>
  <c r="J34" i="5"/>
  <c r="Y34" i="5" s="1"/>
  <c r="Y35" i="5" s="1"/>
  <c r="G34" i="5"/>
  <c r="T33" i="5"/>
  <c r="AB32" i="5"/>
  <c r="T32" i="5"/>
  <c r="M32" i="5" a="1"/>
  <c r="M32" i="5" s="1"/>
  <c r="L32" i="5"/>
  <c r="J32" i="5"/>
  <c r="G32" i="5"/>
  <c r="T31" i="5"/>
  <c r="AB30" i="5"/>
  <c r="AB31" i="5" s="1"/>
  <c r="T30" i="5"/>
  <c r="M30" i="5" a="1"/>
  <c r="M30" i="5" s="1"/>
  <c r="L30" i="5"/>
  <c r="J30" i="5"/>
  <c r="G30" i="5"/>
  <c r="T29" i="5"/>
  <c r="AB28" i="5"/>
  <c r="AB29" i="5" s="1"/>
  <c r="Y28" i="5"/>
  <c r="T28" i="5"/>
  <c r="M28" i="5" a="1"/>
  <c r="M28" i="5" s="1"/>
  <c r="L28" i="5"/>
  <c r="J28" i="5"/>
  <c r="G28" i="5"/>
  <c r="T27" i="5"/>
  <c r="AB25" i="5"/>
  <c r="AB27" i="5" s="1"/>
  <c r="T25" i="5"/>
  <c r="M25" i="5" a="1"/>
  <c r="M25" i="5" s="1"/>
  <c r="L25" i="5"/>
  <c r="J25" i="5"/>
  <c r="G25" i="5"/>
  <c r="AD34" i="5" a="1"/>
  <c r="AD38" i="5" a="1"/>
  <c r="AE33" i="6" l="1" a="1"/>
  <c r="AE33" i="6" s="1"/>
  <c r="AD38" i="5"/>
  <c r="AD34" i="5"/>
  <c r="AE29" i="6" a="1"/>
  <c r="AE29" i="6" s="1"/>
  <c r="AE25" i="6" a="1"/>
  <c r="AE25" i="6" s="1"/>
  <c r="AE27" i="6" a="1"/>
  <c r="AE27" i="6" s="1"/>
  <c r="AE31" i="6" a="1"/>
  <c r="AE31" i="6" s="1"/>
  <c r="Y25" i="5"/>
  <c r="Y27" i="5" s="1"/>
  <c r="Y29" i="5"/>
  <c r="Y30" i="5"/>
  <c r="Y31" i="5" s="1"/>
  <c r="Y32" i="5"/>
  <c r="Y33" i="5" s="1"/>
  <c r="Y36" i="5"/>
  <c r="Y37" i="5" s="1"/>
  <c r="AB33" i="5"/>
  <c r="AB37" i="5"/>
  <c r="AB41" i="5"/>
  <c r="AC38" i="5" a="1"/>
  <c r="AA25" i="5" a="1"/>
  <c r="AA34" i="5" a="1"/>
  <c r="AD40" i="5" a="1"/>
  <c r="AC34" i="5" a="1"/>
  <c r="AA28" i="5" a="1"/>
  <c r="AD36" i="5" a="1"/>
  <c r="AA40" i="5" a="1"/>
  <c r="AD30" i="5" a="1"/>
  <c r="AA38" i="5" a="1"/>
  <c r="AD32" i="5" a="1"/>
  <c r="AA32" i="5" a="1"/>
  <c r="AD25" i="5" a="1"/>
  <c r="AD28" i="5" a="1"/>
  <c r="AD28" i="5" l="1"/>
  <c r="AD25" i="5"/>
  <c r="AA32" i="5"/>
  <c r="AD32" i="5"/>
  <c r="AA38" i="5"/>
  <c r="AD30" i="5"/>
  <c r="AA40" i="5"/>
  <c r="AD36" i="5"/>
  <c r="AA28" i="5"/>
  <c r="AC34" i="5"/>
  <c r="AD40" i="5"/>
  <c r="AA34" i="5"/>
  <c r="AA25" i="5"/>
  <c r="AC38" i="5"/>
  <c r="AC28" i="5" a="1"/>
  <c r="AC25" i="5" a="1"/>
  <c r="AA30" i="5" a="1"/>
  <c r="AC40" i="5" a="1"/>
  <c r="AC32" i="5" a="1"/>
  <c r="AC36" i="5" a="1"/>
  <c r="Z32" i="5" a="1"/>
  <c r="AA36" i="5" a="1"/>
  <c r="Z34" i="5" a="1"/>
  <c r="Z38" i="5" a="1"/>
  <c r="Z25" i="5" a="1"/>
  <c r="AC30" i="5" a="1"/>
  <c r="Z40" i="5" a="1"/>
  <c r="Z28" i="5" a="1"/>
  <c r="Z28" i="5" l="1"/>
  <c r="Z40" i="5"/>
  <c r="AC30" i="5"/>
  <c r="Z25" i="5"/>
  <c r="Z38" i="5"/>
  <c r="AE38" i="5" s="1" a="1"/>
  <c r="AE38" i="5" s="1"/>
  <c r="Z34" i="5"/>
  <c r="AE34" i="5" s="1" a="1"/>
  <c r="AE34" i="5" s="1"/>
  <c r="AA36" i="5"/>
  <c r="Z32" i="5"/>
  <c r="AE32" i="5" s="1" a="1"/>
  <c r="AE32" i="5" s="1"/>
  <c r="AC36" i="5"/>
  <c r="AC32" i="5"/>
  <c r="AC40" i="5"/>
  <c r="AA30" i="5"/>
  <c r="AC25" i="5"/>
  <c r="AC28" i="5"/>
  <c r="T34" i="4"/>
  <c r="AB33" i="4"/>
  <c r="AB34" i="4" s="1"/>
  <c r="Y33" i="4"/>
  <c r="Y34" i="4" s="1"/>
  <c r="T33" i="4"/>
  <c r="M33" i="4" a="1"/>
  <c r="M33" i="4" s="1"/>
  <c r="L33" i="4"/>
  <c r="J33" i="4"/>
  <c r="G33" i="4"/>
  <c r="T32" i="4"/>
  <c r="AB31" i="4"/>
  <c r="T31" i="4"/>
  <c r="M31" i="4" a="1"/>
  <c r="M31" i="4" s="1"/>
  <c r="L31" i="4"/>
  <c r="J31" i="4"/>
  <c r="G31" i="4"/>
  <c r="T30" i="4"/>
  <c r="AB29" i="4"/>
  <c r="AB30" i="4" s="1"/>
  <c r="T29" i="4"/>
  <c r="M29" i="4" a="1"/>
  <c r="M29" i="4" s="1"/>
  <c r="L29" i="4"/>
  <c r="J29" i="4"/>
  <c r="G29" i="4"/>
  <c r="T28" i="4"/>
  <c r="AB27" i="4"/>
  <c r="AB28" i="4" s="1"/>
  <c r="T27" i="4"/>
  <c r="M27" i="4" a="1"/>
  <c r="M27" i="4" s="1"/>
  <c r="L27" i="4"/>
  <c r="J27" i="4"/>
  <c r="G27" i="4"/>
  <c r="Y26" i="4"/>
  <c r="T26" i="4"/>
  <c r="AB25" i="4"/>
  <c r="AB26" i="4" s="1"/>
  <c r="T25" i="4"/>
  <c r="M25" i="4" a="1"/>
  <c r="M25" i="4" s="1"/>
  <c r="L25" i="4"/>
  <c r="J25" i="4"/>
  <c r="G25" i="4"/>
  <c r="Z36" i="5" a="1"/>
  <c r="Z30" i="5" a="1"/>
  <c r="Y25" i="4" l="1"/>
  <c r="AE28" i="5" a="1"/>
  <c r="AE28" i="5" s="1"/>
  <c r="Z30" i="5"/>
  <c r="AE30" i="5" s="1" a="1"/>
  <c r="AE30" i="5" s="1"/>
  <c r="Z36" i="5"/>
  <c r="AE36" i="5" s="1" a="1"/>
  <c r="AE36" i="5" s="1"/>
  <c r="AE25" i="5" a="1"/>
  <c r="AE25" i="5" s="1"/>
  <c r="AE40" i="5" a="1"/>
  <c r="AE40" i="5" s="1"/>
  <c r="Y29" i="4"/>
  <c r="Y30" i="4" s="1"/>
  <c r="Y27" i="4"/>
  <c r="Y28" i="4" s="1"/>
  <c r="Y31" i="4"/>
  <c r="AB32" i="4"/>
  <c r="AA25" i="4" a="1"/>
  <c r="AD25" i="4" a="1"/>
  <c r="AA27" i="4" a="1"/>
  <c r="AD27" i="4" a="1"/>
  <c r="AA29" i="4" a="1"/>
  <c r="AD31" i="4" a="1"/>
  <c r="AD29" i="4" a="1"/>
  <c r="AA33" i="4" a="1"/>
  <c r="AD33" i="4" a="1"/>
  <c r="AA25" i="4" l="1"/>
  <c r="AD33" i="4"/>
  <c r="AA33" i="4"/>
  <c r="AD29" i="4"/>
  <c r="AD31" i="4"/>
  <c r="AA29" i="4"/>
  <c r="AD27" i="4"/>
  <c r="AA27" i="4"/>
  <c r="AD25" i="4"/>
  <c r="Y32" i="4"/>
  <c r="T32" i="3"/>
  <c r="AB31" i="3"/>
  <c r="AB32" i="3" s="1"/>
  <c r="Y31" i="3"/>
  <c r="Y32" i="3" s="1"/>
  <c r="T31" i="3"/>
  <c r="M31" i="3" a="1"/>
  <c r="M31" i="3" s="1"/>
  <c r="L31" i="3"/>
  <c r="J31" i="3"/>
  <c r="G31" i="3"/>
  <c r="T30" i="3"/>
  <c r="AB29" i="3"/>
  <c r="AB30" i="3" s="1"/>
  <c r="Y29" i="3"/>
  <c r="Y30" i="3" s="1"/>
  <c r="M29" i="3" a="1"/>
  <c r="M29" i="3" s="1"/>
  <c r="J29" i="3"/>
  <c r="T28" i="3"/>
  <c r="AB27" i="3"/>
  <c r="T27" i="3"/>
  <c r="M27" i="3" a="1"/>
  <c r="M27" i="3" s="1"/>
  <c r="L27" i="3"/>
  <c r="J27" i="3"/>
  <c r="T26" i="3"/>
  <c r="AB25" i="3"/>
  <c r="AB26" i="3" s="1"/>
  <c r="T25" i="3"/>
  <c r="M25" i="3" a="1"/>
  <c r="M25" i="3" s="1"/>
  <c r="J25" i="3"/>
  <c r="Z25" i="4" a="1"/>
  <c r="Z33" i="4" a="1"/>
  <c r="AC31" i="4" a="1"/>
  <c r="AA31" i="4" a="1"/>
  <c r="AC25" i="4" a="1"/>
  <c r="AC29" i="4" a="1"/>
  <c r="Z29" i="4" a="1"/>
  <c r="Z27" i="4" a="1"/>
  <c r="AC33" i="4" a="1"/>
  <c r="AC27" i="4" a="1"/>
  <c r="AD29" i="3" a="1"/>
  <c r="Z25" i="4" l="1"/>
  <c r="AD29" i="3"/>
  <c r="AC27" i="4"/>
  <c r="AC33" i="4"/>
  <c r="Z27" i="4"/>
  <c r="AE27" i="4" s="1" a="1"/>
  <c r="AE27" i="4" s="1"/>
  <c r="Z29" i="4"/>
  <c r="AC29" i="4"/>
  <c r="AC25" i="4"/>
  <c r="AA31" i="4"/>
  <c r="AC31" i="4"/>
  <c r="Z33" i="4"/>
  <c r="Y25" i="3"/>
  <c r="Y27" i="3"/>
  <c r="Y28" i="3" s="1"/>
  <c r="AB28" i="3"/>
  <c r="Y26" i="3"/>
  <c r="AC29" i="3" a="1"/>
  <c r="AD25" i="3" a="1"/>
  <c r="AA29" i="3" a="1"/>
  <c r="AA25" i="3" a="1"/>
  <c r="AD31" i="3" a="1"/>
  <c r="Z31" i="4" a="1"/>
  <c r="AD27" i="3" a="1"/>
  <c r="AA31" i="3" a="1"/>
  <c r="AE25" i="4" l="1" a="1"/>
  <c r="AE25" i="4" s="1"/>
  <c r="AE33" i="4" a="1"/>
  <c r="AE33" i="4" s="1"/>
  <c r="AE29" i="4" a="1"/>
  <c r="AE29" i="4" s="1"/>
  <c r="AA31" i="3"/>
  <c r="AD27" i="3"/>
  <c r="Z31" i="4"/>
  <c r="AE31" i="4" s="1" a="1"/>
  <c r="AE31" i="4" s="1"/>
  <c r="AD31" i="3"/>
  <c r="AA25" i="3"/>
  <c r="AA29" i="3"/>
  <c r="AD25" i="3"/>
  <c r="AC29" i="3"/>
  <c r="Z31" i="3" a="1"/>
  <c r="AA27" i="3" a="1"/>
  <c r="Z25" i="3" a="1"/>
  <c r="AC27" i="3" a="1"/>
  <c r="AC31" i="3" a="1"/>
  <c r="AC25" i="3" a="1"/>
  <c r="Z29" i="3" a="1"/>
  <c r="Z29" i="3" l="1"/>
  <c r="AE29" i="3" s="1" a="1"/>
  <c r="AE29" i="3" s="1"/>
  <c r="AC25" i="3"/>
  <c r="AC31" i="3"/>
  <c r="AC27" i="3"/>
  <c r="Z25" i="3"/>
  <c r="AA27" i="3"/>
  <c r="Z31" i="3"/>
  <c r="AE31" i="3" s="1" a="1"/>
  <c r="AE31" i="3" s="1"/>
  <c r="T28" i="2"/>
  <c r="AB27" i="2"/>
  <c r="AB28" i="2" s="1"/>
  <c r="Y27" i="2"/>
  <c r="Y28" i="2" s="1"/>
  <c r="T27" i="2"/>
  <c r="M27" i="2" a="1"/>
  <c r="M27" i="2" s="1"/>
  <c r="L27" i="2"/>
  <c r="J27" i="2"/>
  <c r="G27" i="2"/>
  <c r="AB26" i="2"/>
  <c r="T26" i="2"/>
  <c r="AB25" i="2"/>
  <c r="T25" i="2"/>
  <c r="M25" i="2" a="1"/>
  <c r="M25" i="2" s="1"/>
  <c r="L25" i="2"/>
  <c r="J25" i="2"/>
  <c r="Y25" i="2" s="1"/>
  <c r="G25" i="2"/>
  <c r="Z27" i="3" a="1"/>
  <c r="AE25" i="3" l="1" a="1"/>
  <c r="AE25" i="3" s="1"/>
  <c r="Z27" i="3"/>
  <c r="AE27" i="3" s="1" a="1"/>
  <c r="AE27" i="3" s="1"/>
  <c r="Y26" i="2"/>
  <c r="AA25" i="2" a="1"/>
  <c r="AD25" i="2" a="1"/>
  <c r="AA27" i="2" a="1"/>
  <c r="AD27" i="2" a="1"/>
  <c r="AD27" i="2" l="1"/>
  <c r="AA27" i="2"/>
  <c r="AD25" i="2"/>
  <c r="AA25" i="2"/>
  <c r="T34" i="1"/>
  <c r="AB33" i="1"/>
  <c r="AB34" i="1" s="1"/>
  <c r="Y33" i="1"/>
  <c r="Y34" i="1" s="1"/>
  <c r="T33" i="1"/>
  <c r="M33" i="1" a="1"/>
  <c r="M33" i="1" s="1"/>
  <c r="L33" i="1"/>
  <c r="J33" i="1"/>
  <c r="G33" i="1"/>
  <c r="T32" i="1"/>
  <c r="AB31" i="1"/>
  <c r="T31" i="1"/>
  <c r="M31" i="1" a="1"/>
  <c r="M31" i="1" s="1"/>
  <c r="L31" i="1"/>
  <c r="J31" i="1"/>
  <c r="G31" i="1"/>
  <c r="T30" i="1"/>
  <c r="Y29" i="1"/>
  <c r="Y30" i="1" s="1"/>
  <c r="T29" i="1"/>
  <c r="M29" i="1" a="1"/>
  <c r="M29" i="1" s="1"/>
  <c r="L29" i="1"/>
  <c r="J29" i="1"/>
  <c r="G29" i="1"/>
  <c r="T28" i="1"/>
  <c r="AB27" i="1"/>
  <c r="T27" i="1"/>
  <c r="M27" i="1" a="1"/>
  <c r="M27" i="1" s="1"/>
  <c r="L27" i="1"/>
  <c r="J27" i="1"/>
  <c r="G27" i="1"/>
  <c r="T26" i="1"/>
  <c r="AB25" i="1"/>
  <c r="T25" i="1"/>
  <c r="M25" i="1" a="1"/>
  <c r="M25" i="1" s="1"/>
  <c r="L25" i="1"/>
  <c r="J25" i="1"/>
  <c r="G25" i="1"/>
  <c r="AC27" i="2" a="1"/>
  <c r="Z27" i="2" a="1"/>
  <c r="Z25" i="2" a="1"/>
  <c r="AC25" i="2" a="1"/>
  <c r="AC25" i="2" l="1"/>
  <c r="Z25" i="2"/>
  <c r="Z27" i="2"/>
  <c r="AC27" i="2"/>
  <c r="AB28" i="1"/>
  <c r="Y31" i="1"/>
  <c r="Y32" i="1" s="1"/>
  <c r="AB29" i="1"/>
  <c r="AB30" i="1" s="1"/>
  <c r="Y27" i="1"/>
  <c r="Y28" i="1" s="1"/>
  <c r="Y25" i="1"/>
  <c r="Y26" i="1" s="1"/>
  <c r="AB26" i="1"/>
  <c r="AB32" i="1"/>
  <c r="AA27" i="1" a="1"/>
  <c r="AA31" i="1" a="1"/>
  <c r="AA25" i="1" a="1"/>
  <c r="AD33" i="1" a="1"/>
  <c r="AD25" i="1" a="1"/>
  <c r="AD31" i="1" a="1"/>
  <c r="AA29" i="1" a="1"/>
  <c r="AD27" i="1" a="1"/>
  <c r="AA33" i="1" a="1"/>
  <c r="AA33" i="1" l="1"/>
  <c r="AD27" i="1"/>
  <c r="AA29" i="1"/>
  <c r="AD31" i="1"/>
  <c r="AD25" i="1"/>
  <c r="AD33" i="1"/>
  <c r="AA25" i="1"/>
  <c r="AA31" i="1"/>
  <c r="AA27" i="1"/>
  <c r="AE25" i="2" a="1"/>
  <c r="AE25" i="2" s="1"/>
  <c r="AE27" i="2" a="1"/>
  <c r="AE27" i="2" s="1"/>
  <c r="Z33" i="1" a="1"/>
  <c r="Z27" i="1" a="1"/>
  <c r="AC27" i="1" a="1"/>
  <c r="AD29" i="1" a="1"/>
  <c r="Z25" i="1" a="1"/>
  <c r="Z29" i="1" a="1"/>
  <c r="AC31" i="1" a="1"/>
  <c r="AC33" i="1" a="1"/>
  <c r="Z31" i="1" a="1"/>
  <c r="AC25" i="1" a="1"/>
  <c r="AC25" i="1" l="1"/>
  <c r="Z31" i="1"/>
  <c r="AC33" i="1"/>
  <c r="AC31" i="1"/>
  <c r="Z29" i="1"/>
  <c r="Z25" i="1"/>
  <c r="AE25" i="1" s="1" a="1"/>
  <c r="AE25" i="1" s="1"/>
  <c r="AD29" i="1"/>
  <c r="AC27" i="1"/>
  <c r="Z27" i="1"/>
  <c r="Z33" i="1"/>
  <c r="AC29" i="1" a="1"/>
  <c r="AC29" i="1" l="1"/>
  <c r="AE29" i="1" s="1" a="1"/>
  <c r="AE29" i="1" s="1"/>
  <c r="AE33" i="1" a="1"/>
  <c r="AE33" i="1" s="1"/>
  <c r="AE31" i="1" a="1"/>
  <c r="AE31" i="1" s="1"/>
  <c r="AE27" i="1" a="1"/>
  <c r="AE27" i="1" s="1"/>
</calcChain>
</file>

<file path=xl/comments1.xml><?xml version="1.0" encoding="utf-8"?>
<comments xmlns="http://schemas.openxmlformats.org/spreadsheetml/2006/main">
  <authors>
    <author>tc={DB6FE1C7-5E55-42FB-9F4A-FBAD2D5FA1D5}</author>
    <author>tc={9A483F90-0734-4BBC-A67F-FA4AB9F4818B}</author>
    <author>tc={31F182F2-721C-4F04-A6FD-8225641649F7}</author>
    <author>tc={BC69115E-67F9-465C-B32F-A50F289F72AE}</author>
    <author>tc={D7B12F81-ECB6-43D4-98BB-965DBA4FA598}</author>
    <author>tc={7817C815-774A-4A07-83EB-C58B542A07BB}</author>
    <author>tc={31D0B72B-72A4-4350-BD27-8F8D60C9884A}</author>
    <author>tc={498A2110-37CD-4233-8CCE-95AFBC3283AE}</author>
    <author>tc={8057B051-E34F-46F9-B5F9-F8EE8B29B7C6}</author>
    <author>tc={2C558963-B31C-4882-AD39-55DBBE0ABCE1}</author>
    <author>tc={19E0A347-B1E3-4FFB-BE6E-58D943784E60}</author>
    <author>tc={F44A5A07-3AB9-4CB5-8DD0-A9A53196C5B7}</author>
    <author>tc={FC1888FB-53E6-4E55-A11B-16D55EBAAA6D}</author>
    <author>tc={07F6FB33-81C2-4B4D-BF21-50C56E31811A}</author>
    <author>tc={0ED6351F-9E9F-4193-ABAD-F3A79E3D622B}</author>
    <author>tc={5BAACAFE-BC60-485A-ABE8-D467E99B7053}</author>
    <author>tc={4AF816D0-3841-48CB-BD45-ABA716122418}</author>
  </authors>
  <commentList>
    <comment ref="B23" authorId="0"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sugiere para mantener el consecutivo de riesgos, así el riesgo salga del mapa no existirá otro riesgo con el mismo número.</t>
        </r>
      </text>
    </comment>
    <comment ref="D23" authorId="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¿Qué?
Las consecuencias que puede ocasionar a la organización la materialización del riesgo.</t>
        </r>
      </text>
    </comment>
    <comment ref="E23" authorId="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¿Cómo?
Circunstancias o situaciones más evidentes sobre las cuales se presenta el riesgo.</t>
        </r>
      </text>
    </comment>
    <comment ref="F23" authorId="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¿Por qué?
Es la causa principal o básica, corresponden a las razones por la cuales se puede presentar el riesgo.</t>
        </r>
      </text>
    </comment>
    <comment ref="G23" authorId="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Efecto que se causa sobre los objetivos de la entidad, debido a eventos potenciales.</t>
        </r>
      </text>
    </comment>
    <comment ref="I23" authorId="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define por la frecuencia que se realiza la actividad asociada al riesgo. Es el número de veces que se pasa por el punto de riesgo en el periodo de 1 año. Ver tabla de Probabilidad.</t>
        </r>
      </text>
    </comment>
    <comment ref="K23" authorId="6"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usan criterios de afectación económica y reputacional. 
Ver tabla de Impacto.</t>
        </r>
      </text>
    </comment>
    <comment ref="M23" authorId="7"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Nivel de severidad en la matriz de calor con base en la combinación entre la probabilidad y el impacto.
Ver Matriz de Calor.</t>
        </r>
      </text>
    </comment>
    <comment ref="O23" authorId="8"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Redactar el control adecuadamente de acuerdo las indicaciones contenidas en la Guia Administración del Riesgo version 5.
Responsable + Acción + Complemento (detalles)</t>
        </r>
      </text>
    </comment>
    <comment ref="P23" authorId="9"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Definir si el control ataca la probabilidad o el impacto.</t>
        </r>
      </text>
    </comment>
    <comment ref="R23" authorId="10"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Permiten calcular la eficiencia del control con base en una valoración dada de acuerdo a los atributos del mismo.</t>
        </r>
      </text>
    </comment>
    <comment ref="U23" authorId="1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Permiten darle formalidad al control con elementos cualitativos. No tienen una incidencia directa en la efectividad del control.</t>
        </r>
      </text>
    </comment>
    <comment ref="X23" authorId="1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Métrica para seguimiento de la eficiencia del control.</t>
        </r>
      </text>
    </comment>
    <comment ref="Z23" authorId="1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Probabilidad Residual, una vez aplicado los controles.</t>
        </r>
      </text>
    </comment>
    <comment ref="AC23" authorId="1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Impacto Residual, una vez aplicado los controles.</t>
        </r>
      </text>
    </comment>
    <comment ref="AE23" authorId="1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Nivel de severidad residual en la matriz de calor con base en la combinación entre la probabilidad residual y el impacto residual.
Ver Matriz de Calor.</t>
        </r>
      </text>
    </comment>
    <comment ref="AF23" authorId="16"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Decisión que se toma frente a un determinado nivel de riesgo, dicha decisión puede ser:
Aceptar
Reducir
Evitar</t>
        </r>
      </text>
    </comment>
  </commentList>
</comments>
</file>

<file path=xl/comments10.xml><?xml version="1.0" encoding="utf-8"?>
<comments xmlns="http://schemas.openxmlformats.org/spreadsheetml/2006/main">
  <authors>
    <author>tc={663DF73B-5020-4D2D-9843-9CF8C9BF4B56}</author>
    <author>tc={B682FF81-E09B-4897-94D9-C4864E97BC68}</author>
    <author>tc={04AFC7B3-F3A9-4F59-8DE6-DD129F31F562}</author>
    <author>tc={4EE3FACB-005A-4D18-88BD-701F0CCD9113}</author>
    <author>tc={1AEA2972-3C1D-49B4-907F-3EB1F47DC0F9}</author>
    <author>tc={F5618D34-D65E-47A2-9CCD-D8564F964291}</author>
    <author>tc={D475BD47-1F2F-4D49-972F-7658485F6F00}</author>
    <author>tc={D7A2FEC7-B7EA-414F-9E38-4F5D0F8E95B1}</author>
    <author>tc={C8285DF0-6F9B-481C-8794-443F602D38C1}</author>
    <author>tc={EADA4A66-7AB4-48D1-8FB2-3965D469ECD1}</author>
    <author>tc={92F973A5-FF82-4089-8022-C0036F766F72}</author>
    <author>tc={E4060D38-6EB0-45F7-8046-3E4D9F184925}</author>
    <author>tc={BDE6F29F-4827-4800-8976-55EE94E61CB3}</author>
    <author>tc={2C89104E-94EB-480C-8E8B-62CAA24F2058}</author>
    <author>tc={97703EBE-2525-40B5-8303-79F0AD22BE12}</author>
    <author>tc={B15EF925-A89F-49E0-A48A-502268F8B73A}</author>
    <author>tc={B19CC720-C445-434D-A640-EB39E0FE12D9}</author>
  </authors>
  <commentList>
    <comment ref="B23" authorId="0"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sugiere para mantener el consecutivo de riesgos, así el riesgo salga del mapa no existirá otro riesgo con el mismo número.</t>
        </r>
      </text>
    </comment>
    <comment ref="D23" authorId="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¿Qué?
Las consecuencias que puede ocasionar a la organización la materialización del riesgo.</t>
        </r>
      </text>
    </comment>
    <comment ref="E23" authorId="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¿Cómo?
Circunstancias o situaciones más evidentes sobre las cuales se presenta el riesgo.</t>
        </r>
      </text>
    </comment>
    <comment ref="F23" authorId="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¿Por qué?
Es la causa principal o básica, corresponden a las razones por la cuales se puede presentar el riesgo.</t>
        </r>
      </text>
    </comment>
    <comment ref="G23" authorId="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Efecto que se causa sobre los objetivos de la entidad, debido a eventos potenciales.</t>
        </r>
      </text>
    </comment>
    <comment ref="I23" authorId="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define por la frecuencia que se realiza la actividad asociada al riesgo. Es el número de veces que se pasa por el punto de riesgo en el periodo de 1 año. Ver tabla de Probabilidad.</t>
        </r>
      </text>
    </comment>
    <comment ref="K23" authorId="6"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usan criterios de afectación económica y reputacional. 
Ver tabla de Impacto.</t>
        </r>
      </text>
    </comment>
    <comment ref="M23" authorId="7"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Nivel de severidad en la matriz de calor con base en la combinación entre la probabilidad y el impacto.
Ver Matriz de Calor.</t>
        </r>
      </text>
    </comment>
    <comment ref="O23" authorId="8"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Redactar el control adecuadamente de acuerdo las indicaciones contenidas en la Guia Administración del Riesgo version 5.
Responsable + Acción + Complemento (detalles)</t>
        </r>
      </text>
    </comment>
    <comment ref="P23" authorId="9"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Definir si el control ataca la probabilidad o el impacto.</t>
        </r>
      </text>
    </comment>
    <comment ref="R23" authorId="10"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Permiten calcular la eficiencia del control con base en una valoración dada de acuerdo a los atributos del mismo.</t>
        </r>
      </text>
    </comment>
    <comment ref="U23" authorId="1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Permiten darle formalidad al control con elementos cualitativos. No tienen una incidencia directa en la efectividad del control.</t>
        </r>
      </text>
    </comment>
    <comment ref="X23" authorId="1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Métrica para seguimiento de la eficiencia del control.</t>
        </r>
      </text>
    </comment>
    <comment ref="Z23" authorId="1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Probabilidad Residual, una vez aplicado los controles.</t>
        </r>
      </text>
    </comment>
    <comment ref="AC23" authorId="1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Impacto Residual, una vez aplicado los controles.</t>
        </r>
      </text>
    </comment>
    <comment ref="AE23" authorId="1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Nivel de severidad residual en la matriz de calor con base en la combinación entre la probabilidad residual y el impacto residual.
Ver Matriz de Calor.</t>
        </r>
      </text>
    </comment>
    <comment ref="AF23" authorId="16"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Decisión que se toma frente a un determinado nivel de riesgo, dicha decisión puede ser:
Aceptar
Reducir
Evitar</t>
        </r>
      </text>
    </comment>
  </commentList>
</comments>
</file>

<file path=xl/comments11.xml><?xml version="1.0" encoding="utf-8"?>
<comments xmlns="http://schemas.openxmlformats.org/spreadsheetml/2006/main">
  <authors>
    <author>tc={C2C28098-8E34-4510-B744-2BF5E1FB0C8E}</author>
    <author>tc={D5027006-A78E-462C-BF60-44811CE0CF8A}</author>
    <author>tc={E7530889-74B1-41EA-AFAF-A0CBF2F1264F}</author>
    <author>tc={C81B3C27-F675-4CE0-A686-6CFDFECE79C8}</author>
    <author>tc={B2049E49-BEFF-4E4D-B4EE-C9ACE9064329}</author>
    <author>tc={96C72339-507E-405C-94AE-5C7D70F7313C}</author>
    <author>tc={2F2D3D2C-619A-440E-A828-B3F37E29366D}</author>
    <author>tc={66AD6F89-009C-4D80-82C3-BC64DF75FDDA}</author>
    <author>tc={38E609D1-0562-44B3-B490-F3F95BA6BCEF}</author>
    <author>tc={49ECA786-1594-4EA2-9FC7-3470C9428461}</author>
    <author>tc={B0EC81CC-7E40-4279-9A55-E0E67C74B277}</author>
    <author>tc={F2E834A7-7C38-47C2-9D64-3AF9CB01247F}</author>
    <author>tc={69FD59CF-F497-4F1B-8995-575A2A9A4B64}</author>
    <author>tc={259AAFE4-F8B7-4E8B-8FFB-B976643EE5C2}</author>
    <author>tc={6C7025FD-223A-4F73-9756-CF3A6B8AB778}</author>
    <author>tc={F42533D1-CB42-43F5-89CA-72B1CB2C42FC}</author>
    <author>tc={933B36E1-E799-4908-B744-24B6CACDBE63}</author>
  </authors>
  <commentList>
    <comment ref="B23" authorId="0"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sugiere para mantener el consecutivo de riesgos, así el riesgo salga del mapa no existirá otro riesgo con el mismo número.</t>
        </r>
      </text>
    </comment>
    <comment ref="D23" authorId="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¿Qué?
Las consecuencias que puede ocasionar a la organización la materialización del riesgo.</t>
        </r>
      </text>
    </comment>
    <comment ref="E23" authorId="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¿Cómo?
Circunstancias o situaciones más evidentes sobre las cuales se presenta el riesgo.</t>
        </r>
      </text>
    </comment>
    <comment ref="F23" authorId="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¿Por qué?
Es la causa principal o básica, corresponden a las razones por la cuales se puede presentar el riesgo.</t>
        </r>
      </text>
    </comment>
    <comment ref="G23" authorId="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Efecto que se causa sobre los objetivos de la entidad, debido a eventos potenciales.</t>
        </r>
      </text>
    </comment>
    <comment ref="I23" authorId="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define por la frecuencia que se realiza la actividad asociada al riesgo. Es el número de veces que se pasa por el punto de riesgo en el periodo de 1 año. Ver tabla de Probabilidad.</t>
        </r>
      </text>
    </comment>
    <comment ref="K23" authorId="6"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usan criterios de afectación económica y reputacional. 
Ver tabla de Impacto.</t>
        </r>
      </text>
    </comment>
    <comment ref="M23" authorId="7"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Nivel de severidad en la matriz de calor con base en la combinación entre la probabilidad y el impacto.
Ver Matriz de Calor.</t>
        </r>
      </text>
    </comment>
    <comment ref="O23" authorId="8"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Redactar el control adecuadamente de acuerdo las indicaciones contenidas en la Guia Administración del Riesgo version 5.
Responsable + Acción + Complemento (detalles)</t>
        </r>
      </text>
    </comment>
    <comment ref="P23" authorId="9"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Definir si el control ataca la probabilidad o el impacto.</t>
        </r>
      </text>
    </comment>
    <comment ref="R23" authorId="10"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Permiten calcular la eficiencia del control con base en una valoración dada de acuerdo a los atributos del mismo.</t>
        </r>
      </text>
    </comment>
    <comment ref="U23" authorId="1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Permiten darle formalidad al control con elementos cualitativos. No tienen una incidencia directa en la efectividad del control.</t>
        </r>
      </text>
    </comment>
    <comment ref="X23" authorId="1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Métrica para seguimiento de la eficiencia del control.</t>
        </r>
      </text>
    </comment>
    <comment ref="Z23" authorId="1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Probabilidad Residual, una vez aplicado los controles.</t>
        </r>
      </text>
    </comment>
    <comment ref="AC23" authorId="1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Impacto Residual, una vez aplicado los controles.</t>
        </r>
      </text>
    </comment>
    <comment ref="AE23" authorId="1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Nivel de severidad residual en la matriz de calor con base en la combinación entre la probabilidad residual y el impacto residual.
Ver Matriz de Calor.</t>
        </r>
      </text>
    </comment>
    <comment ref="AF23" authorId="16"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Decisión que se toma frente a un determinado nivel de riesgo, dicha decisión puede ser:
Aceptar
Reducir
Evitar</t>
        </r>
      </text>
    </comment>
  </commentList>
</comments>
</file>

<file path=xl/comments12.xml><?xml version="1.0" encoding="utf-8"?>
<comments xmlns="http://schemas.openxmlformats.org/spreadsheetml/2006/main">
  <authors>
    <author/>
  </authors>
  <commentList>
    <comment ref="B23" authorId="0" shapeId="0">
      <text>
        <r>
          <rPr>
            <sz val="11"/>
            <color theme="1"/>
            <rFont val="Arial"/>
            <family val="2"/>
          </rPr>
          <t xml:space="preserve">Se sugiere para mantener el consecutivo de riesgos, así el riesgo salga del mapa no existirá otro riesgo con el mismo número.
</t>
        </r>
      </text>
    </comment>
    <comment ref="D23" authorId="0" shapeId="0">
      <text>
        <r>
          <rPr>
            <sz val="11"/>
            <color theme="1"/>
            <rFont val="Arial"/>
            <family val="2"/>
          </rPr>
          <t xml:space="preserve">    ¿Qué?
Las consecuencias que puede ocasionar a la organización la materialización del riesgo.
</t>
        </r>
      </text>
    </comment>
    <comment ref="E23" authorId="0" shapeId="0">
      <text>
        <r>
          <rPr>
            <sz val="11"/>
            <color theme="1"/>
            <rFont val="Arial"/>
            <family val="2"/>
          </rPr>
          <t xml:space="preserve">
    ¿Cómo?
Circunstancias o situaciones más evidentes sobre las cuales se presenta el riesgo.
</t>
        </r>
      </text>
    </comment>
    <comment ref="F23" authorId="0" shapeId="0">
      <text>
        <r>
          <rPr>
            <sz val="11"/>
            <color theme="1"/>
            <rFont val="Arial"/>
            <family val="2"/>
          </rPr>
          <t xml:space="preserve">
Es la causa principal o básica, corresponden a las razones por la cuales se puede presentar el riesgo.
</t>
        </r>
      </text>
    </comment>
    <comment ref="G23" authorId="0" shapeId="0">
      <text>
        <r>
          <rPr>
            <sz val="11"/>
            <color theme="1"/>
            <rFont val="Arial"/>
            <family val="2"/>
          </rPr>
          <t xml:space="preserve">
Efecto que se causa sobre los objetivos de la entidad, debido a eventos potenciales.
</t>
        </r>
      </text>
    </comment>
    <comment ref="I23" authorId="0" shapeId="0">
      <text>
        <r>
          <rPr>
            <sz val="11"/>
            <color theme="1"/>
            <rFont val="Arial"/>
            <family val="2"/>
          </rPr>
          <t xml:space="preserve">
    Se define por la frecuencia que se realiza la actividad asociada al riesgo. Es el número de veces que se pasa por el punto de riesgo en el periodo de 1 año. Ver tabla de Probabilidad.
</t>
        </r>
      </text>
    </comment>
    <comment ref="K23" authorId="0" shapeId="0">
      <text>
        <r>
          <rPr>
            <sz val="11"/>
            <color theme="1"/>
            <rFont val="Arial"/>
            <family val="2"/>
          </rPr>
          <t xml:space="preserve">
Comentario:
Se usan criterios de afectación económica y reputacional. 
Ver tabla de Impacto.
</t>
        </r>
      </text>
    </comment>
    <comment ref="M23" authorId="0" shapeId="0">
      <text>
        <r>
          <rPr>
            <sz val="11"/>
            <color theme="1"/>
            <rFont val="Arial"/>
            <family val="2"/>
          </rPr>
          <t xml:space="preserve">Nivel de severidad en la matriz de calor con base en la combinación entre la probabilidad y el impacto.
Ver Matriz de Calor.
</t>
        </r>
      </text>
    </comment>
    <comment ref="O23" authorId="0" shapeId="0">
      <text>
        <r>
          <rPr>
            <sz val="11"/>
            <color theme="1"/>
            <rFont val="Arial"/>
            <family val="2"/>
          </rPr>
          <t xml:space="preserve">Redactar el control adecuadamente de acuerdo las indicaciones contenidas en la Guia Administración del Riesgo version 5.
Responsable + Acción + Complemento (detalles)
</t>
        </r>
      </text>
    </comment>
    <comment ref="P23" authorId="0" shapeId="0">
      <text>
        <r>
          <rPr>
            <sz val="11"/>
            <color theme="1"/>
            <rFont val="Arial"/>
            <family val="2"/>
          </rPr>
          <t xml:space="preserve">Definir si el control ataca la probabilidad o el impacto.
</t>
        </r>
      </text>
    </comment>
    <comment ref="R23" authorId="0" shapeId="0">
      <text>
        <r>
          <rPr>
            <sz val="11"/>
            <color theme="1"/>
            <rFont val="Arial"/>
            <family val="2"/>
          </rPr>
          <t xml:space="preserve">Permiten calcular la eficiencia del control con base en una valoración dada de acuerdo a los atributos del mismo.
</t>
        </r>
      </text>
    </comment>
    <comment ref="U23" authorId="0" shapeId="0">
      <text>
        <r>
          <rPr>
            <sz val="11"/>
            <color theme="1"/>
            <rFont val="Arial"/>
            <family val="2"/>
          </rPr>
          <t xml:space="preserve">Permiten darle formalidad al control con elementos cualitativos. No tienen una incidencia directa en la efectividad del control.
</t>
        </r>
      </text>
    </comment>
    <comment ref="X23" authorId="0" shapeId="0">
      <text>
        <r>
          <rPr>
            <sz val="11"/>
            <color theme="1"/>
            <rFont val="Arial"/>
            <family val="2"/>
          </rPr>
          <t xml:space="preserve">Métrica para seguimiento de la eficiencia del control.
</t>
        </r>
      </text>
    </comment>
    <comment ref="Z23" authorId="0" shapeId="0">
      <text>
        <r>
          <rPr>
            <sz val="11"/>
            <color theme="1"/>
            <rFont val="Arial"/>
            <family val="2"/>
          </rPr>
          <t xml:space="preserve">Probabilidad Residual, una vez aplicado los controles.
</t>
        </r>
      </text>
    </comment>
    <comment ref="AC23" authorId="0" shapeId="0">
      <text>
        <r>
          <rPr>
            <sz val="11"/>
            <color theme="1"/>
            <rFont val="Arial"/>
            <family val="2"/>
          </rPr>
          <t xml:space="preserve">Impacto Residual, una vez aplicado los controles.
</t>
        </r>
      </text>
    </comment>
    <comment ref="AE23" authorId="0" shapeId="0">
      <text>
        <r>
          <rPr>
            <sz val="11"/>
            <color theme="1"/>
            <rFont val="Arial"/>
            <family val="2"/>
          </rPr>
          <t xml:space="preserve">Nivel de severidad residual en la matriz de calor con base en la combinación entre la probabilidad residual y el impacto residual.
Ver Matriz de Calor.
</t>
        </r>
      </text>
    </comment>
    <comment ref="AF23" authorId="0" shapeId="0">
      <text>
        <r>
          <rPr>
            <sz val="11"/>
            <color theme="1"/>
            <rFont val="Arial"/>
            <family val="2"/>
          </rPr>
          <t xml:space="preserve">Decisión que se toma frente a un determinado nivel de riesgo, dicha decisión puede ser:
Aceptar
Reducir
Evitar
</t>
        </r>
      </text>
    </comment>
  </commentList>
</comments>
</file>

<file path=xl/comments13.xml><?xml version="1.0" encoding="utf-8"?>
<comments xmlns="http://schemas.openxmlformats.org/spreadsheetml/2006/main">
  <authors>
    <author>tc={65797AE0-A983-47E2-866A-5334580EA7BD}</author>
    <author>tc={E4096614-4966-44E3-A7C8-1A9D5996834C}</author>
    <author>tc={A0C74A46-B48B-4A09-B09B-768FAC48AFBF}</author>
    <author>tc={2F8C788E-582F-4666-9A6D-8E0565CDBA6E}</author>
    <author>tc={85F8574D-427F-45DC-81AF-A6904BE4A7F5}</author>
    <author>tc={BA9D0A82-C8A7-4C6D-A712-19C78ED95A60}</author>
    <author>tc={5E9C4986-8F4A-460E-85FA-15BE011F143D}</author>
    <author>tc={57CAAC06-ADD2-4314-B9E9-2C6A6C510E37}</author>
    <author>tc={0D481EE1-BBB6-4EBB-ABEB-46D7A09EC103}</author>
    <author>tc={214F1225-B78C-454B-85B1-3BF82B42CB87}</author>
    <author>tc={FEB8AA86-1216-4D9E-B9E5-09441555314B}</author>
    <author>tc={A2FEF0CF-568A-499C-9BEB-E8DEFA808E23}</author>
    <author>tc={EE4285F6-4E6F-4102-8FA4-A1DB5F115BE1}</author>
    <author>tc={BB64EB0A-84FD-4B92-939B-52D7E1101367}</author>
    <author>tc={D3B4880E-8209-440D-8DCB-0745AA7FD7B3}</author>
    <author>tc={C679BB53-F936-4935-8ADA-B8F554E5EBED}</author>
    <author>tc={2D82102C-2883-4465-9B0C-CF856C98EDBB}</author>
  </authors>
  <commentList>
    <comment ref="B23" authorId="0"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sugiere para mantener el consecutivo de riesgos, así el riesgo salga del mapa no existirá otro riesgo con el mismo número.</t>
        </r>
      </text>
    </comment>
    <comment ref="D23" authorId="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¿Qué?
Las consecuencias que puede ocasionar a la organización la materialización del riesgo.</t>
        </r>
      </text>
    </comment>
    <comment ref="E23" authorId="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¿Cómo?
Circunstancias o situaciones más evidentes sobre las cuales se presenta el riesgo.</t>
        </r>
      </text>
    </comment>
    <comment ref="F23" authorId="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¿Por qué?
Es la causa principal o básica, corresponden a las razones por la cuales se puede presentar el riesgo.</t>
        </r>
      </text>
    </comment>
    <comment ref="G23" authorId="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Efecto que se causa sobre los objetivos de la entidad, debido a eventos potenciales.</t>
        </r>
      </text>
    </comment>
    <comment ref="I23" authorId="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define por la frecuencia que se realiza la actividad asociada al riesgo. Es el número de veces que se pasa por el punto de riesgo en el periodo de 1 año. Ver tabla de Probabilidad.</t>
        </r>
      </text>
    </comment>
    <comment ref="K23" authorId="6"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usan criterios de afectación económica y reputacional. 
Ver tabla de Impacto.</t>
        </r>
      </text>
    </comment>
    <comment ref="M23" authorId="7"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Nivel de severidad en la matriz de calor con base en la combinación entre la probabilidad y el impacto.
Ver Matriz de Calor.</t>
        </r>
      </text>
    </comment>
    <comment ref="O23" authorId="8"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Redactar el control adecuadamente de acuerdo las indicaciones contenidas en la Guia Administración del Riesgo version 5.
Responsable + Acción + Complemento (detalles)</t>
        </r>
      </text>
    </comment>
    <comment ref="P23" authorId="9"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Definir si el control ataca la probabilidad o el impacto.</t>
        </r>
      </text>
    </comment>
    <comment ref="R23" authorId="10"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Permiten calcular la eficiencia del control con base en una valoración dada de acuerdo a los atributos del mismo.</t>
        </r>
      </text>
    </comment>
    <comment ref="U23" authorId="1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Permiten darle formalidad al control con elementos cualitativos. No tienen una incidencia directa en la efectividad del control.</t>
        </r>
      </text>
    </comment>
    <comment ref="X23" authorId="1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Métrica para seguimiento de la eficiencia del control.</t>
        </r>
      </text>
    </comment>
    <comment ref="Z23" authorId="1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Probabilidad Residual, una vez aplicado los controles.</t>
        </r>
      </text>
    </comment>
    <comment ref="AC23" authorId="1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Impacto Residual, una vez aplicado los controles.</t>
        </r>
      </text>
    </comment>
    <comment ref="AE23" authorId="1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Nivel de severidad residual en la matriz de calor con base en la combinación entre la probabilidad residual y el impacto residual.
Ver Matriz de Calor.</t>
        </r>
      </text>
    </comment>
    <comment ref="AF23" authorId="16"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Decisión que se toma frente a un determinado nivel de riesgo, dicha decisión puede ser:
Aceptar
Reducir
Evitar</t>
        </r>
      </text>
    </comment>
  </commentList>
</comments>
</file>

<file path=xl/comments14.xml><?xml version="1.0" encoding="utf-8"?>
<comments xmlns="http://schemas.openxmlformats.org/spreadsheetml/2006/main">
  <authors>
    <author>tc={B5CF33F4-1CB6-496F-9A0D-C3C9C90E951A}</author>
    <author>tc={DA28A7AD-E1DD-4E5A-A8D2-612D757B3071}</author>
    <author>tc={E0C89006-7FE9-4FC5-B293-28416B72ACD6}</author>
    <author>tc={3FC501DD-F896-49CA-90D1-46BAC683157F}</author>
    <author>tc={EE5DA7CD-B1E8-41D3-9018-F09E4836D58C}</author>
    <author>tc={F0A3E246-2A3B-4D09-8048-A8E239B10F4B}</author>
    <author>tc={7BFA1C93-DF92-4854-81B5-65D6A6FBC513}</author>
    <author>tc={86AA9E25-5C4F-44B9-8942-62A4C75401A7}</author>
    <author>tc={E6D59D8A-729E-46AE-B132-B93A51EF4B02}</author>
    <author>tc={F629AC1E-9F05-4A1C-932C-211C5ECF8632}</author>
    <author>tc={7FC5A56E-ACF4-4B07-8459-F854B5FC6C2F}</author>
    <author>tc={7B6DA1DF-6C97-4556-B2CA-9981D1477BA3}</author>
    <author>tc={F8A0B295-0E7A-481E-B6FE-943CE4EA8322}</author>
    <author>tc={D0D994E7-8144-4540-8CA2-F2D21F209839}</author>
    <author>tc={442B2FB2-A682-4B16-8195-356237E2F621}</author>
    <author>tc={AA42B9C7-9EBE-4852-B51F-241466401344}</author>
    <author>tc={DDDA1950-818A-41E5-BD00-701E0B83B73D}</author>
  </authors>
  <commentList>
    <comment ref="B23" authorId="0" shapeId="0">
      <text>
        <r>
          <rPr>
            <sz val="11"/>
            <color rgb="FF000000"/>
            <rFont val="Calibri"/>
            <family val="2"/>
          </rPr>
          <t xml:space="preserve">[Comentario encadenado]
</t>
        </r>
        <r>
          <rPr>
            <sz val="11"/>
            <color rgb="FF000000"/>
            <rFont val="Calibri"/>
            <family val="2"/>
          </rPr>
          <t xml:space="preserve">
</t>
        </r>
        <r>
          <rPr>
            <sz val="11"/>
            <color rgb="FF000000"/>
            <rFont val="Calibri"/>
            <family val="2"/>
          </rPr>
          <t xml:space="preserve">Su versión de Excel le permite leer este comentario encadenado; sin embargo, las ediciones que se apliquen se quitarán si el archivo se abre en una versión más reciente de Excel. Más información: https://go.microsoft.com/fwlink/?linkid=870924
</t>
        </r>
        <r>
          <rPr>
            <sz val="11"/>
            <color rgb="FF000000"/>
            <rFont val="Calibri"/>
            <family val="2"/>
          </rPr>
          <t xml:space="preserve">
</t>
        </r>
        <r>
          <rPr>
            <sz val="11"/>
            <color rgb="FF000000"/>
            <rFont val="Calibri"/>
            <family val="2"/>
          </rPr>
          <t xml:space="preserve">Comentario:
</t>
        </r>
        <r>
          <rPr>
            <sz val="11"/>
            <color rgb="FF000000"/>
            <rFont val="Calibri"/>
            <family val="2"/>
          </rPr>
          <t xml:space="preserve">    Se sugiere para mantener el consecutivo de riesgos, así el riesgo salga del mapa no existirá otro riesgo con el mismo número.</t>
        </r>
      </text>
    </comment>
    <comment ref="D23" authorId="1" shapeId="0">
      <text>
        <r>
          <rPr>
            <sz val="11"/>
            <color rgb="FF000000"/>
            <rFont val="Calibri"/>
            <family val="2"/>
          </rPr>
          <t xml:space="preserve">[Comentario encadenado]
</t>
        </r>
        <r>
          <rPr>
            <sz val="11"/>
            <color rgb="FF000000"/>
            <rFont val="Calibri"/>
            <family val="2"/>
          </rPr>
          <t xml:space="preserve">
</t>
        </r>
        <r>
          <rPr>
            <sz val="11"/>
            <color rgb="FF000000"/>
            <rFont val="Calibri"/>
            <family val="2"/>
          </rPr>
          <t xml:space="preserve">Su versión de Excel le permite leer este comentario encadenado; sin embargo, las ediciones que se apliquen se quitarán si el archivo se abre en una versión más reciente de Excel. Más información: https://go.microsoft.com/fwlink/?linkid=870924
</t>
        </r>
        <r>
          <rPr>
            <sz val="11"/>
            <color rgb="FF000000"/>
            <rFont val="Calibri"/>
            <family val="2"/>
          </rPr>
          <t xml:space="preserve">
</t>
        </r>
        <r>
          <rPr>
            <sz val="11"/>
            <color rgb="FF000000"/>
            <rFont val="Calibri"/>
            <family val="2"/>
          </rPr>
          <t xml:space="preserve">Comentario:
</t>
        </r>
        <r>
          <rPr>
            <sz val="11"/>
            <color rgb="FF000000"/>
            <rFont val="Calibri"/>
            <family val="2"/>
          </rPr>
          <t xml:space="preserve">    ¿Qué?
</t>
        </r>
        <r>
          <rPr>
            <sz val="11"/>
            <color rgb="FF000000"/>
            <rFont val="Calibri"/>
            <family val="2"/>
          </rPr>
          <t>Las consecuencias que puede ocasionar a la organización la materialización del riesgo.</t>
        </r>
      </text>
    </comment>
    <comment ref="E23" authorId="2" shapeId="0">
      <text>
        <r>
          <rPr>
            <sz val="11"/>
            <color rgb="FF000000"/>
            <rFont val="Calibri"/>
            <family val="2"/>
          </rPr>
          <t xml:space="preserve">[Comentario encadenado]
</t>
        </r>
        <r>
          <rPr>
            <sz val="11"/>
            <color rgb="FF000000"/>
            <rFont val="Calibri"/>
            <family val="2"/>
          </rPr>
          <t xml:space="preserve">
</t>
        </r>
        <r>
          <rPr>
            <sz val="11"/>
            <color rgb="FF000000"/>
            <rFont val="Calibri"/>
            <family val="2"/>
          </rPr>
          <t xml:space="preserve">Su versión de Excel le permite leer este comentario encadenado; sin embargo, las ediciones que se apliquen se quitarán si el archivo se abre en una versión más reciente de Excel. Más información: https://go.microsoft.com/fwlink/?linkid=870924
</t>
        </r>
        <r>
          <rPr>
            <sz val="11"/>
            <color rgb="FF000000"/>
            <rFont val="Calibri"/>
            <family val="2"/>
          </rPr>
          <t xml:space="preserve">
</t>
        </r>
        <r>
          <rPr>
            <sz val="11"/>
            <color rgb="FF000000"/>
            <rFont val="Calibri"/>
            <family val="2"/>
          </rPr>
          <t xml:space="preserve">Comentario:
</t>
        </r>
        <r>
          <rPr>
            <sz val="11"/>
            <color rgb="FF000000"/>
            <rFont val="Calibri"/>
            <family val="2"/>
          </rPr>
          <t xml:space="preserve">    ¿Cómo?
</t>
        </r>
        <r>
          <rPr>
            <sz val="11"/>
            <color rgb="FF000000"/>
            <rFont val="Calibri"/>
            <family val="2"/>
          </rPr>
          <t>Circunstancias o situaciones más evidentes sobre las cuales se presenta el riesgo.</t>
        </r>
      </text>
    </comment>
    <comment ref="F23" authorId="3" shapeId="0">
      <text>
        <r>
          <rPr>
            <sz val="11"/>
            <color rgb="FF000000"/>
            <rFont val="Calibri"/>
            <family val="2"/>
          </rPr>
          <t xml:space="preserve">[Comentario encadenado]
</t>
        </r>
        <r>
          <rPr>
            <sz val="11"/>
            <color rgb="FF000000"/>
            <rFont val="Calibri"/>
            <family val="2"/>
          </rPr>
          <t xml:space="preserve">
</t>
        </r>
        <r>
          <rPr>
            <sz val="11"/>
            <color rgb="FF000000"/>
            <rFont val="Calibri"/>
            <family val="2"/>
          </rPr>
          <t xml:space="preserve">Su versión de Excel le permite leer este comentario encadenado; sin embargo, las ediciones que se apliquen se quitarán si el archivo se abre en una versión más reciente de Excel. Más información: https://go.microsoft.com/fwlink/?linkid=870924
</t>
        </r>
        <r>
          <rPr>
            <sz val="11"/>
            <color rgb="FF000000"/>
            <rFont val="Calibri"/>
            <family val="2"/>
          </rPr>
          <t xml:space="preserve">
</t>
        </r>
        <r>
          <rPr>
            <sz val="11"/>
            <color rgb="FF000000"/>
            <rFont val="Calibri"/>
            <family val="2"/>
          </rPr>
          <t xml:space="preserve">Comentario:
</t>
        </r>
        <r>
          <rPr>
            <sz val="11"/>
            <color rgb="FF000000"/>
            <rFont val="Calibri"/>
            <family val="2"/>
          </rPr>
          <t xml:space="preserve">    ¿Por qué?
</t>
        </r>
        <r>
          <rPr>
            <sz val="11"/>
            <color rgb="FF000000"/>
            <rFont val="Calibri"/>
            <family val="2"/>
          </rPr>
          <t>Es la causa principal o básica, corresponden a las razones por la cuales se puede presentar el riesgo.</t>
        </r>
      </text>
    </comment>
    <comment ref="G23" authorId="4" shapeId="0">
      <text>
        <r>
          <rPr>
            <sz val="11"/>
            <color rgb="FF000000"/>
            <rFont val="Calibri"/>
            <family val="2"/>
          </rPr>
          <t xml:space="preserve">[Comentario encadenado]
</t>
        </r>
        <r>
          <rPr>
            <sz val="11"/>
            <color rgb="FF000000"/>
            <rFont val="Calibri"/>
            <family val="2"/>
          </rPr>
          <t xml:space="preserve">
</t>
        </r>
        <r>
          <rPr>
            <sz val="11"/>
            <color rgb="FF000000"/>
            <rFont val="Calibri"/>
            <family val="2"/>
          </rPr>
          <t xml:space="preserve">Su versión de Excel le permite leer este comentario encadenado; sin embargo, las ediciones que se apliquen se quitarán si el archivo se abre en una versión más reciente de Excel. Más información: https://go.microsoft.com/fwlink/?linkid=870924
</t>
        </r>
        <r>
          <rPr>
            <sz val="11"/>
            <color rgb="FF000000"/>
            <rFont val="Calibri"/>
            <family val="2"/>
          </rPr>
          <t xml:space="preserve">
</t>
        </r>
        <r>
          <rPr>
            <sz val="11"/>
            <color rgb="FF000000"/>
            <rFont val="Calibri"/>
            <family val="2"/>
          </rPr>
          <t xml:space="preserve">Comentario:
</t>
        </r>
        <r>
          <rPr>
            <sz val="11"/>
            <color rgb="FF000000"/>
            <rFont val="Calibri"/>
            <family val="2"/>
          </rPr>
          <t xml:space="preserve">    Efecto que se causa sobre los objetivos de la entidad, debido a eventos potenciales.</t>
        </r>
      </text>
    </comment>
    <comment ref="I23" authorId="5" shapeId="0">
      <text>
        <r>
          <rPr>
            <sz val="11"/>
            <color rgb="FF000000"/>
            <rFont val="Calibri"/>
            <family val="2"/>
          </rPr>
          <t xml:space="preserve">[Comentario encadenado]
</t>
        </r>
        <r>
          <rPr>
            <sz val="11"/>
            <color rgb="FF000000"/>
            <rFont val="Calibri"/>
            <family val="2"/>
          </rPr>
          <t xml:space="preserve">
</t>
        </r>
        <r>
          <rPr>
            <sz val="11"/>
            <color rgb="FF000000"/>
            <rFont val="Calibri"/>
            <family val="2"/>
          </rPr>
          <t xml:space="preserve">Su versión de Excel le permite leer este comentario encadenado; sin embargo, las ediciones que se apliquen se quitarán si el archivo se abre en una versión más reciente de Excel. Más información: https://go.microsoft.com/fwlink/?linkid=870924
</t>
        </r>
        <r>
          <rPr>
            <sz val="11"/>
            <color rgb="FF000000"/>
            <rFont val="Calibri"/>
            <family val="2"/>
          </rPr>
          <t xml:space="preserve">
</t>
        </r>
        <r>
          <rPr>
            <sz val="11"/>
            <color rgb="FF000000"/>
            <rFont val="Calibri"/>
            <family val="2"/>
          </rPr>
          <t xml:space="preserve">Comentario:
</t>
        </r>
        <r>
          <rPr>
            <sz val="11"/>
            <color rgb="FF000000"/>
            <rFont val="Calibri"/>
            <family val="2"/>
          </rPr>
          <t xml:space="preserve">    Se define por la frecuencia que se realiza la actividad asociada al riesgo. Es el número de veces que se pasa por el punto de riesgo en el periodo de 1 año. Ver tabla de Probabilidad.</t>
        </r>
      </text>
    </comment>
    <comment ref="K23" authorId="6" shapeId="0">
      <text>
        <r>
          <rPr>
            <sz val="11"/>
            <color rgb="FF000000"/>
            <rFont val="Calibri"/>
            <family val="2"/>
          </rPr>
          <t xml:space="preserve">[Comentario encadenado]
</t>
        </r>
        <r>
          <rPr>
            <sz val="11"/>
            <color rgb="FF000000"/>
            <rFont val="Calibri"/>
            <family val="2"/>
          </rPr>
          <t xml:space="preserve">
</t>
        </r>
        <r>
          <rPr>
            <sz val="11"/>
            <color rgb="FF000000"/>
            <rFont val="Calibri"/>
            <family val="2"/>
          </rPr>
          <t xml:space="preserve">Su versión de Excel le permite leer este comentario encadenado; sin embargo, las ediciones que se apliquen se quitarán si el archivo se abre en una versión más reciente de Excel. Más información: https://go.microsoft.com/fwlink/?linkid=870924
</t>
        </r>
        <r>
          <rPr>
            <sz val="11"/>
            <color rgb="FF000000"/>
            <rFont val="Calibri"/>
            <family val="2"/>
          </rPr>
          <t xml:space="preserve">
</t>
        </r>
        <r>
          <rPr>
            <sz val="11"/>
            <color rgb="FF000000"/>
            <rFont val="Calibri"/>
            <family val="2"/>
          </rPr>
          <t xml:space="preserve">Comentario:
</t>
        </r>
        <r>
          <rPr>
            <sz val="11"/>
            <color rgb="FF000000"/>
            <rFont val="Calibri"/>
            <family val="2"/>
          </rPr>
          <t xml:space="preserve">    Se usan criterios de afectación económica y reputacional. 
</t>
        </r>
        <r>
          <rPr>
            <sz val="11"/>
            <color rgb="FF000000"/>
            <rFont val="Calibri"/>
            <family val="2"/>
          </rPr>
          <t>Ver tabla de Impacto.</t>
        </r>
      </text>
    </comment>
    <comment ref="M23" authorId="7"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Nivel de severidad en la matriz de calor con base en la combinación entre la probabilidad y el impacto.
Ver Matriz de Calor.</t>
        </r>
      </text>
    </comment>
    <comment ref="O23" authorId="8" shapeId="0">
      <text>
        <r>
          <rPr>
            <sz val="11"/>
            <color rgb="FF000000"/>
            <rFont val="Calibri"/>
            <family val="2"/>
          </rPr>
          <t xml:space="preserve">[Comentario encadenado]
</t>
        </r>
        <r>
          <rPr>
            <sz val="11"/>
            <color rgb="FF000000"/>
            <rFont val="Calibri"/>
            <family val="2"/>
          </rPr>
          <t xml:space="preserve">
</t>
        </r>
        <r>
          <rPr>
            <sz val="11"/>
            <color rgb="FF000000"/>
            <rFont val="Calibri"/>
            <family val="2"/>
          </rPr>
          <t xml:space="preserve">Su versión de Excel le permite leer este comentario encadenado; sin embargo, las ediciones que se apliquen se quitarán si el archivo se abre en una versión más reciente de Excel. Más información: https://go.microsoft.com/fwlink/?linkid=870924
</t>
        </r>
        <r>
          <rPr>
            <sz val="11"/>
            <color rgb="FF000000"/>
            <rFont val="Calibri"/>
            <family val="2"/>
          </rPr>
          <t xml:space="preserve">
</t>
        </r>
        <r>
          <rPr>
            <sz val="11"/>
            <color rgb="FF000000"/>
            <rFont val="Calibri"/>
            <family val="2"/>
          </rPr>
          <t xml:space="preserve">Comentario:
</t>
        </r>
        <r>
          <rPr>
            <sz val="11"/>
            <color rgb="FF000000"/>
            <rFont val="Calibri"/>
            <family val="2"/>
          </rPr>
          <t xml:space="preserve">    Redactar el control adecuadamente de acuerdo las indicaciones contenidas en la Guia Administración del Riesgo version 5.
</t>
        </r>
        <r>
          <rPr>
            <sz val="11"/>
            <color rgb="FF000000"/>
            <rFont val="Calibri"/>
            <family val="2"/>
          </rPr>
          <t>Responsable + Acción + Complemento (detalles)</t>
        </r>
      </text>
    </comment>
    <comment ref="P23" authorId="9"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Definir si el control ataca la probabilidad o el impacto.</t>
        </r>
      </text>
    </comment>
    <comment ref="R23" authorId="10"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Permiten calcular la eficiencia del control con base en una valoración dada de acuerdo a los atributos del mismo.</t>
        </r>
      </text>
    </comment>
    <comment ref="U23" authorId="1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Permiten darle formalidad al control con elementos cualitativos. No tienen una incidencia directa en la efectividad del control.</t>
        </r>
      </text>
    </comment>
    <comment ref="X23" authorId="12" shapeId="0">
      <text>
        <r>
          <rPr>
            <sz val="11"/>
            <color rgb="FF000000"/>
            <rFont val="Calibri"/>
            <family val="2"/>
          </rPr>
          <t xml:space="preserve">[Comentario encadenado]
</t>
        </r>
        <r>
          <rPr>
            <sz val="11"/>
            <color rgb="FF000000"/>
            <rFont val="Calibri"/>
            <family val="2"/>
          </rPr>
          <t xml:space="preserve">
</t>
        </r>
        <r>
          <rPr>
            <sz val="11"/>
            <color rgb="FF000000"/>
            <rFont val="Calibri"/>
            <family val="2"/>
          </rPr>
          <t xml:space="preserve">Su versión de Excel le permite leer este comentario encadenado; sin embargo, las ediciones que se apliquen se quitarán si el archivo se abre en una versión más reciente de Excel. Más información: https://go.microsoft.com/fwlink/?linkid=870924
</t>
        </r>
        <r>
          <rPr>
            <sz val="11"/>
            <color rgb="FF000000"/>
            <rFont val="Calibri"/>
            <family val="2"/>
          </rPr>
          <t xml:space="preserve">
</t>
        </r>
        <r>
          <rPr>
            <sz val="11"/>
            <color rgb="FF000000"/>
            <rFont val="Calibri"/>
            <family val="2"/>
          </rPr>
          <t xml:space="preserve">Comentario:
</t>
        </r>
        <r>
          <rPr>
            <sz val="11"/>
            <color rgb="FF000000"/>
            <rFont val="Calibri"/>
            <family val="2"/>
          </rPr>
          <t xml:space="preserve">    Métrica para seguimiento de la eficiencia del control.</t>
        </r>
      </text>
    </comment>
    <comment ref="Z23" authorId="13" shapeId="0">
      <text>
        <r>
          <rPr>
            <sz val="11"/>
            <color rgb="FF000000"/>
            <rFont val="Calibri"/>
            <family val="2"/>
          </rPr>
          <t xml:space="preserve">[Comentario encadenado]
</t>
        </r>
        <r>
          <rPr>
            <sz val="11"/>
            <color rgb="FF000000"/>
            <rFont val="Calibri"/>
            <family val="2"/>
          </rPr>
          <t xml:space="preserve">
</t>
        </r>
        <r>
          <rPr>
            <sz val="11"/>
            <color rgb="FF000000"/>
            <rFont val="Calibri"/>
            <family val="2"/>
          </rPr>
          <t xml:space="preserve">Su versión de Excel le permite leer este comentario encadenado; sin embargo, las ediciones que se apliquen se quitarán si el archivo se abre en una versión más reciente de Excel. Más información: https://go.microsoft.com/fwlink/?linkid=870924
</t>
        </r>
        <r>
          <rPr>
            <sz val="11"/>
            <color rgb="FF000000"/>
            <rFont val="Calibri"/>
            <family val="2"/>
          </rPr>
          <t xml:space="preserve">
</t>
        </r>
        <r>
          <rPr>
            <sz val="11"/>
            <color rgb="FF000000"/>
            <rFont val="Calibri"/>
            <family val="2"/>
          </rPr>
          <t xml:space="preserve">Comentario:
</t>
        </r>
        <r>
          <rPr>
            <sz val="11"/>
            <color rgb="FF000000"/>
            <rFont val="Calibri"/>
            <family val="2"/>
          </rPr>
          <t xml:space="preserve">    Probabilidad Residual, una vez aplicado los controles.</t>
        </r>
      </text>
    </comment>
    <comment ref="AC23" authorId="1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Impacto Residual, una vez aplicado los controles.</t>
        </r>
      </text>
    </comment>
    <comment ref="AE23" authorId="15" shapeId="0">
      <text>
        <r>
          <rPr>
            <sz val="11"/>
            <color rgb="FF000000"/>
            <rFont val="Calibri"/>
            <family val="2"/>
          </rPr>
          <t xml:space="preserve">[Comentario encadenado]
</t>
        </r>
        <r>
          <rPr>
            <sz val="11"/>
            <color rgb="FF000000"/>
            <rFont val="Calibri"/>
            <family val="2"/>
          </rPr>
          <t xml:space="preserve">
</t>
        </r>
        <r>
          <rPr>
            <sz val="11"/>
            <color rgb="FF000000"/>
            <rFont val="Calibri"/>
            <family val="2"/>
          </rPr>
          <t xml:space="preserve">Su versión de Excel le permite leer este comentario encadenado; sin embargo, las ediciones que se apliquen se quitarán si el archivo se abre en una versión más reciente de Excel. Más información: https://go.microsoft.com/fwlink/?linkid=870924
</t>
        </r>
        <r>
          <rPr>
            <sz val="11"/>
            <color rgb="FF000000"/>
            <rFont val="Calibri"/>
            <family val="2"/>
          </rPr>
          <t xml:space="preserve">
</t>
        </r>
        <r>
          <rPr>
            <sz val="11"/>
            <color rgb="FF000000"/>
            <rFont val="Calibri"/>
            <family val="2"/>
          </rPr>
          <t xml:space="preserve">Comentario:
</t>
        </r>
        <r>
          <rPr>
            <sz val="11"/>
            <color rgb="FF000000"/>
            <rFont val="Calibri"/>
            <family val="2"/>
          </rPr>
          <t xml:space="preserve">    Nivel de severidad residual en la matriz de calor con base en la combinación entre la probabilidad residual y el impacto residual.
</t>
        </r>
        <r>
          <rPr>
            <sz val="11"/>
            <color rgb="FF000000"/>
            <rFont val="Calibri"/>
            <family val="2"/>
          </rPr>
          <t>Ver Matriz de Calor.</t>
        </r>
      </text>
    </comment>
    <comment ref="AF23" authorId="16" shapeId="0">
      <text>
        <r>
          <rPr>
            <sz val="11"/>
            <color rgb="FF000000"/>
            <rFont val="Calibri"/>
            <family val="2"/>
          </rPr>
          <t xml:space="preserve">[Comentario encadenado]
</t>
        </r>
        <r>
          <rPr>
            <sz val="11"/>
            <color rgb="FF000000"/>
            <rFont val="Calibri"/>
            <family val="2"/>
          </rPr>
          <t xml:space="preserve">
</t>
        </r>
        <r>
          <rPr>
            <sz val="11"/>
            <color rgb="FF000000"/>
            <rFont val="Calibri"/>
            <family val="2"/>
          </rPr>
          <t xml:space="preserve">Su versión de Excel le permite leer este comentario encadenado; sin embargo, las ediciones que se apliquen se quitarán si el archivo se abre en una versión más reciente de Excel. Más información: https://go.microsoft.com/fwlink/?linkid=870924
</t>
        </r>
        <r>
          <rPr>
            <sz val="11"/>
            <color rgb="FF000000"/>
            <rFont val="Calibri"/>
            <family val="2"/>
          </rPr>
          <t xml:space="preserve">
</t>
        </r>
        <r>
          <rPr>
            <sz val="11"/>
            <color rgb="FF000000"/>
            <rFont val="Calibri"/>
            <family val="2"/>
          </rPr>
          <t xml:space="preserve">Comentario:
</t>
        </r>
        <r>
          <rPr>
            <sz val="11"/>
            <color rgb="FF000000"/>
            <rFont val="Calibri"/>
            <family val="2"/>
          </rPr>
          <t xml:space="preserve">    Decisión que se toma frente a un determinado nivel de riesgo, dicha decisión puede ser:
</t>
        </r>
        <r>
          <rPr>
            <sz val="11"/>
            <color rgb="FF000000"/>
            <rFont val="Calibri"/>
            <family val="2"/>
          </rPr>
          <t xml:space="preserve">Aceptar
</t>
        </r>
        <r>
          <rPr>
            <sz val="11"/>
            <color rgb="FF000000"/>
            <rFont val="Calibri"/>
            <family val="2"/>
          </rPr>
          <t xml:space="preserve">Reducir
</t>
        </r>
        <r>
          <rPr>
            <sz val="11"/>
            <color rgb="FF000000"/>
            <rFont val="Calibri"/>
            <family val="2"/>
          </rPr>
          <t>Evitar</t>
        </r>
      </text>
    </comment>
  </commentList>
</comments>
</file>

<file path=xl/comments2.xml><?xml version="1.0" encoding="utf-8"?>
<comments xmlns="http://schemas.openxmlformats.org/spreadsheetml/2006/main">
  <authors>
    <author>tc={AA475242-FC8D-44FC-97DC-D5C43C70E6DA}</author>
    <author>tc={D3C9908F-CE8A-4C30-8B6E-A761E96635F7}</author>
    <author>tc={0D53538A-AA7F-43CB-8432-56108BFF9772}</author>
    <author>tc={29545D2D-C1B4-4AD3-BE62-05A241D6CBAE}</author>
    <author>tc={5FA598B8-2478-4764-AA94-B65DA7E12271}</author>
    <author>tc={F52B7A48-45CE-4440-833D-C84010792896}</author>
    <author>tc={4F539919-5470-470A-A914-405310F835CF}</author>
    <author>tc={CC13D6BB-DF34-4588-B2C2-91F328669699}</author>
    <author>tc={FCDB03D9-AAD5-4F0A-9CD5-C1C148107BD7}</author>
    <author>tc={0F016C18-E722-4B7B-B646-92A556EE5583}</author>
    <author>tc={A52AC02F-B709-46A1-A5C9-7E6D4334CFE7}</author>
    <author>tc={C8124BF7-30A3-4401-BCCA-599D9DB8D6D7}</author>
    <author>tc={4997A3A7-F520-45BA-B5AA-1FFCD4F749AB}</author>
    <author>tc={260DEF32-A75E-49D9-9505-7751200F740F}</author>
    <author>tc={5FCBA5F5-4AF2-487D-93DB-7819CBCE83FA}</author>
    <author>tc={DF8A86B4-0E7F-4E6A-9639-A5631DB18878}</author>
    <author>tc={1E93F6B1-F17F-448A-9743-15D888EB6FBD}</author>
  </authors>
  <commentList>
    <comment ref="B23" authorId="0"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sugiere para mantener el consecutivo de riesgos, así el riesgo salga del mapa no existirá otro riesgo con el mismo número.</t>
        </r>
      </text>
    </comment>
    <comment ref="D23" authorId="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¿Qué?
Las consecuencias que puede ocasionar a la organización la materialización del riesgo.</t>
        </r>
      </text>
    </comment>
    <comment ref="E23" authorId="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¿Cómo?
Circunstancias o situaciones más evidentes sobre las cuales se presenta el riesgo.</t>
        </r>
      </text>
    </comment>
    <comment ref="F23" authorId="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¿Por qué?
Es la causa principal o básica, corresponden a las razones por la cuales se puede presentar el riesgo.</t>
        </r>
      </text>
    </comment>
    <comment ref="G23" authorId="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Efecto que se causa sobre los objetivos de la entidad, debido a eventos potenciales.</t>
        </r>
      </text>
    </comment>
    <comment ref="I23" authorId="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define por la frecuencia que se realiza la actividad asociada al riesgo. Es el número de veces que se pasa por el punto de riesgo en el periodo de 1 año. Ver tabla de Probabilidad.</t>
        </r>
      </text>
    </comment>
    <comment ref="K23" authorId="6"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usan criterios de afectación económica y reputacional. 
Ver tabla de Impacto.</t>
        </r>
      </text>
    </comment>
    <comment ref="M23" authorId="7"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Nivel de severidad en la matriz de calor con base en la combinación entre la probabilidad y el impacto.
Ver Matriz de Calor.</t>
        </r>
      </text>
    </comment>
    <comment ref="O23" authorId="8"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Redactar el control adecuadamente de acuerdo las indicaciones contenidas en la Guia Administración del Riesgo version 5.
Responsable + Acción + Complemento (detalles)</t>
        </r>
      </text>
    </comment>
    <comment ref="P23" authorId="9"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Definir si el control ataca la probabilidad o el impacto.</t>
        </r>
      </text>
    </comment>
    <comment ref="R23" authorId="10"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Permiten calcular la eficiencia del control con base en una valoración dada de acuerdo a los atributos del mismo.</t>
        </r>
      </text>
    </comment>
    <comment ref="U23" authorId="1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Permiten darle formalidad al control con elementos cualitativos. No tienen una incidencia directa en la efectividad del control.</t>
        </r>
      </text>
    </comment>
    <comment ref="X23" authorId="1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Métrica para seguimiento de la eficiencia del control.</t>
        </r>
      </text>
    </comment>
    <comment ref="Z23" authorId="1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Probabilidad Residual, una vez aplicado los controles.</t>
        </r>
      </text>
    </comment>
    <comment ref="AC23" authorId="1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Impacto Residual, una vez aplicado los controles.</t>
        </r>
      </text>
    </comment>
    <comment ref="AE23" authorId="1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Nivel de severidad residual en la matriz de calor con base en la combinación entre la probabilidad residual y el impacto residual.
Ver Matriz de Calor.</t>
        </r>
      </text>
    </comment>
    <comment ref="AF23" authorId="16"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Decisión que se toma frente a un determinado nivel de riesgo, dicha decisión puede ser:
Aceptar
Reducir
Evitar</t>
        </r>
      </text>
    </comment>
  </commentList>
</comments>
</file>

<file path=xl/comments3.xml><?xml version="1.0" encoding="utf-8"?>
<comments xmlns="http://schemas.openxmlformats.org/spreadsheetml/2006/main">
  <authors>
    <author>tc={FE267B1C-2B73-49F3-8C73-F678B17D7967}</author>
    <author>tc={A836FDA0-A651-46EF-A219-9A77A9D70B6F}</author>
    <author>tc={419D944F-352B-4223-A9B9-210C3BD025E9}</author>
    <author>tc={C6AAE774-699D-4A5C-8EFB-C54EAE8DA8AE}</author>
    <author>tc={FAC0C4E3-2F7F-434E-8427-B132F3C59B27}</author>
    <author>tc={EB3C13B0-94CD-4BDC-A165-3E3792E4604C}</author>
    <author>tc={DB29AD8B-C496-47BF-8ED9-691EC3359D20}</author>
    <author>tc={C1C06D9D-EC04-4E70-BAB3-F286E71212BB}</author>
    <author>tc={7B29708F-0D1A-4E30-8C7A-4D2BF31BA65A}</author>
    <author>tc={EE760922-99BD-4336-8F33-73786A586187}</author>
    <author>tc={6363A085-81E7-4C5C-9048-7990BBA45588}</author>
    <author>tc={FF71D13C-70F3-4F19-AD76-572500B13272}</author>
    <author>tc={FA96A963-1769-4DAB-AC6F-C78715902645}</author>
    <author>tc={5FC96DFF-B775-4751-AD35-C40969C64407}</author>
    <author>tc={7B41DA8C-A0F9-40E1-A6ED-3B5DB6993077}</author>
    <author>tc={A3EA82E1-48DD-44E8-9490-327564248BF2}</author>
    <author>tc={CBBD5AF1-5F2F-4CD1-BCAB-D364313DFCA5}</author>
  </authors>
  <commentList>
    <comment ref="B23" authorId="0"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sugiere para mantener el consecutivo de riesgos, así el riesgo salga del mapa no existirá otro riesgo con el mismo número.</t>
        </r>
      </text>
    </comment>
    <comment ref="D23" authorId="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¿Qué?
Las consecuencias que puede ocasionar a la organización la materialización del riesgo.</t>
        </r>
      </text>
    </comment>
    <comment ref="E23" authorId="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¿Cómo?
Circunstancias o situaciones más evidentes sobre las cuales se presenta el riesgo.</t>
        </r>
      </text>
    </comment>
    <comment ref="F23" authorId="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¿Por qué?
Es la causa principal o básica, corresponden a las razones por la cuales se puede presentar el riesgo.</t>
        </r>
      </text>
    </comment>
    <comment ref="G23" authorId="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Efecto que se causa sobre los objetivos de la entidad, debido a eventos potenciales.</t>
        </r>
      </text>
    </comment>
    <comment ref="I23" authorId="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define por la frecuencia que se realiza la actividad asociada al riesgo. Es el número de veces que se pasa por el punto de riesgo en el periodo de 1 año. Ver tabla de Probabilidad.</t>
        </r>
      </text>
    </comment>
    <comment ref="K23" authorId="6"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usan criterios de afectación económica y reputacional. 
Ver tabla de Impacto.</t>
        </r>
      </text>
    </comment>
    <comment ref="M23" authorId="7"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Nivel de severidad en la matriz de calor con base en la combinación entre la probabilidad y el impacto.
Ver Matriz de Calor.</t>
        </r>
      </text>
    </comment>
    <comment ref="O23" authorId="8"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Redactar el control adecuadamente de acuerdo las indicaciones contenidas en la Guia Administración del Riesgo version 5.
Responsable + Acción + Complemento (detalles)</t>
        </r>
      </text>
    </comment>
    <comment ref="P23" authorId="9"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Definir si el control ataca la probabilidad o el impacto.</t>
        </r>
      </text>
    </comment>
    <comment ref="R23" authorId="10"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Permiten calcular la eficiencia del control con base en una valoración dada de acuerdo a los atributos del mismo.</t>
        </r>
      </text>
    </comment>
    <comment ref="U23" authorId="1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Permiten darle formalidad al control con elementos cualitativos. No tienen una incidencia directa en la efectividad del control.</t>
        </r>
      </text>
    </comment>
    <comment ref="X23" authorId="1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Métrica para seguimiento de la eficiencia del control.</t>
        </r>
      </text>
    </comment>
    <comment ref="Z23" authorId="1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Probabilidad Residual, una vez aplicado los controles.</t>
        </r>
      </text>
    </comment>
    <comment ref="AC23" authorId="1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Impacto Residual, una vez aplicado los controles.</t>
        </r>
      </text>
    </comment>
    <comment ref="AE23" authorId="1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Nivel de severidad residual en la matriz de calor con base en la combinación entre la probabilidad residual y el impacto residual.
Ver Matriz de Calor.</t>
        </r>
      </text>
    </comment>
    <comment ref="AF23" authorId="16"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Decisión que se toma frente a un determinado nivel de riesgo, dicha decisión puede ser:
Aceptar
Reducir
Evitar</t>
        </r>
      </text>
    </comment>
  </commentList>
</comments>
</file>

<file path=xl/comments4.xml><?xml version="1.0" encoding="utf-8"?>
<comments xmlns="http://schemas.openxmlformats.org/spreadsheetml/2006/main">
  <authors>
    <author>tc={82AA7229-200F-40E9-9118-C25E3200FDD7}</author>
    <author>tc={13A7787D-315D-4E18-B8A9-D35CC780F58C}</author>
    <author>tc={2AB3BEE6-980E-4033-81BA-BC2DCBEABD28}</author>
    <author>tc={2DCE8383-EDE8-46AC-A978-3144FFF56052}</author>
    <author>tc={3062BED3-4893-4495-9D35-DB6723C0EAD0}</author>
    <author>tc={831629F3-3A75-4F3E-99C6-4F96AB5FFFEC}</author>
    <author>tc={99FB41BF-1763-4EAE-8A68-5663D7FCF00C}</author>
    <author>tc={229028F1-0C24-4E72-878E-491ED1DCE182}</author>
    <author>tc={ACD8C865-0752-4E66-8E7B-CDF9014D4E92}</author>
    <author>tc={F0DAC81D-AF9A-4386-AB9A-7781B332157E}</author>
    <author>tc={A87452B3-EB1E-4C28-ABFC-DD456BF901D7}</author>
    <author>tc={7E72D21F-627E-4543-A621-E42259698491}</author>
    <author>tc={E35DE27F-91B9-49F2-A654-0AA380188089}</author>
    <author>tc={F4D8654D-D7BE-49A7-9D39-39DACE9A44AF}</author>
    <author>tc={F4033823-C86E-4005-90AA-EB0583119716}</author>
    <author>tc={9562797D-8101-4C01-AB85-F54B23637DEB}</author>
    <author>tc={18A2D7A8-BC63-4BD1-813F-E82D87003444}</author>
  </authors>
  <commentList>
    <comment ref="B23" authorId="0"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sugiere para mantener el consecutivo de riesgos, así el riesgo salga del mapa no existirá otro riesgo con el mismo número.</t>
        </r>
      </text>
    </comment>
    <comment ref="D23" authorId="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¿Qué?
Las consecuencias que puede ocasionar a la organización la materialización del riesgo.</t>
        </r>
      </text>
    </comment>
    <comment ref="E23" authorId="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¿Cómo?
Circunstancias o situaciones más evidentes sobre las cuales se presenta el riesgo.</t>
        </r>
      </text>
    </comment>
    <comment ref="F23" authorId="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¿Por qué?
Es la causa principal o básica, corresponden a las razones por la cuales se puede presentar el riesgo.</t>
        </r>
      </text>
    </comment>
    <comment ref="G23" authorId="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Efecto que se causa sobre los objetivos de la entidad, debido a eventos potenciales.</t>
        </r>
      </text>
    </comment>
    <comment ref="I23" authorId="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define por la frecuencia que se realiza la actividad asociada al riesgo. Es el número de veces que se pasa por el punto de riesgo en el periodo de 1 año. Ver tabla de Probabilidad.</t>
        </r>
      </text>
    </comment>
    <comment ref="K23" authorId="6"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usan criterios de afectación económica y reputacional. 
Ver tabla de Impacto.</t>
        </r>
      </text>
    </comment>
    <comment ref="M23" authorId="7"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Nivel de severidad en la matriz de calor con base en la combinación entre la probabilidad y el impacto.
Ver Matriz de Calor.</t>
        </r>
      </text>
    </comment>
    <comment ref="O23" authorId="8"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Redactar el control adecuadamente de acuerdo las indicaciones contenidas en la Guia Administración del Riesgo version 5.
Responsable + Acción + Complemento (detalles)</t>
        </r>
      </text>
    </comment>
    <comment ref="P23" authorId="9"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Definir si el control ataca la probabilidad o el impacto.</t>
        </r>
      </text>
    </comment>
    <comment ref="R23" authorId="10"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Permiten calcular la eficiencia del control con base en una valoración dada de acuerdo a los atributos del mismo.</t>
        </r>
      </text>
    </comment>
    <comment ref="U23" authorId="1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Permiten darle formalidad al control con elementos cualitativos. No tienen una incidencia directa en la efectividad del control.</t>
        </r>
      </text>
    </comment>
    <comment ref="X23" authorId="1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Métrica para seguimiento de la eficiencia del control.</t>
        </r>
      </text>
    </comment>
    <comment ref="Z23" authorId="1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Probabilidad Residual, una vez aplicado los controles.</t>
        </r>
      </text>
    </comment>
    <comment ref="AC23" authorId="1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Impacto Residual, una vez aplicado los controles.</t>
        </r>
      </text>
    </comment>
    <comment ref="AE23" authorId="1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Nivel de severidad residual en la matriz de calor con base en la combinación entre la probabilidad residual y el impacto residual.
Ver Matriz de Calor.</t>
        </r>
      </text>
    </comment>
    <comment ref="AF23" authorId="16"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Decisión que se toma frente a un determinado nivel de riesgo, dicha decisión puede ser:
Aceptar
Reducir
Evitar</t>
        </r>
      </text>
    </comment>
  </commentList>
</comments>
</file>

<file path=xl/comments5.xml><?xml version="1.0" encoding="utf-8"?>
<comments xmlns="http://schemas.openxmlformats.org/spreadsheetml/2006/main">
  <authors>
    <author>tc={1F548919-6354-4BF2-A7C4-2F395369B2AB}</author>
    <author>tc={BA9C8729-6181-40DD-BA63-9AE7BA32EC22}</author>
    <author>tc={E76CE344-39BC-4CDA-A34B-037F137548D2}</author>
    <author>tc={52AD7BCE-ADB8-497D-9850-69F916D50356}</author>
    <author>tc={E1888DF1-BE6A-4B83-8E41-736B8A4B3E56}</author>
    <author>tc={AC285655-B1DB-4BD8-ABDA-721870E18682}</author>
    <author>tc={47D892DA-C8AF-4C4A-A1B8-2E9D0CD08E40}</author>
    <author>tc={79C797D2-837E-4C93-ACE0-B157B267CEFE}</author>
    <author>tc={45CEE0E1-54E7-4DF1-BFA1-D0D0EF17991F}</author>
    <author>tc={BD4FC01F-74A3-4FD7-8E27-900C863BA381}</author>
    <author>tc={665C32F5-1679-431C-9086-8571A012AC8B}</author>
    <author>tc={2AB28F4B-3BC9-4C32-83CF-00D0B07AE8C4}</author>
    <author>tc={1E80E779-D74A-45FF-9D07-79AEEE0DBC39}</author>
    <author>tc={A0117852-757C-4530-A3EA-C6B78922B71C}</author>
    <author>tc={0947879D-6381-46DE-90F1-3464599E13FA}</author>
    <author>tc={BA291363-15C2-4C32-B2D4-DF8ABD99CE5C}</author>
    <author>tc={9B09E657-C1EB-4B43-8080-FB80508D6112}</author>
  </authors>
  <commentList>
    <comment ref="B23" authorId="0"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sugiere para mantener el consecutivo de riesgos, así el riesgo salga del mapa no existirá otro riesgo con el mismo número.</t>
        </r>
      </text>
    </comment>
    <comment ref="D23" authorId="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¿Qué?
Las consecuencias que puede ocasionar a la organización la materialización del riesgo.</t>
        </r>
      </text>
    </comment>
    <comment ref="E23" authorId="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¿Cómo?
Circunstancias o situaciones más evidentes sobre las cuales se presenta el riesgo.</t>
        </r>
      </text>
    </comment>
    <comment ref="F23" authorId="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¿Por qué?
Es la causa principal o básica, corresponden a las razones por la cuales se puede presentar el riesgo.</t>
        </r>
      </text>
    </comment>
    <comment ref="G23" authorId="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Efecto que se causa sobre los objetivos de la entidad, debido a eventos potenciales.</t>
        </r>
      </text>
    </comment>
    <comment ref="I23" authorId="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define por la frecuencia que se realiza la actividad asociada al riesgo. Es el número de veces que se pasa por el punto de riesgo en el periodo de 1 año. Ver tabla de Probabilidad.</t>
        </r>
      </text>
    </comment>
    <comment ref="K23" authorId="6"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usan criterios de afectación económica y reputacional. 
Ver tabla de Impacto.</t>
        </r>
      </text>
    </comment>
    <comment ref="M23" authorId="7"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Nivel de severidad en la matriz de calor con base en la combinación entre la probabilidad y el impacto.
Ver Matriz de Calor.</t>
        </r>
      </text>
    </comment>
    <comment ref="O23" authorId="8"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Redactar el control adecuadamente de acuerdo las indicaciones contenidas en la Guia Administración del Riesgo version 5.
Responsable + Acción + Complemento (detalles)</t>
        </r>
      </text>
    </comment>
    <comment ref="P23" authorId="9"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Definir si el control ataca la probabilidad o el impacto.</t>
        </r>
      </text>
    </comment>
    <comment ref="R23" authorId="10"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Permiten calcular la eficiencia del control con base en una valoración dada de acuerdo a los atributos del mismo.</t>
        </r>
      </text>
    </comment>
    <comment ref="U23" authorId="1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Permiten darle formalidad al control con elementos cualitativos. No tienen una incidencia directa en la efectividad del control.</t>
        </r>
      </text>
    </comment>
    <comment ref="X23" authorId="1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Métrica para seguimiento de la eficiencia del control.</t>
        </r>
      </text>
    </comment>
    <comment ref="Z23" authorId="1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Probabilidad Residual, una vez aplicado los controles.</t>
        </r>
      </text>
    </comment>
    <comment ref="AC23" authorId="1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Impacto Residual, una vez aplicado los controles.</t>
        </r>
      </text>
    </comment>
    <comment ref="AE23" authorId="1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Nivel de severidad residual en la matriz de calor con base en la combinación entre la probabilidad residual y el impacto residual.
Ver Matriz de Calor.</t>
        </r>
      </text>
    </comment>
    <comment ref="AF23" authorId="16"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Decisión que se toma frente a un determinado nivel de riesgo, dicha decisión puede ser:
Aceptar
Reducir
Evitar</t>
        </r>
      </text>
    </comment>
  </commentList>
</comments>
</file>

<file path=xl/comments6.xml><?xml version="1.0" encoding="utf-8"?>
<comments xmlns="http://schemas.openxmlformats.org/spreadsheetml/2006/main">
  <authors>
    <author/>
  </authors>
  <commentList>
    <comment ref="B23" authorId="0" shapeId="0">
      <text>
        <r>
          <rPr>
            <sz val="11"/>
            <color theme="1"/>
            <rFont val="Arial"/>
            <family val="2"/>
          </rPr>
          <t xml:space="preserve">Se sugiere para mantener el consecutivo de riesgos, así el riesgo salga del mapa no existirá otro riesgo con el mismo número.
</t>
        </r>
      </text>
    </comment>
    <comment ref="D23" authorId="0" shapeId="0">
      <text>
        <r>
          <rPr>
            <sz val="11"/>
            <color theme="1"/>
            <rFont val="Arial"/>
            <family val="2"/>
          </rPr>
          <t xml:space="preserve">    ¿Qué?
Las consecuencias que puede ocasionar a la organización la materialización del riesgo.
</t>
        </r>
      </text>
    </comment>
    <comment ref="E23" authorId="0" shapeId="0">
      <text>
        <r>
          <rPr>
            <sz val="11"/>
            <color theme="1"/>
            <rFont val="Arial"/>
            <family val="2"/>
          </rPr>
          <t xml:space="preserve">
    ¿Cómo?
Circunstancias o situaciones más evidentes sobre las cuales se presenta el riesgo.
</t>
        </r>
      </text>
    </comment>
    <comment ref="F23" authorId="0" shapeId="0">
      <text>
        <r>
          <rPr>
            <sz val="11"/>
            <color theme="1"/>
            <rFont val="Arial"/>
            <family val="2"/>
          </rPr>
          <t xml:space="preserve">
Es la causa principal o básica, corresponden a las razones por la cuales se puede presentar el riesgo.
</t>
        </r>
      </text>
    </comment>
    <comment ref="G23" authorId="0" shapeId="0">
      <text>
        <r>
          <rPr>
            <sz val="11"/>
            <color theme="1"/>
            <rFont val="Arial"/>
            <family val="2"/>
          </rPr>
          <t xml:space="preserve">
Efecto que se causa sobre los objetivos de la entidad, debido a eventos potenciales.
</t>
        </r>
      </text>
    </comment>
    <comment ref="I23" authorId="0" shapeId="0">
      <text>
        <r>
          <rPr>
            <sz val="11"/>
            <color theme="1"/>
            <rFont val="Arial"/>
            <family val="2"/>
          </rPr>
          <t xml:space="preserve">
    Se define por la frecuencia que se realiza la actividad asociada al riesgo. Es el número de veces que se pasa por el punto de riesgo en el periodo de 1 año. Ver tabla de Probabilidad.
</t>
        </r>
      </text>
    </comment>
    <comment ref="K23" authorId="0" shapeId="0">
      <text>
        <r>
          <rPr>
            <sz val="11"/>
            <color theme="1"/>
            <rFont val="Arial"/>
            <family val="2"/>
          </rPr>
          <t xml:space="preserve">
Comentario:
Se usan criterios de afectación económica y reputacional. 
Ver tabla de Impacto.
</t>
        </r>
      </text>
    </comment>
    <comment ref="M23" authorId="0" shapeId="0">
      <text>
        <r>
          <rPr>
            <sz val="11"/>
            <color theme="1"/>
            <rFont val="Arial"/>
            <family val="2"/>
          </rPr>
          <t xml:space="preserve">Nivel de severidad en la matriz de calor con base en la combinación entre la probabilidad y el impacto.
Ver Matriz de Calor.
</t>
        </r>
      </text>
    </comment>
    <comment ref="O23" authorId="0" shapeId="0">
      <text>
        <r>
          <rPr>
            <sz val="11"/>
            <color theme="1"/>
            <rFont val="Arial"/>
            <family val="2"/>
          </rPr>
          <t xml:space="preserve">Redactar el control adecuadamente de acuerdo las indicaciones contenidas en la Guia Administración del Riesgo version 5.
Responsable + Acción + Complemento (detalles)
</t>
        </r>
      </text>
    </comment>
    <comment ref="P23" authorId="0" shapeId="0">
      <text>
        <r>
          <rPr>
            <sz val="11"/>
            <color theme="1"/>
            <rFont val="Arial"/>
            <family val="2"/>
          </rPr>
          <t xml:space="preserve">Definir si el control ataca la probabilidad o el impacto.
</t>
        </r>
      </text>
    </comment>
    <comment ref="R23" authorId="0" shapeId="0">
      <text>
        <r>
          <rPr>
            <sz val="11"/>
            <color theme="1"/>
            <rFont val="Arial"/>
            <family val="2"/>
          </rPr>
          <t xml:space="preserve">Permiten calcular la eficiencia del control con base en una valoración dada de acuerdo a los atributos del mismo.
</t>
        </r>
      </text>
    </comment>
    <comment ref="U23" authorId="0" shapeId="0">
      <text>
        <r>
          <rPr>
            <sz val="11"/>
            <color theme="1"/>
            <rFont val="Arial"/>
            <family val="2"/>
          </rPr>
          <t xml:space="preserve">Permiten darle formalidad al control con elementos cualitativos. No tienen una incidencia directa en la efectividad del control.
</t>
        </r>
      </text>
    </comment>
    <comment ref="X23" authorId="0" shapeId="0">
      <text>
        <r>
          <rPr>
            <sz val="11"/>
            <color theme="1"/>
            <rFont val="Arial"/>
            <family val="2"/>
          </rPr>
          <t xml:space="preserve">Métrica para seguimiento de la eficiencia del control.
</t>
        </r>
      </text>
    </comment>
    <comment ref="Z23" authorId="0" shapeId="0">
      <text>
        <r>
          <rPr>
            <sz val="11"/>
            <color theme="1"/>
            <rFont val="Arial"/>
            <family val="2"/>
          </rPr>
          <t xml:space="preserve">Probabilidad Residual, una vez aplicado los controles.
</t>
        </r>
      </text>
    </comment>
    <comment ref="AC23" authorId="0" shapeId="0">
      <text>
        <r>
          <rPr>
            <sz val="11"/>
            <color theme="1"/>
            <rFont val="Arial"/>
            <family val="2"/>
          </rPr>
          <t xml:space="preserve">Impacto Residual, una vez aplicado los controles.
</t>
        </r>
      </text>
    </comment>
    <comment ref="AE23" authorId="0" shapeId="0">
      <text>
        <r>
          <rPr>
            <sz val="11"/>
            <color theme="1"/>
            <rFont val="Arial"/>
            <family val="2"/>
          </rPr>
          <t xml:space="preserve">Nivel de severidad residual en la matriz de calor con base en la combinación entre la probabilidad residual y el impacto residual.
Ver Matriz de Calor.
</t>
        </r>
      </text>
    </comment>
    <comment ref="AF23" authorId="0" shapeId="0">
      <text>
        <r>
          <rPr>
            <sz val="11"/>
            <color theme="1"/>
            <rFont val="Arial"/>
            <family val="2"/>
          </rPr>
          <t xml:space="preserve">Decisión que se toma frente a un determinado nivel de riesgo, dicha decisión puede ser:
Aceptar
Reducir
Evitar
</t>
        </r>
      </text>
    </comment>
  </commentList>
</comments>
</file>

<file path=xl/comments7.xml><?xml version="1.0" encoding="utf-8"?>
<comments xmlns="http://schemas.openxmlformats.org/spreadsheetml/2006/main">
  <authors>
    <author>tc={E6B61586-A948-4342-B3CF-C3081027B851}</author>
    <author>tc={6FADD86C-524F-493B-A968-98F253ECB0B2}</author>
    <author>tc={7EB41FF1-17BE-42AC-8DFD-37F30058A59E}</author>
    <author>tc={7BA709FE-861C-4F92-B069-42D963EC6C01}</author>
    <author>tc={4937A459-4CF7-4E33-B251-899FF42A5B3E}</author>
    <author>tc={A9D755DC-3C97-4785-9897-3BF653A2D5A0}</author>
    <author>tc={5402190E-B108-4442-A612-C72C83B433E7}</author>
    <author>tc={A1AE2D11-FAD2-4147-81F3-8860A5312913}</author>
    <author>tc={52C4F320-E8A2-4900-990F-48D4272D63CB}</author>
    <author>tc={5EE516D9-DBDF-44FD-9B73-8EE3D830D61D}</author>
    <author>tc={ED68D244-E875-49A4-AAF9-323007403335}</author>
    <author>tc={6E7912B5-C969-4B56-A64F-9F54E6B2D5F3}</author>
    <author>tc={0A51F740-2F56-4C7E-B07A-D21F4920CD08}</author>
    <author>tc={57A9D592-2E9E-4875-A13B-2AC80336E2A1}</author>
    <author>tc={3C9FBDE9-6792-4082-B2A9-D4B8FF995D36}</author>
    <author>tc={498EA2F7-340F-4044-8BAE-E04D0ED3B87C}</author>
    <author>tc={30D63D06-807A-46CE-AB8B-74020ED5877B}</author>
  </authors>
  <commentList>
    <comment ref="B23" authorId="0"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sugiere para mantener el consecutivo de riesgos, así el riesgo salga del mapa no existirá otro riesgo con el mismo número.</t>
        </r>
      </text>
    </comment>
    <comment ref="D23" authorId="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¿Qué?
Las consecuencias que puede ocasionar a la organización la materialización del riesgo.</t>
        </r>
      </text>
    </comment>
    <comment ref="E23" authorId="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¿Cómo?
Circunstancias o situaciones más evidentes sobre las cuales se presenta el riesgo.</t>
        </r>
      </text>
    </comment>
    <comment ref="F23" authorId="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¿Por qué?
Es la causa principal o básica, corresponden a las razones por la cuales se puede presentar el riesgo.</t>
        </r>
      </text>
    </comment>
    <comment ref="G23" authorId="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Efecto que se causa sobre los objetivos de la entidad, debido a eventos potenciales.</t>
        </r>
      </text>
    </comment>
    <comment ref="I23" authorId="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define por la frecuencia que se realiza la actividad asociada al riesgo. Es el número de veces que se pasa por el punto de riesgo en el periodo de 1 año. Ver tabla de Probabilidad.</t>
        </r>
      </text>
    </comment>
    <comment ref="K23" authorId="6"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usan criterios de afectación económica y reputacional. 
Ver tabla de Impacto.</t>
        </r>
      </text>
    </comment>
    <comment ref="M23" authorId="7"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Nivel de severidad en la matriz de calor con base en la combinación entre la probabilidad y el impacto.
Ver Matriz de Calor.</t>
        </r>
      </text>
    </comment>
    <comment ref="O23" authorId="8"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Redactar el control adecuadamente de acuerdo las indicaciones contenidas en la Guia Administración del Riesgo version 5.
Responsable + Acción + Complemento (detalles)</t>
        </r>
      </text>
    </comment>
    <comment ref="P23" authorId="9"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Definir si el control ataca la probabilidad o el impacto.</t>
        </r>
      </text>
    </comment>
    <comment ref="R23" authorId="10"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Permiten calcular la eficiencia del control con base en una valoración dada de acuerdo a los atributos del mismo.</t>
        </r>
      </text>
    </comment>
    <comment ref="U23" authorId="1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Permiten darle formalidad al control con elementos cualitativos. No tienen una incidencia directa en la efectividad del control.</t>
        </r>
      </text>
    </comment>
    <comment ref="X23" authorId="1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Métrica para seguimiento de la eficiencia del control.</t>
        </r>
      </text>
    </comment>
    <comment ref="Z23" authorId="1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Probabilidad Residual, una vez aplicado los controles.</t>
        </r>
      </text>
    </comment>
    <comment ref="AC23" authorId="1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Impacto Residual, una vez aplicado los controles.</t>
        </r>
      </text>
    </comment>
    <comment ref="AE23" authorId="1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Nivel de severidad residual en la matriz de calor con base en la combinación entre la probabilidad residual y el impacto residual.
Ver Matriz de Calor.</t>
        </r>
      </text>
    </comment>
    <comment ref="AF23" authorId="16"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Decisión que se toma frente a un determinado nivel de riesgo, dicha decisión puede ser:
Aceptar
Reducir
Evitar</t>
        </r>
      </text>
    </comment>
  </commentList>
</comments>
</file>

<file path=xl/comments8.xml><?xml version="1.0" encoding="utf-8"?>
<comments xmlns="http://schemas.openxmlformats.org/spreadsheetml/2006/main">
  <authors>
    <author/>
  </authors>
  <commentList>
    <comment ref="B23" authorId="0" shapeId="0">
      <text>
        <r>
          <rPr>
            <sz val="11"/>
            <color theme="1"/>
            <rFont val="Arial"/>
            <family val="2"/>
          </rPr>
          <t xml:space="preserve">Se sugiere para mantener el consecutivo de riesgos, así el riesgo salga del mapa no existirá otro riesgo con el mismo número.
</t>
        </r>
      </text>
    </comment>
    <comment ref="D23" authorId="0" shapeId="0">
      <text>
        <r>
          <rPr>
            <sz val="11"/>
            <color theme="1"/>
            <rFont val="Arial"/>
            <family val="2"/>
          </rPr>
          <t xml:space="preserve">    ¿Qué?
Las consecuencias que puede ocasionar a la organización la materialización del riesgo.
</t>
        </r>
      </text>
    </comment>
    <comment ref="E23" authorId="0" shapeId="0">
      <text>
        <r>
          <rPr>
            <sz val="11"/>
            <color theme="1"/>
            <rFont val="Arial"/>
            <family val="2"/>
          </rPr>
          <t xml:space="preserve">
    ¿Cómo?
Circunstancias o situaciones más evidentes sobre las cuales se presenta el riesgo.
</t>
        </r>
      </text>
    </comment>
    <comment ref="F23" authorId="0" shapeId="0">
      <text>
        <r>
          <rPr>
            <sz val="11"/>
            <color theme="1"/>
            <rFont val="Arial"/>
            <family val="2"/>
          </rPr>
          <t xml:space="preserve">
Es la causa principal o básica, corresponden a las razones por la cuales se puede presentar el riesgo.
</t>
        </r>
      </text>
    </comment>
    <comment ref="G23" authorId="0" shapeId="0">
      <text>
        <r>
          <rPr>
            <sz val="11"/>
            <color theme="1"/>
            <rFont val="Arial"/>
            <family val="2"/>
          </rPr>
          <t xml:space="preserve">
Efecto que se causa sobre los objetivos de la entidad, debido a eventos potenciales.
</t>
        </r>
      </text>
    </comment>
    <comment ref="I23" authorId="0" shapeId="0">
      <text>
        <r>
          <rPr>
            <sz val="11"/>
            <color theme="1"/>
            <rFont val="Arial"/>
            <family val="2"/>
          </rPr>
          <t xml:space="preserve">
    Se define por la frecuencia que se realiza la actividad asociada al riesgo. Es el número de veces que se pasa por el punto de riesgo en el periodo de 1 año. Ver tabla de Probabilidad.
</t>
        </r>
      </text>
    </comment>
    <comment ref="K23" authorId="0" shapeId="0">
      <text>
        <r>
          <rPr>
            <sz val="11"/>
            <color theme="1"/>
            <rFont val="Arial"/>
            <family val="2"/>
          </rPr>
          <t xml:space="preserve">
Comentario:
Se usan criterios de afectación económica y reputacional. 
Ver tabla de Impacto.
</t>
        </r>
      </text>
    </comment>
    <comment ref="M23" authorId="0" shapeId="0">
      <text>
        <r>
          <rPr>
            <sz val="11"/>
            <color theme="1"/>
            <rFont val="Arial"/>
            <family val="2"/>
          </rPr>
          <t xml:space="preserve">Nivel de severidad en la matriz de calor con base en la combinación entre la probabilidad y el impacto.
Ver Matriz de Calor.
</t>
        </r>
      </text>
    </comment>
    <comment ref="O23" authorId="0" shapeId="0">
      <text>
        <r>
          <rPr>
            <sz val="11"/>
            <color theme="1"/>
            <rFont val="Arial"/>
            <family val="2"/>
          </rPr>
          <t xml:space="preserve">Redactar el control adecuadamente de acuerdo las indicaciones contenidas en la Guia Administración del Riesgo version 5.
Responsable + Acción + Complemento (detalles)
</t>
        </r>
      </text>
    </comment>
    <comment ref="P23" authorId="0" shapeId="0">
      <text>
        <r>
          <rPr>
            <sz val="11"/>
            <color theme="1"/>
            <rFont val="Arial"/>
            <family val="2"/>
          </rPr>
          <t xml:space="preserve">Definir si el control ataca la probabilidad o el impacto.
</t>
        </r>
      </text>
    </comment>
    <comment ref="R23" authorId="0" shapeId="0">
      <text>
        <r>
          <rPr>
            <sz val="11"/>
            <color theme="1"/>
            <rFont val="Arial"/>
            <family val="2"/>
          </rPr>
          <t xml:space="preserve">Permiten calcular la eficiencia del control con base en una valoración dada de acuerdo a los atributos del mismo.
</t>
        </r>
      </text>
    </comment>
    <comment ref="U23" authorId="0" shapeId="0">
      <text>
        <r>
          <rPr>
            <sz val="11"/>
            <color theme="1"/>
            <rFont val="Arial"/>
            <family val="2"/>
          </rPr>
          <t xml:space="preserve">Permiten darle formalidad al control con elementos cualitativos. No tienen una incidencia directa en la efectividad del control.
</t>
        </r>
      </text>
    </comment>
    <comment ref="X23" authorId="0" shapeId="0">
      <text>
        <r>
          <rPr>
            <sz val="11"/>
            <color theme="1"/>
            <rFont val="Arial"/>
            <family val="2"/>
          </rPr>
          <t xml:space="preserve">Métrica para seguimiento de la eficiencia del control.
</t>
        </r>
      </text>
    </comment>
    <comment ref="Z23" authorId="0" shapeId="0">
      <text>
        <r>
          <rPr>
            <sz val="11"/>
            <color theme="1"/>
            <rFont val="Arial"/>
            <family val="2"/>
          </rPr>
          <t xml:space="preserve">Probabilidad Residual, una vez aplicado los controles.
</t>
        </r>
      </text>
    </comment>
    <comment ref="AC23" authorId="0" shapeId="0">
      <text>
        <r>
          <rPr>
            <sz val="11"/>
            <color theme="1"/>
            <rFont val="Arial"/>
            <family val="2"/>
          </rPr>
          <t xml:space="preserve">Impacto Residual, una vez aplicado los controles.
</t>
        </r>
      </text>
    </comment>
    <comment ref="AE23" authorId="0" shapeId="0">
      <text>
        <r>
          <rPr>
            <sz val="11"/>
            <color theme="1"/>
            <rFont val="Arial"/>
            <family val="2"/>
          </rPr>
          <t xml:space="preserve">Nivel de severidad residual en la matriz de calor con base en la combinación entre la probabilidad residual y el impacto residual.
Ver Matriz de Calor.
</t>
        </r>
      </text>
    </comment>
    <comment ref="AF23" authorId="0" shapeId="0">
      <text>
        <r>
          <rPr>
            <sz val="11"/>
            <color theme="1"/>
            <rFont val="Arial"/>
            <family val="2"/>
          </rPr>
          <t xml:space="preserve">Decisión que se toma frente a un determinado nivel de riesgo, dicha decisión puede ser:
Aceptar
Reducir
Evitar
</t>
        </r>
      </text>
    </comment>
  </commentList>
</comments>
</file>

<file path=xl/comments9.xml><?xml version="1.0" encoding="utf-8"?>
<comments xmlns="http://schemas.openxmlformats.org/spreadsheetml/2006/main">
  <authors>
    <author>tc={22036A18-AE59-4A9E-BC17-679B5448F10A}</author>
    <author>tc={054382AB-5D9F-48CB-8390-6FA29B551034}</author>
    <author>tc={E87953BB-B7A5-4AC8-AD2E-E05F87FA9166}</author>
    <author>tc={3E2926B8-46E5-4B46-8553-B7B77773A636}</author>
    <author>tc={B2B015F0-610D-401D-B972-A2946B294DE2}</author>
    <author>tc={F0B59286-77EF-42A2-966E-7DCAA3F9B8D9}</author>
    <author>tc={AEC06F61-CFA1-4531-B941-43582EB8B7E5}</author>
    <author>tc={AC4058EE-A5FA-48C1-835F-7FCD34B75EA0}</author>
    <author>tc={DDB14E56-3AEB-4E88-83E8-0AB5142A2933}</author>
    <author>tc={D42413D2-2638-4678-8440-E1E899E36B97}</author>
    <author>tc={82DB62DC-FAFC-46D4-82E1-6C5F6B036970}</author>
    <author>tc={ED8FDFCE-C835-4570-B946-3669207E79A0}</author>
    <author>tc={DE94D731-11B2-424D-B40C-CFC2281CEEC5}</author>
    <author>tc={1D85D6E5-3F0A-4B6E-BAA4-78CAD589E150}</author>
    <author>tc={B23BC243-6EE9-4EC6-9256-4505D1B4D8D6}</author>
    <author>tc={BABC4950-6A0C-4920-9C15-828EFF2C15B1}</author>
  </authors>
  <commentList>
    <comment ref="D23" authorId="0"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¿Qué?
Las consecuencias que puede ocasionar a la organización la materialización del riesgo.</t>
        </r>
      </text>
    </comment>
    <comment ref="E23" authorId="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¿Cómo?
Circunstancias o situaciones más evidentes sobre las cuales se presenta el riesgo.</t>
        </r>
      </text>
    </comment>
    <comment ref="F23" authorId="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¿Por qué?
Es la causa principal o básica, corresponden a las razones por la cuales se puede presentar el riesgo.</t>
        </r>
      </text>
    </comment>
    <comment ref="G23" authorId="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Efecto que se causa sobre los objetivos de la entidad, debido a eventos potenciales.</t>
        </r>
      </text>
    </comment>
    <comment ref="I23" authorId="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define por la frecuencia que se realiza la actividad asociada al riesgo. Es el número de veces que se pasa por el punto de riesgo en el periodo de 1 año. Ver tabla de Probabilidad.</t>
        </r>
      </text>
    </comment>
    <comment ref="K23" authorId="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usan criterios de afectación económica y reputacional. 
Ver tabla de Impacto.</t>
        </r>
      </text>
    </comment>
    <comment ref="M23" authorId="6"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Nivel de severidad en la matriz de calor con base en la combinación entre la probabilidad y el impacto.
Ver Matriz de Calor.</t>
        </r>
      </text>
    </comment>
    <comment ref="O23" authorId="7"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Redactar el control adecuadamente de acuerdo las indicaciones contenidas en la Guia Administración del Riesgo version 5.
Responsable + Acción + Complemento (detalles)</t>
        </r>
      </text>
    </comment>
    <comment ref="P23" authorId="8"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Definir si el control ataca la probabilidad o el impacto.</t>
        </r>
      </text>
    </comment>
    <comment ref="R23" authorId="9"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Permiten calcular la eficiencia del control con base en una valoración dada de acuerdo a los atributos del mismo.</t>
        </r>
      </text>
    </comment>
    <comment ref="U23" authorId="10"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Permiten darle formalidad al control con elementos cualitativos. No tienen una incidencia directa en la efectividad del control.</t>
        </r>
      </text>
    </comment>
    <comment ref="X23" authorId="1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Métrica para seguimiento de la eficiencia del control.</t>
        </r>
      </text>
    </comment>
    <comment ref="Z23" authorId="1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Probabilidad Residual, una vez aplicado los controles.</t>
        </r>
      </text>
    </comment>
    <comment ref="AC23" authorId="1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Impacto Residual, una vez aplicado los controles.</t>
        </r>
      </text>
    </comment>
    <comment ref="AE23" authorId="1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Nivel de severidad residual en la matriz de calor con base en la combinación entre la probabilidad residual y el impacto residual.
Ver Matriz de Calor.</t>
        </r>
      </text>
    </comment>
    <comment ref="AF23" authorId="1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Decisión que se toma frente a un determinado nivel de riesgo, dicha decisión puede ser:
Aceptar
Reducir
Evitar</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<sst xmlns="http://schemas.openxmlformats.org/spreadsheetml/2006/main" count="2051" uniqueCount="504">
  <si>
    <t>FORMATO  DE MAPA DE RIESGOS</t>
  </si>
  <si>
    <t>NIT: 890.501.434-2</t>
  </si>
  <si>
    <t>Código: FT-MIPG-021</t>
  </si>
  <si>
    <t>VIGENCIA:</t>
  </si>
  <si>
    <t>DEPENDENCIA:</t>
  </si>
  <si>
    <t>SECRETARÍA DEL TESORO</t>
  </si>
  <si>
    <t>PROCESO:</t>
  </si>
  <si>
    <t>GESTIÓN HACIENDA</t>
  </si>
  <si>
    <t xml:space="preserve">ELABORADO POR  </t>
  </si>
  <si>
    <t xml:space="preserve">ANA MARIA BLANCO </t>
  </si>
  <si>
    <t xml:space="preserve">CARGO </t>
  </si>
  <si>
    <t>CONTRATISTA</t>
  </si>
  <si>
    <t>OBJETIVO:</t>
  </si>
  <si>
    <t>Ejecutar los procesos y procedimientos relacionados con
el registro de ingresos  y aplicación de pagos, garantizando la liquidez requerida para la normal
operación de la Administración Municipal y la debida administración de los recursos.</t>
  </si>
  <si>
    <t xml:space="preserve">REVISADO POR </t>
  </si>
  <si>
    <t>YULIANA VARELA/ PAOLA DELGADO</t>
  </si>
  <si>
    <t>ALCANCE:</t>
  </si>
  <si>
    <t>Inicia desde el registro de ingresos hasta la aplicación de todos los pagos de la Alcaldía de Cúcuta.</t>
  </si>
  <si>
    <t xml:space="preserve">APROBADO POR </t>
  </si>
  <si>
    <t>GUILLERMO PEREZ</t>
  </si>
  <si>
    <t>SECRETARIO DE DESPACHO</t>
  </si>
  <si>
    <t>IDENTIFICACIÓN DEL RIESGO</t>
  </si>
  <si>
    <t xml:space="preserve">VALORACIÓN DEL RIESGO </t>
  </si>
  <si>
    <t>Referencia</t>
  </si>
  <si>
    <t>Proceso - Objetivo</t>
  </si>
  <si>
    <t>Impacto</t>
  </si>
  <si>
    <t>Causa Inmediata</t>
  </si>
  <si>
    <t>Causa Raíz</t>
  </si>
  <si>
    <t>Descripción del Riesgo</t>
  </si>
  <si>
    <t>Clasificación Riesgo</t>
  </si>
  <si>
    <t xml:space="preserve">Probabilidad Inherente </t>
  </si>
  <si>
    <t>%</t>
  </si>
  <si>
    <t>Impacto Inherente</t>
  </si>
  <si>
    <t xml:space="preserve">% </t>
  </si>
  <si>
    <t>Zona de Riesgo Inherente</t>
  </si>
  <si>
    <t>No. Control</t>
  </si>
  <si>
    <t>Descripción del control</t>
  </si>
  <si>
    <t>Afectación</t>
  </si>
  <si>
    <t>Atributos de Eficiencia</t>
  </si>
  <si>
    <t>Atributos Informativos</t>
  </si>
  <si>
    <t>Indicador</t>
  </si>
  <si>
    <t>Probabilidad Residual</t>
  </si>
  <si>
    <t>Probabilidad Residual Final</t>
  </si>
  <si>
    <t>Impacto Residual</t>
  </si>
  <si>
    <t>Impacto Residual Final</t>
  </si>
  <si>
    <t>Zona de Riesgo Final</t>
  </si>
  <si>
    <t>Tratamiento</t>
  </si>
  <si>
    <t>Probabilidad</t>
  </si>
  <si>
    <t>Tipo</t>
  </si>
  <si>
    <t>Implementación</t>
  </si>
  <si>
    <t>Calificación</t>
  </si>
  <si>
    <t>Documentación</t>
  </si>
  <si>
    <t>Frecuencia</t>
  </si>
  <si>
    <t>Evidencias</t>
  </si>
  <si>
    <t>Gestión Hacienda ( Tesorería)</t>
  </si>
  <si>
    <t>Posibilidad de Sanciones o  investigaciones disciplinarias, fiscales o penales e incorrecto Flujo presupuestal</t>
  </si>
  <si>
    <t xml:space="preserve"> por el reporte  incorrecto de ingresos del municipio desde las diferentes fuentes </t>
  </si>
  <si>
    <t>debido a el  suministro de información incorrecta, inoportuna e incompleta por parte de otras dependencias, sistemas de información,  otros organismos  o entes desentralizaados y a  la verificación incompleta de soportes de ingresos reportados por entidades financieras.</t>
  </si>
  <si>
    <t>Financiero</t>
  </si>
  <si>
    <t>Alta</t>
  </si>
  <si>
    <t>Moderado</t>
  </si>
  <si>
    <t>El profesional de Calidad y el profesional encargado del registro de ingresos documentarán todas las orientaciones requeridas para solicitar, registrar y verificar la información de los ingresos efectivos del Municipio desde las diferentes fuentes.</t>
  </si>
  <si>
    <t>x</t>
  </si>
  <si>
    <t>Preventivo</t>
  </si>
  <si>
    <t>Manual</t>
  </si>
  <si>
    <t>Sin Documentar</t>
  </si>
  <si>
    <t>Continua</t>
  </si>
  <si>
    <t>Información documentada del proceso.</t>
  </si>
  <si>
    <t>100% Avance en la documentación del proceso</t>
  </si>
  <si>
    <t>Aceptar</t>
  </si>
  <si>
    <t>La secretaría del Tesoro incluira personal  apoyo con competencias requeridas para revisar la información reportada por otras dependencias, sistemas de información y otras entidades,  contra la informe mensual remitida por la Fiduciaria  de Recaudos ( Anexo 3) y se realizaran los ajustes que sean requeridos.</t>
  </si>
  <si>
    <t>Correctivo</t>
  </si>
  <si>
    <t xml:space="preserve">Registros de verificación de informes de fiducia. </t>
  </si>
  <si>
    <t>(1) Informe mensual de verificación y/o hallazgos de la verificación de ingresos</t>
  </si>
  <si>
    <t xml:space="preserve">Posibilidad de disminución de flujo de efectivos de diferentes cuentas del municipio  y/o Sanciones, investigaciones disciplinarias, fiscales o penales </t>
  </si>
  <si>
    <t>por la ejecución de pagos de forma incorrecta</t>
  </si>
  <si>
    <t>debido a la aplicación del pago desde  la fuente de ingresos que no corresponde, aplicación incorecta de descuentos o incumplimientos de requisitos para la aprobación del pago</t>
  </si>
  <si>
    <t>La secretaría del Tesoro realizará la verificación  y ajuste de los concetos, rubros de egreso y cuentas asociadas para asegurar la aplicación de pagos por la cuenta que corresponde.</t>
  </si>
  <si>
    <t>Evidencia de Rubros con cuentas asociadas correctamente</t>
  </si>
  <si>
    <t xml:space="preserve">Verificación y ajuste para el 100% de los rubros de :
 17 FONDO DE GESTIÓN DEL RIESGO 
1321301 MESADAS PENSIONALES CON R. DEL FONPET 
132302 INVERSION CON RECURSOS PROPIOS 
1322 SERVICIO DE LA DEUDA </t>
  </si>
  <si>
    <t>La Secretaría del Tesoro realizará verificación de los informes de pago de la fiduciaria contra el reporte de rubros y conceptos con el fin de identificar las diferencias y realizar los ajustes correspondientes.</t>
  </si>
  <si>
    <t>(1) Informe mensual de verificación y/o hallazgos de la reportes de ingresos</t>
  </si>
  <si>
    <t xml:space="preserve">Posibilidad de Detrimento patrimonial </t>
  </si>
  <si>
    <t>por la aplicación de pagos por el valor que no corresponde</t>
  </si>
  <si>
    <t xml:space="preserve">debido a errores humanos en la digitación de los valores a pagar en las plataformas de las entidades bancarias </t>
  </si>
  <si>
    <t>Mayor</t>
  </si>
  <si>
    <t>La secretaría del Tesoro incluira personal  apoyo con competencias requeridas para realizar auditorias a los pagos ejecutados desde las cuentas del municipio.</t>
  </si>
  <si>
    <t>Registros de verificación de todas las cuentas del municipio.</t>
  </si>
  <si>
    <t>(1) Informe mensual de verificación y/o hallazgos de pgos de las cuentas del municipio.</t>
  </si>
  <si>
    <t>Posibilidad de Sanciones o  investigaciones disciplinarias, fiscales o penales y/o control inaadecuado a programas o proyectos de la Alcaldia Municipal</t>
  </si>
  <si>
    <t>por error en el registro de información SSF de diferentes fuentes de ingresos</t>
  </si>
  <si>
    <t>debido al suministro de información incorrecta, inoportuna e incompleta por parte de otras dependencias, sistemas de información,  otros organismos  o entes</t>
  </si>
  <si>
    <t>Ejecución y Administración de Procesos</t>
  </si>
  <si>
    <t>Media</t>
  </si>
  <si>
    <t>Menor</t>
  </si>
  <si>
    <t>La secretaría del Tesoro solicitará capacitaciones en relación a los programas SICODIS y las operaciones reciprocas para todos los colaboradores que intervienen en la ejecución de ingresos.</t>
  </si>
  <si>
    <t>Aleatoria</t>
  </si>
  <si>
    <t>Registros de capacitación</t>
  </si>
  <si>
    <t>1 Capacitación durante el trimestre</t>
  </si>
  <si>
    <t>La secretaría del Tesoro incluira personal  apoyo con competencias requeridas para realizar la verificación de la información reportada por el Ministerio de hacienda en relación a los giros ordinarios de la nación e informar las inconsistenas que sean identificadas a las diferentes dependencias o entidades.</t>
  </si>
  <si>
    <t>continua</t>
  </si>
  <si>
    <t>Registros de verificación de Reportes del Ministerio de hacienda</t>
  </si>
  <si>
    <t xml:space="preserve">(1) Informe mensual de verificación y/o hallazgos </t>
  </si>
  <si>
    <t>Versión: 01</t>
  </si>
  <si>
    <t>Fecha : 05/08/ 2021</t>
  </si>
  <si>
    <t xml:space="preserve"> </t>
  </si>
  <si>
    <t xml:space="preserve">Página: 1 de 1 </t>
  </si>
  <si>
    <t>REALIZAR SEGUIMIENTO A LA RESPUESTAS A PETICIONES EN LA DEPENDENCIA</t>
  </si>
  <si>
    <t>Gestión Administrativa</t>
  </si>
  <si>
    <t>Probabilidad del desconocimiento de  las respuesta a peticiones quejas, reclamos  interpuestos por los ciudadanos, entidades y organismos de control .</t>
  </si>
  <si>
    <t xml:space="preserve">Generando el Uso inadecuado de la información de la secretaría </t>
  </si>
  <si>
    <t>Conllenvando a  la Omisión en la entrega de repuesta de  PQRS al cliente externo</t>
  </si>
  <si>
    <t>Alto</t>
  </si>
  <si>
    <t>El profesional asesor juridico de la dependencia Realizara seguimiento a la respuestas a las peticiones quejas, reclamos  interpuestos por los ciudadanos, entidades y organismos de control a traves del  Documento respuesta escrita.</t>
  </si>
  <si>
    <t xml:space="preserve">Informes de Seguimiento mensuales </t>
  </si>
  <si>
    <t>Baja</t>
  </si>
  <si>
    <t>El profesional asesor juridico reasignara a los profesionales de la dependencia de acuerdo a sus competencias para dar las respuesta a peticiones quejas, reclamos  interpuestos por los ciudadanos, entidades y organismos de control de acuerdo a lo previsto en los teminos establecidos en la  Ley 1437/11 a traves del  Documento respuesta escrita.</t>
  </si>
  <si>
    <t>Pantallzos SIEP documental</t>
  </si>
  <si>
    <t>Fecha : 22/07/ 2021</t>
  </si>
  <si>
    <t>GESTIÓN URBANA AMBIENTAL</t>
  </si>
  <si>
    <t>GESTIÓN ADMINISTRATIVA</t>
  </si>
  <si>
    <t xml:space="preserve">SECRETARÍA DE GOBIERNO </t>
  </si>
  <si>
    <t>OFICINA DE CONTROL INTERNO DISCIPLINARIO</t>
  </si>
  <si>
    <t>EJERCER VIGILANCIA  DISCIPLINARIA DE LA CONDUCTA OFICIAL DE LOS SERVIDORES PUBLICOS</t>
  </si>
  <si>
    <t>DIRIGIR LOS TRAMITES EXIGIDOS POR LA LEY , LOS REGLAMENTOS Y DISPOSICIONES LEGALES PARA DAR CUMPLIMIENTO  AL REGIMEN DISCIPLINARIO</t>
  </si>
  <si>
    <t>Desarrollar acciones preventivas que permitan garantizar el cumplimiento de los deberes y obligaciones y empleados de la administracion</t>
  </si>
  <si>
    <t>Que no se lleven a cabo los procesos según el tramite en la ley</t>
  </si>
  <si>
    <t>como no existe  el principio de confiabilidad en los procesos</t>
  </si>
  <si>
    <t>Porque la oficina no cuenta con las instalaciones fisicas para llevar a cabo este procedimiento</t>
  </si>
  <si>
    <t>Desarrollar acciones preventivas que permitan garantizar el cumplimiento de los deberes y obligaciones  y empleados de la administracion que no se lleven a cabop los procesos según la ley porque la oficina no cuenta con las instalaciones fisicas para llevar a cabo este procedimiento.</t>
  </si>
  <si>
    <t>MEDIA</t>
  </si>
  <si>
    <t>MODERADO</t>
  </si>
  <si>
    <t>Solicitar la implementacion un espacio exclusivo para realizar las audiencias que cumplan con el principio de confiabilidad</t>
  </si>
  <si>
    <t>preventivo</t>
  </si>
  <si>
    <t>manual</t>
  </si>
  <si>
    <t>Garantizar el buen funcionamiento de la administracion</t>
  </si>
  <si>
    <t xml:space="preserve">Perdida de credibilidad de la instituciòn frente de los procesos disciplinarios que se adelantan. </t>
  </si>
  <si>
    <t>Prescripcion de la accion disciplinaria</t>
  </si>
  <si>
    <t>Falta de etica profesional por parte de los servidores publicos y contratistas</t>
  </si>
  <si>
    <t>Prescripcion por  la inoperancia del servidor publico y contratistas</t>
  </si>
  <si>
    <t>MUY BAJA</t>
  </si>
  <si>
    <t>Contar con espacio exclusivo para presentacion de descargos en los procesos individuales disciplinarios.</t>
  </si>
  <si>
    <t>Llevar los archivos y reg de los procesos disciplinarios adelantados contra los servidores publicos</t>
  </si>
  <si>
    <t>Que no se lleve a cabo la ley de archivo</t>
  </si>
  <si>
    <t>La oficina con una estructura fisica para cumplir con la ley de archivo</t>
  </si>
  <si>
    <t>Perdida de la informacion de la base de datos  de las investigaciones disciplinarias de los servidores publicos vinculados a la alcaldia san jose de cucuta</t>
  </si>
  <si>
    <t>Soliictar a la administracion municipal un espacio para poder cumplir con la ley de archivo</t>
  </si>
  <si>
    <t>Fraude Externo</t>
  </si>
  <si>
    <t>Fraude Interno</t>
  </si>
  <si>
    <t>Fallas Tecnológicas</t>
  </si>
  <si>
    <t>Relaciones Laborales</t>
  </si>
  <si>
    <t>Usuarios, productos y prácticas</t>
  </si>
  <si>
    <t xml:space="preserve">Daños a activos fijos/ Eventos Externos </t>
  </si>
  <si>
    <t xml:space="preserve">CONTROL INTERNO DISCIPLINARIO </t>
  </si>
  <si>
    <t>Departamento Administrativo de Bienestar Social</t>
  </si>
  <si>
    <t>Riesgos de gestión de programas del Departamento administrativo de bienestar social</t>
  </si>
  <si>
    <t>Maria fernanda Ordoñez</t>
  </si>
  <si>
    <t>Contratista</t>
  </si>
  <si>
    <t>Disminuir los riesgos de los procesos de gestion del Departamento Administrativo de Bienestar Social</t>
  </si>
  <si>
    <t>Identificar y mitgar los riesgos de gestión Departamento administrativo de Bienestar Social</t>
  </si>
  <si>
    <t xml:space="preserve">Probabilidad de afectación reputacional  </t>
  </si>
  <si>
    <t xml:space="preserve">Conyevando a multas y sanción del organismo de control </t>
  </si>
  <si>
    <t xml:space="preserve">Por el incumplimiento de los requisitos para la contratación </t>
  </si>
  <si>
    <t>El profesional de contratación verifica que la informacion suministrada por el proveedor cumpla con los requisitos establecidos acorde al tipo de contratación, a traves de una lista de chequeo donde estan los requisitos.</t>
  </si>
  <si>
    <t>Documentado</t>
  </si>
  <si>
    <t>Fichas técnicas de los proyectos, pliegos de peticiones</t>
  </si>
  <si>
    <t>Evitar</t>
  </si>
  <si>
    <t xml:space="preserve">Debido al Incumplimiento de los objetivos de los proyectos  </t>
  </si>
  <si>
    <t>Por el incumplimiento de las actividades contractuales</t>
  </si>
  <si>
    <t xml:space="preserve">El supervisor del contrato revisa los informes de cumplimiento de actividades mensuales, los cuales deben tener anexo actas, y evidencias del cumplimiento de su labor. Los informes que cumplen se suben al SECOP mensualmente </t>
  </si>
  <si>
    <t>Detectivo</t>
  </si>
  <si>
    <t>informes de cumplimiento</t>
  </si>
  <si>
    <t>Reducir - Mitigar</t>
  </si>
  <si>
    <t>Dificultad en la rendición de cuentas e informes de gestión</t>
  </si>
  <si>
    <t>Por la falta de actas de comites y mesas de trabajo y de evidencias de las actividades ejecutadas por el DABS</t>
  </si>
  <si>
    <t>Los coordinadores de programas deberan solicitar actas y evidencias, despues de hacer una salida o ejecutar una actividad.</t>
  </si>
  <si>
    <t>Actas, listas de asistencias e informes</t>
  </si>
  <si>
    <t xml:space="preserve">Probabilidad de afectación presupuestal </t>
  </si>
  <si>
    <t>Reducción en el rubro presupuestal y sanciones</t>
  </si>
  <si>
    <t>Por la demora de procesos de contratación de ops y bienes y servicios que no dejan el tiempo necesario requerido para la ejecucion del proyecto</t>
  </si>
  <si>
    <t>El equipo de contratación debe hacer la programación anual de planes y proyectos.</t>
  </si>
  <si>
    <t xml:space="preserve">plan plurianual de inversiones </t>
  </si>
  <si>
    <t>El asesor juridico debe estudiar los caso que presenten eventualidades externas que obstaculizan los procesos de contratación con prontitud para dar a una asesoria al euqipo de contratacion y resolver los inconvenientes.</t>
  </si>
  <si>
    <t>OFICINA ASESORA JURÍDICA</t>
  </si>
  <si>
    <t>GESTIÓN JURÍDICA</t>
  </si>
  <si>
    <t>Dr. Jorge Alberto León Garzón – Asesor código 105
Dr. Daniel David Tolosa Ines – Profesional Universitario código 219
Dr. Luis Fernando Leal Suarez – Asesor Jurídico Externo
Dra. Maria Carolina Reyes Vega – Asesora Jurídica Externa
Dra. Maria Fernanda Moreno Pérez – Asesora jurídica Externa</t>
  </si>
  <si>
    <t xml:space="preserve">Asesorar, representar jurídicamente a la Alcaldía mediante la emisión de conceptos, desarrollo de actuaciones judiciales, extrajudiciales o administrativas y, el establecimiento de políticas de prevención del daño antijurídico y defensa jurídica para asegurar la protección de los intereses de la Entidad.			</t>
  </si>
  <si>
    <t>Dr. Francisco Ovalles Rodríguez</t>
  </si>
  <si>
    <t>Jefe Oficina Asesora Jurídica</t>
  </si>
  <si>
    <t xml:space="preserve">Inicia con la planeación de las actividades propias de cada subproceso y continúa con la implementación de las mismas y termina con el seguimiento, evaluación de los procesos y actividades jurídicas relacionadas con la oficina			</t>
  </si>
  <si>
    <t>Gestión Jurídica</t>
  </si>
  <si>
    <t>Posibilidad de afectación económica y reputacional</t>
  </si>
  <si>
    <t>por pérdida de procesos judiciales, jurisdiccionales o administrativos</t>
  </si>
  <si>
    <t xml:space="preserve">debido al vencimiento o incumplimiento de términos </t>
  </si>
  <si>
    <t>Muy Alta</t>
  </si>
  <si>
    <t>Catastrófico</t>
  </si>
  <si>
    <t>El apoderado verifica diariamente el estado del proceso, mediante el uso del software contratado para este fin (litisdata). Evidencia: Informe mensual de los apoderados que ejercen defensa judicial</t>
  </si>
  <si>
    <t>X</t>
  </si>
  <si>
    <t>Sin Registro</t>
  </si>
  <si>
    <t>Cantidad de apoderados/Cantidad de informes presentados</t>
  </si>
  <si>
    <t xml:space="preserve">Para los abogados contratistas, se debe  realizar seguimiento por parte del supervisor, para que en caso de encontrar mérito, realizar el proceso administrativo por incumplimiento. Para los abogados (servidores públicos), si a ello hay lugar, iniciar el proceso disciplinario. Evidencia: Copia de la denuncia presentada ante la autoridad competente </t>
  </si>
  <si>
    <t>Con Registro</t>
  </si>
  <si>
    <t>El apoderado debe realizar revisión diaria del correo electrónico, estados electrónicos, avisos, traslados y todas las notificaciones publicadas a través del portal de la rama judicial www.ramajudicial.gov.co. Evidencia: Matriz de litigios en línea en el cual constan las actuaciones relevantes de los abogados.</t>
  </si>
  <si>
    <t>sin Registro</t>
  </si>
  <si>
    <t>causada por la pérdida de oportunidad en la recuperación de recursos</t>
  </si>
  <si>
    <t xml:space="preserve">por no ejercer o ejercer tardíamente la acción de repetición, el llamamiento en garantía con fines de repetición o el cobro de costas procesales a favor del Municipio </t>
  </si>
  <si>
    <t xml:space="preserve">Para los abogados contratistas, se debe  realizar seguimiento por parte del supervisor, para que en caso de encontrar mérito, realizar el proceso administrativo por incumplimiento. Para los abogados (servidores públicos), si a ello hay lugar, iniciar el proceso disciplinario. Evidencia: Copia de la denuncia presentada ante la autoridad competente  </t>
  </si>
  <si>
    <t>por asesoria  jurídica inadecuada que genere un daño antijurídico demandable en contra de la administración municipal</t>
  </si>
  <si>
    <t>a causa de emitir conceptos jurídcos elaborados con base en normas derogadas o desactualizadas</t>
  </si>
  <si>
    <t>El profesional designado por el Jefe de la Oficina, debe elaborar procedimiento de revisión jurídica de actos administratuvos. Evidencia: Procedimiento elaborado por parte del profesional designado para ese fin.</t>
  </si>
  <si>
    <t>El profesional designado por el Jefe de la Oficina Jurídica, apoya la implementación de la política de gestión de MIPG Mejora Normativa, y en los casos aplicables, elabora los instrumentos exigidos por el DAPM. Evidencia: Actas de reunión en que participe el o los profesionales designados. Oficios enviados al area líder de la política de mejora normativa. Formatos o instrumentos diligenciados.</t>
  </si>
  <si>
    <t>por multa o sanción impuesta por autoridad competente</t>
  </si>
  <si>
    <t>por incumplimiento en los términos legales determinados para gestionar los requerimientos</t>
  </si>
  <si>
    <t>La secretaria ejecutiva debe Llevar registro y control de términos de las peticiones que se gestionan en la OAJ y presentar el informe mensualmente. Evidencia: Informe mensual de las PQRFD</t>
  </si>
  <si>
    <t xml:space="preserve">Para los contratistas, se debe  realizar seguimiento por parte del supervisor, para que en caso de encontrar mérito, realizar el proceso administrativo por incumplimiento. Para los servidores públicos, si a ello hay lugar, iniciar el proceso disciplinario. Evidencia: Copia de la denuncia presentada ante la autoridad competente  </t>
  </si>
  <si>
    <t>por errores en la estructuración y/o procedimiento de los actos administrativos</t>
  </si>
  <si>
    <t>por falta, falsa, indebida motivación y/o vulneración al  debido proceso que genere daño antijurídico en contra de la administración municipal</t>
  </si>
  <si>
    <t>El profesional designado por el Jefe de la Oficina, debe elaborar procedimiento de revisión jurídica de actos administrativos. Evidencia: Procedimiento elaborado por parte del profesional designado para ese fin.</t>
  </si>
  <si>
    <t xml:space="preserve">Posibilidad de afectación económica </t>
  </si>
  <si>
    <t xml:space="preserve"> por pérdida de demandas generada por la inadecuada gestión extrajudicial, judicial o administrativa</t>
  </si>
  <si>
    <t xml:space="preserve"> debido a información incompleta o inoportuna de las demás dependencias de la entidad</t>
  </si>
  <si>
    <t>El profesional designado por el Jefe de la Oficina, debe elaborar procedimiento de solicitud de información entre las dependencias de la Alcaldía. Evidencia: Procedimiento elaborado por parte del profesional designado para ese fin.</t>
  </si>
  <si>
    <t>Por sanciones impuestas por autoridad competente</t>
  </si>
  <si>
    <t>por extravío o publicación no autorizada de información sometida a reserva debido a pérdida de expedientes</t>
  </si>
  <si>
    <t>El profesional contratista encargado del manejo y organización del archivo, debe participar del proceso institucional de actualización de las TRD y elaborar los instrumentos que exija el archivo central de la Alcaldía para este fin. Evidencia: Plan de trabajo. Cronogramas de actividades. Actas de reunión de la O.A.J. Actas de reunión o docuemnto de asistencia a reuniones con la dependencia encargada del manejo del archivo central de la Alcaldía</t>
  </si>
  <si>
    <t>Secretaría de Desarrollo Social</t>
  </si>
  <si>
    <t>Gestión Social y Económica</t>
  </si>
  <si>
    <t>Julanny Jiménez</t>
  </si>
  <si>
    <t>Profesional de Apoyo</t>
  </si>
  <si>
    <t>Promover, coordinar y complementar el mejoramiento social del Municipio, mediante procesos de orientación, organización, capacitación y asesoría técnica, a los organismos comunales de primer y segundo grado existentes en la municipalidad, y a agricultores</t>
  </si>
  <si>
    <t>Andrea Turriago</t>
  </si>
  <si>
    <t>Sergio Andres Maldonado Huertas</t>
  </si>
  <si>
    <t>Secretario</t>
  </si>
  <si>
    <t>Gestión Social y Económica / Promover, coordinar y complementar el mejoramiento social del Municipio, mediante procesos de orientación, organización, capacitación y asesoría técnica, a los organismos comunales de primer y segundo grado existentes en la municipalidad, y a agricultores</t>
  </si>
  <si>
    <t>Posibilidad de inadecuado manejo de recursos,</t>
  </si>
  <si>
    <t>debido a la mala orientación y/o formulación de los proyectos de inversión</t>
  </si>
  <si>
    <t>por contratación de perfiles profesionales inadecuado.</t>
  </si>
  <si>
    <t>El equipo de contratación realiza el estudio del perfil profesional de la persona a contratar, identificando la idoneidad del perfil generando el certificado de idoneidad y experiencia</t>
  </si>
  <si>
    <t>Certificado de idoneidad por cada contratista seleccionado</t>
  </si>
  <si>
    <t>número de certificados generados / número de contratos efectuados</t>
  </si>
  <si>
    <t>Probabilidad de repetir y/o omitir procesos o actividades</t>
  </si>
  <si>
    <t xml:space="preserve">por vinculación contractual de nuevo personal, </t>
  </si>
  <si>
    <t>debido a la inexistencia de la gestión del conocimiento</t>
  </si>
  <si>
    <t>El equipo de planeación de la secretaría realiza la actualización de los documentos, soportes de los procesos y procedimientos.</t>
  </si>
  <si>
    <t>núevos formatos creados según necesidad</t>
  </si>
  <si>
    <t>número de formatos nuevos</t>
  </si>
  <si>
    <t>Reducir - Transferir</t>
  </si>
  <si>
    <t>El lider de cada programa de la secretaría realiza capacitaciones cada vez que se contrate nuevo personal.</t>
  </si>
  <si>
    <t>listados de asistencia y evidencia fotográfica</t>
  </si>
  <si>
    <t>número de capacitaciones u orientaciones / núevos contratos</t>
  </si>
  <si>
    <t>Posibilidad de afectar el patrimonio documental</t>
  </si>
  <si>
    <t>por perdida de la información de la secretaría,</t>
  </si>
  <si>
    <t>debido a inadecuado manejo de las tablas de retencón documental y formatos establecidos</t>
  </si>
  <si>
    <t>Capacitación en el uso de las tablas de retención documental deacuerdo a las directrices de la oficina de archivo</t>
  </si>
  <si>
    <t xml:space="preserve">número de capacitaciones </t>
  </si>
  <si>
    <t>El equipo de planeación de la secretaría realiza la actualizacion de los formatos utilizados en la secretaría</t>
  </si>
  <si>
    <t>Posibilidad de pérdida de la imagen institucional</t>
  </si>
  <si>
    <t xml:space="preserve">con respuestas tardías y/o inexistentes de los PQRDS </t>
  </si>
  <si>
    <t>debido a la inexperiencia de la persona encargada del sistema ventanilla única</t>
  </si>
  <si>
    <t>Capacitación en el manejo de la plataforma SIEPDOC para el buen manejo de las PQRDS.</t>
  </si>
  <si>
    <t>Los profesionales de apoyo en el manejo de la plataforma SIEPDOC, realiza el Seguimento mensual del estado de las PQRDS</t>
  </si>
  <si>
    <t>Boletín mensual del estados de los PQRDS</t>
  </si>
  <si>
    <t>número de boletines / 4 meses</t>
  </si>
  <si>
    <t>Departamento Administrativo de Planeación Municipal</t>
  </si>
  <si>
    <t>Gestión Planeación</t>
  </si>
  <si>
    <t>Tamara Samanta Valencia Vargas</t>
  </si>
  <si>
    <t>Establecer las políticas de direccionamiento estratégico para los subprocesos del modelo operacional por procesos del municipio. Definir el marco del desarrollo físico del municipio, creando las condiciones espaciales básicas que sustenten las acciones del desarrollo social y económico.</t>
  </si>
  <si>
    <t>Andrés Eduardo Ramírez Gálvis</t>
  </si>
  <si>
    <t>Subdirector de Desarrollo Socioecómico</t>
  </si>
  <si>
    <t>Margarita María Contreras Díaz</t>
  </si>
  <si>
    <t>Directora Departamento Administrativo de Planeación Municipal</t>
  </si>
  <si>
    <t>Visitas de inspección a daños en bienes de un particular - Definir el marco del desarrollo físico del municipio, creando las condiciones espaciales básicas que sustenten
las acciones del desarrollo social y económico.</t>
  </si>
  <si>
    <t xml:space="preserve">Posibilidad de pérdidas económicas </t>
  </si>
  <si>
    <t xml:space="preserve">por desconocimiento de la ARL al pago de una incapacidad médicagenerada por riesgos de accidente o fuertes incidentes durante el  ejercicio de sus funciones,  al personal de planta que realiza trabajos de inspección ocular,  </t>
  </si>
  <si>
    <t>debido a que no se encuentra afiliado al nivel de riesgos profesionales correspondiente</t>
  </si>
  <si>
    <t>La Directora del Departamento Administrativo de Planeación Municipal y el Subdirector de Control Físico y Ambiental solicitará mediante oficio a la Subsecretaria de Talento humano realizar el debido ajuste en la afiliación de los funcionarios a la ARL</t>
  </si>
  <si>
    <t>Supervisión posterior a los proyectos aprobados por curaduría urbana, licencias de urbanismo y construcción  - Definir el marco del desarrollo físico del municipio, creando las condiciones espaciales básicas que sustenten
las acciones del desarrollo social y económico.</t>
  </si>
  <si>
    <t xml:space="preserve">Posibilidad de afectación reputacional 
</t>
  </si>
  <si>
    <t>por inexistencia de información de manera oportuna para el funcionario que requiere
verificar si una obra tiene aprobada la licencia de construcción y con eso revisar el paquete de planos y la resolución de lo aprobado por curaduría,</t>
  </si>
  <si>
    <t xml:space="preserve">debido a que no existe una base de datos digital  </t>
  </si>
  <si>
    <t>Leve</t>
  </si>
  <si>
    <t>El Subdirector de Control Físico y Ambiental asignará un funcionario para construir la base de datos de las licencias de construcción que han sido informadas al DAPM</t>
  </si>
  <si>
    <t>El funcionario asignado para la construcción de la base de datos usará la herramienta Excel para su creación y será el responsable de su manejo</t>
  </si>
  <si>
    <t>Comunicaciones</t>
  </si>
  <si>
    <t xml:space="preserve">Posibilidad de afectación reputacional  </t>
  </si>
  <si>
    <t>por interrupción de un proceso que pueda afectar a un ciudadano o a la entidad, debido a la pérdida de información que pueda ser  manejada por un contratista</t>
  </si>
  <si>
    <t>que no deja copia de seguridad en los equipos de la institución</t>
  </si>
  <si>
    <t>Cada Subdirector de Departamento Administrativo creará un DRIVE en el correo de la subdirección y dará acceso a los funcionarios que tienen el rol de supervisor para que carguen la información que le sea suministrada por los contratista en el informe de cumplimiento de las cuentas de cobro</t>
  </si>
  <si>
    <t>AÑO:2021</t>
  </si>
  <si>
    <t>SECRETARIA DE EDUCACION MUNICIPAL</t>
  </si>
  <si>
    <t>GESTION SOCIAL Y ECONOMICA.- GESTION EDUCACION</t>
  </si>
  <si>
    <t>JUAN FRANCISCO VERA SUAREZ</t>
  </si>
  <si>
    <t>DIRECTOR DE NUCLEO ASESOR TECNICO DE PLANEACION</t>
  </si>
  <si>
    <t>Garantiza el acceso y permanencia de los niños y niñas y jóvenes y adultos del Municipio de San José de Cúcuta en el Sistema Educativo en los niveles de primera Infancia, preescolar, Baásica Primaria, Secundaria y Media, ofreciendo un servicio de Calidad que contribuya a la formacion de ciudanos integrales.</t>
  </si>
  <si>
    <t>DENNYS JAZMIN MANZANO LOPEZ</t>
  </si>
  <si>
    <t xml:space="preserve">SUBSECRETARIA DE PLANEACION Y DESARROLLO EDUCATIVO </t>
  </si>
  <si>
    <t>El  presente Plan comprende La formulación de estrategias y mecanismos que conduzcan al logro del objetivo general propuesto.</t>
  </si>
  <si>
    <t xml:space="preserve">             SUBSECRTARIA DE PLANEACION Y DESARROLLO EDUCATIVO</t>
  </si>
  <si>
    <t>Gestiòn Social y Econòmica  Subproceso  Gestiòn de Educaciòn- Garantizar el acceso y permanencia de los niños, niñas, jóvenes y adultos del Municipio de San José de Cúcuta en el sistema educativo en los niveles de primera infancia, preescolar, básica y media, ofreciendo un servicio de calidad que contribuya a  la formación de ciudadanos integrales.</t>
  </si>
  <si>
    <t>Posibilidad  de  perdida de  credibilidad e imagen de la Secretaría de Educación Municipal, incumpliendo las funciones, desviación, pérdida de recursos, acciones legales contra la entidad que afectan el patrimonio</t>
  </si>
  <si>
    <t>Decisiones ajustadas a intereses particulares y/0 soborno.</t>
  </si>
  <si>
    <t>Con el fin de celebrar contratos</t>
  </si>
  <si>
    <t xml:space="preserve"> Que cada uno de los supervisores de los diferentes contratos adjudicados en la Secretaría de Educación Municipal deben realizar un seguimiento exhaustivo del cumplimiento de los objetivos contractuales con un manejo austero de los recursos públicos a fin de dar más alcance a toda la comunidad educativa por la cual se dejará como registro el informe de los supervisores en los diferentes contratos.</t>
  </si>
  <si>
    <t xml:space="preserve">Media </t>
  </si>
  <si>
    <t>Informes de las supervisiones de los diferentes contratos</t>
  </si>
  <si>
    <t>numero de contratistas / informes de cumplimiento presentado por el supervisor de cada contrato</t>
  </si>
  <si>
    <t xml:space="preserve"> Probalidad  de Posibles acciones legales por parte de los peticionarios, ocasionando pérdida de credibilidad y percepción de baja efectividad de la entidad por parte de los mismos.</t>
  </si>
  <si>
    <t>Que se extravíe o se filtre información reservada de los casos o documentación de los procesos u hojas de vida.</t>
  </si>
  <si>
    <t>Perdida de documentacion PQRSF y de datos personales de los usuarios, hojas de vida, entre otros</t>
  </si>
  <si>
    <t>El asesor designado realizara cada cuatro meses una auditoria a los expedientes de historias laborales con el fin de verificar que se este dando el manejo adecuado y que se cuente con la informacion completa a traves de unas listas de chequeo y un formato donde se registre la muestra evaluada, de llegar a encontrarse algun error en las mismas se debera iniciar una investigacion al respecto con la autorización del subsecretario del área para establecer las causas de lo ocurrido, para lo cual se dejara como registro la verificacion del archivo tanto fisico como virtual</t>
  </si>
  <si>
    <t>Verificación del archivo tanto fisico como virtual</t>
  </si>
  <si>
    <t>cantidad de documentacion aportada / documentacion verificada</t>
  </si>
  <si>
    <t>Posibilidad de Demandas, acciones judiciales en contra de la Entidad, sanciones, condenas, detrimento patrimonial, desacatos.</t>
  </si>
  <si>
    <t>Silencio administrativo positivo en las PQRSF</t>
  </si>
  <si>
    <t>Gestion inapropiada o inoportuna de los PQRSF</t>
  </si>
  <si>
    <t>Los lideres de cada area  con sus profesionales de apoyo realizan el respectivo seguimiento a los terminos judiciales para la presentacion las respectivas contestaciones a fin de evitar la vulneracion de derechos constitucionales y con esto evitar las acciones de tutela y demas acciones judiciales,para lo cual se dejara como registro la verificacion de terminos judiciales para dar contestacion.</t>
  </si>
  <si>
    <t>Verificación de terminos judiciales para dar contestación</t>
  </si>
  <si>
    <t xml:space="preserve">cantidad de PQRSFD recibidos / cantidad de PQRSFD contestados dentro de los terminos </t>
  </si>
  <si>
    <t>Posibilidad de Incumplimiento de metas del Plan de Desarrollo Municipal o de las actividades misionales de la Entidad, generando que los productos entregados con el contrato no estén acordes con las condiciones pactadas en él objeto y obligaciones, lo que conlleva aprocesos judiciales, civiles, disciplinarios y/o penales, ademas de detrimento patrimonial.</t>
  </si>
  <si>
    <t xml:space="preserve"> Que se contrate personal no idóneo para el  desarrollo de los proyectos y actividades del Subproceso. 
 Asignación o contratación inadecuada y no transparente de proveedores de bienes y servicios.</t>
  </si>
  <si>
    <t xml:space="preserve">celebracion de contratos </t>
  </si>
  <si>
    <t xml:space="preserve"> En relacion a la contratacion y a fin de evitar la desviacion de recursos y favorecimiento a terceros, se forma el equipo de contratacion de la Secretaria de educacion con el objeto de evaluar las hojas de vida de los aspirantes a los cargo verificando que estos cumplan con los requisitos tales como experiencia e idoneidad siendo el caso para las OPS. Dentro de los contratos tales como concesiones, licitaciones o demas el grupo de contratacion verificará los documentos aportados por el proponente y adjudiar a aquel que cuya propuesta sea mas economica y favorable para la secretaria, para lo cual se dejara como registro la publicacion de las hojas de vida y proponenetes con sus evidencias en la plataforma SECOP I y SECOP II.</t>
  </si>
  <si>
    <t>Publicación de las hojas de vida y proponentes con sus evidencias en la plataforma SECOP I y SECOP II</t>
  </si>
  <si>
    <t>Número de contratos monitoreados / Número de contratos celebrados y publicados ;Número de propononentes / Número de contratos celebrados y publicados</t>
  </si>
  <si>
    <t>Valorización y Plusvalía</t>
  </si>
  <si>
    <t>GESTIÓN DE VALORIZACIÓN Y PLUSVALÍA</t>
  </si>
  <si>
    <t>Katherine Jurado</t>
  </si>
  <si>
    <t>José Alfredo Suaréz</t>
  </si>
  <si>
    <t>Secretario de Despacho</t>
  </si>
  <si>
    <t>ARCHIVO</t>
  </si>
  <si>
    <t>Afectación en el resguardo de la información documentada de la dependencia debido a que</t>
  </si>
  <si>
    <t>el personal de trabajo no realiza la entrega periódicamente de la documentación generada al responsable del Archivo, por causa del</t>
  </si>
  <si>
    <t>desconocimiento  sobre las Normas Archivísticas.</t>
  </si>
  <si>
    <t>El Profesional contratista responsable del proceso de Archivo solicitará mensualmente a través de correo electronico la documentación generada por cada funcionario y el registro de dicha información en el formato: Control Entrega de documentos.
El profesional contratista responsable del proceso de Archivo solicitará capacitación a todo el equipo de trabajo para el adecuado manejo de la Gestión Documental.</t>
  </si>
  <si>
    <t>Cantidad de información entregada para realizar el proceso de Archivo</t>
  </si>
  <si>
    <t>GESTIÓN DE CORRESPONDENCIA</t>
  </si>
  <si>
    <t>Sanciones legales y/o jurídicas para la entidad al</t>
  </si>
  <si>
    <t>no responder las peticiones interpuestas por los Contribuyentes, entes de control u otra parte interesada, debido a</t>
  </si>
  <si>
    <t>reasignar la petición recibida, al funcionario que no posee la competencia para dar respuesta.</t>
  </si>
  <si>
    <t>El profesional contratista responsable del seguimiento a las PQRSDF, revisará quincenalmente cuáles peticiones se encuentran en estado de trámite y enviará la relación en detalle a los responsables de dar la respuesta oportuna.</t>
  </si>
  <si>
    <t>Cantidad de PQRSDF en estado de trámite</t>
  </si>
  <si>
    <t>Adquisición bienes y servicios - Administrar los bienes y servicios de la Entidad a través de la planeación, mantenimiento, control, atención de requerimientos y toma física de activos, para satisfacer las necesidades y requerimientos de recursos físicos de las depedenicas y procesos que faciliten y haga más eficiente la operación de la Alcaldía de San José de Cúcuta.</t>
  </si>
  <si>
    <t>Afectación Económica y Reputacional</t>
  </si>
  <si>
    <t xml:space="preserve">Por sanciones con insidencia disciplinaria emitidos por un ente de control o perdida del bien </t>
  </si>
  <si>
    <t xml:space="preserve">Debido a diferencias en saldos en el inventario fisico o traslados no autorizados </t>
  </si>
  <si>
    <t>Muy Baja</t>
  </si>
  <si>
    <t>El personal delegado por el Jefe de Almacén realiza la toma fisica del inventario, actualizando el Software contable de inventarios durante el proceso de cotejar el inventario.</t>
  </si>
  <si>
    <t>Si</t>
  </si>
  <si>
    <t>N/A</t>
  </si>
  <si>
    <t>Afectación Económica</t>
  </si>
  <si>
    <t xml:space="preserve">Por daño en los bienes públicos </t>
  </si>
  <si>
    <t xml:space="preserve">Debido a una mala práctica u omision de mantenimiento y/o falta de lineamientos para el adecuado mantenimiento de los bienes.  </t>
  </si>
  <si>
    <t>Daños a activos fijos / Eventos Externos</t>
  </si>
  <si>
    <t xml:space="preserve">Estructuración del plan de mantenimiento  por parte del jefe de almacén, en cada vigencia. </t>
  </si>
  <si>
    <t xml:space="preserve">Estructuración e implementación de la planilla de asignación de tareas y/o actividades para mantenimiento correctivo  por parte del jefe de almacén </t>
  </si>
  <si>
    <t>Secretaría General</t>
  </si>
  <si>
    <t>Gestión Administración Municipal - Garantizar el buen funcionamiento administrativo de la Alcaldía Municipal de San José de Cúcuta bajo los principios de eficiencia y eficacia para alcanzar los estándares de calidad en la prestación de los servicios encomendados al municipio.</t>
  </si>
  <si>
    <t>Afectación reputacional</t>
  </si>
  <si>
    <t>Por denuncias realizadas por los grupos de valor</t>
  </si>
  <si>
    <t xml:space="preserve">debido a Ausencia o debilidad en el cumplimiento de los lineamientos dados  por el proceso de Gestión contractual </t>
  </si>
  <si>
    <t>La Secretaria de Despacho de la Secretaría General, actualiza y presenta el PAA, para cada vigencia.</t>
  </si>
  <si>
    <t xml:space="preserve">Asignación de abogados por solicitud de la dependencia, para revisión de estudios previos. </t>
  </si>
  <si>
    <t xml:space="preserve">Por quejas por parte de los peticionarios o fallos de tutela emitios por entes judiciales, o sanciones económicas </t>
  </si>
  <si>
    <t>debido a una mala reasignación de una PQRSD</t>
  </si>
  <si>
    <t>El lider de Ventanilla Única presenta semanalmente en el Concejo de Gobierno las alertas tempranas y el estado de las PQRSDF</t>
  </si>
  <si>
    <t xml:space="preserve">por Quejas de los usuarios </t>
  </si>
  <si>
    <t>debido a una inadecuada atención en los diferentes canales como:  presencial, virtual, telefonico y de correspondencia</t>
  </si>
  <si>
    <t xml:space="preserve">Capacitar a los funcionariosy contratsitas, en atencion al ciudadano , lenguaje claro ,con el fin de  mejorar la interacción entre los servidores públicos y los ciudadanos continuamente. </t>
  </si>
  <si>
    <t xml:space="preserve">por Falta de claridad en el proceso de PQRSDF </t>
  </si>
  <si>
    <t xml:space="preserve">debido al desconocimiento de la normatividad </t>
  </si>
  <si>
    <t>Actualización del procedimiento de PQRSDF, por parte del profesional designado</t>
  </si>
  <si>
    <t>Gestión Adminsitrativa</t>
  </si>
  <si>
    <t>Gestión Documental - Instruir a las dependenicas de la Alcaldía de San José de Cúcuta en las actividades administrativas, técnicas y tecnológicas propias de la gestión documental, así como administrar el archivo central, con el propósito de garantizar la organización, consulta y conservación de la memoria institucional en la Entidad.</t>
  </si>
  <si>
    <t>por hallazgos de auditoria interna o externa</t>
  </si>
  <si>
    <t>debido al deterioro y/o perdida de expedientes documentales</t>
  </si>
  <si>
    <t>El auxiliar administrativo diariamente actualizar el inventario único documental ingresando la información remitida, si se encuentra diferencia entre lo radicado en el sistema y lo ingresado al inventario único documental se realiza verificación con el soporte físico de radicación.</t>
  </si>
  <si>
    <t>El líder del Área de Archivo Central realizara el seguimiento de los tiempos de retención de la documentación, de acuerdo a las tablas de retención documental de cada dependencia.</t>
  </si>
  <si>
    <t xml:space="preserve">Gestión Documental Archivo y Correspondencia </t>
  </si>
  <si>
    <t xml:space="preserve">Gestión ADQUISICIÓN DE BIENES </t>
  </si>
  <si>
    <t>Reputacional</t>
  </si>
  <si>
    <t>hallazgos de auditoria interna o externa</t>
  </si>
  <si>
    <t>Afectación reputacional por hallazgos de auditoria interna y/o externa debido a deterioro y/o perdida de expedientes documentales</t>
  </si>
  <si>
    <t>Ejecucion y Administracion de procesos</t>
  </si>
  <si>
    <t>El líder del Área de Archivo Central verificara el cumplimiento del programa de saneamiento ambiental: limpieza, desinfección, desratización y desinsectación para dar cumplimiento a la misma realizando seguimiento de las condiciones ambientales y de salubridad de los sitios adecuados para la custodia documental.</t>
  </si>
  <si>
    <t>El auxiliar administrativo diligenciara el formato de préstamo y hacerlo firmar por el responsable de la información siempre que se solicite un préstamo para un cliente externo</t>
  </si>
  <si>
    <t>Automático</t>
  </si>
  <si>
    <t xml:space="preserve">Gestión de Archivo </t>
  </si>
  <si>
    <t>Afectación reputacional por denuncias realizadas por los grupos de valor debido a Ausencia o debilidad en el cumplimiento de los lineamientos dados por el proceso de Gestión contractual en todas las etapas  contractuales</t>
  </si>
  <si>
    <t>Gestión Contractual</t>
  </si>
  <si>
    <t xml:space="preserve">La Secretaria de Despacho de la Secretaría General, actualiza y presenta el PAA, para cada vigencia.
</t>
  </si>
  <si>
    <t>El líder de congtratación debe Cumplir y garantizar la publicación  y trámite de la contratación a través de la herramienta SECOP 2 de los documentos según la naturaleza del proceso.</t>
  </si>
  <si>
    <t xml:space="preserve">El líder de contratación hará revisión y aceptación de las modificaciones al PAA de acuerdo a la necesidad </t>
  </si>
  <si>
    <t>Económico y Reputacional</t>
  </si>
  <si>
    <t>Posibilidad de afectación reputacional por quejas por parte de los peticionarios o fallos de tutela emitios por entes judiciales debido a una mala reasignación de una PQRSD</t>
  </si>
  <si>
    <t>Usuarios, productos y practicas , organizacionales</t>
  </si>
  <si>
    <t>Quejas por parte de los ciudadanos por la mala atencion en los diferentes canales, usados frecuentemente por la entidad como: presencial, virtual, telefonico y de correspondencia</t>
  </si>
  <si>
    <t>Falta de Atencion por parte de los funcionarios en los diferentes canales usados por la entidad.</t>
  </si>
  <si>
    <t>Posibilidad de afectación reputacional por Quejas de los usuarios debido a una inadecuada atención en los diferentes canales como:  presencial, virtual, telefonico y de correspondencia</t>
  </si>
  <si>
    <t>Falta de claridad en el proceso de PQRSDF por desconocimiento de la normatividad</t>
  </si>
  <si>
    <t xml:space="preserve">No tener un procedimiento aprobado para el proceso de PQRSDF </t>
  </si>
  <si>
    <t xml:space="preserve">Posibilidad de afectacion reputacional por Falta de claridad en el proceso de PQRSDF por desconocimiento de la normatividad </t>
  </si>
  <si>
    <t>Aprobacion del procedimiento de PQRSDF</t>
  </si>
  <si>
    <t xml:space="preserve">Capacitar pa los funcionariosy contratsitas, en atencion al ciudadano , lenguaje claro ,con el fin de  mejorar la interacción entre los servidores públicos y los ciudadanos continuamente. </t>
  </si>
  <si>
    <t>Gestión  Servicio al Ciudadano</t>
  </si>
  <si>
    <t>}</t>
  </si>
  <si>
    <t>Pérdida de imagen Institucional .</t>
  </si>
  <si>
    <t xml:space="preserve"> Por Deficiencia en la articulación estrategica para el cumplimiento de la acción administrativa</t>
  </si>
  <si>
    <t xml:space="preserve">Por  la incorrecta  Gestión estrategica de talento humano </t>
  </si>
  <si>
    <t>menor</t>
  </si>
  <si>
    <t>El jefe de area trabajara de manera conjunta en la coordinación de las estrategias.</t>
  </si>
  <si>
    <t>Desempeño:trabajo conjunto con el jefe de area/ eventos materializados</t>
  </si>
  <si>
    <t>Por el Incumlimiento en la agenda consolidada y concertada</t>
  </si>
  <si>
    <t xml:space="preserve">Debido a canales de comunicación deficientes </t>
  </si>
  <si>
    <t>El Alcalde Municipal semanalmente se reunira con el secretario privado y el secretario de medios con el fin de construir una agenda estrategica y aceptar invitaciones.</t>
  </si>
  <si>
    <t xml:space="preserve">No generar alianzas que le apuesten a un mayor desarrollo </t>
  </si>
  <si>
    <t>Por Fata de Organización en la Gestión de convenios colaborativos.</t>
  </si>
  <si>
    <t>El alcalde municipal junto con el jefe de area trabajan conjuntamente con el profesional encargado en la organización de la gestion de cooperacion internacional.</t>
  </si>
  <si>
    <t>Afectación reputacional y detrimento patrimonial.</t>
  </si>
  <si>
    <t>Evaluación defectuosa en el nivel de priorizacion de los proyectos de alto impacto</t>
  </si>
  <si>
    <t>Por falta de acompañamiento técnico a las dependencias con el fin de crear caminos al cumplimiento de los proyectos de inversión de alto impacto.</t>
  </si>
  <si>
    <t xml:space="preserve">El modelo de Gestioón y cumplimiento le permite a la entidad hace seguimieno a los planes de trabajo o caminos al cumplimiento </t>
  </si>
  <si>
    <t>Desempeño; las veces que se valida la información/eventos materializados</t>
  </si>
  <si>
    <t>El Gobierno nacional acompaña la implementación del modelo de Gestión del cumplimiento.</t>
  </si>
  <si>
    <t>Desempeño:trabajo conjunto con el Gobierno nacional / eventos materializados</t>
  </si>
  <si>
    <t>Detrimento patrimonial y Afectación reputacional.</t>
  </si>
  <si>
    <t>La omisión o incumplimiento de las disposiciones legales por las cuales se reglamenta la
constitución y funcionamiento de la Caja Menor</t>
  </si>
  <si>
    <t>con el fin de legalizar gastos que no cumplen con los requisitos minimos establecidos.</t>
  </si>
  <si>
    <t>moderado</t>
  </si>
  <si>
    <t>Arqueos periódicos y sorpresivos por las oficinas de control interno</t>
  </si>
  <si>
    <t>Desempeño:Arqueos Periodicos /Gastos de la Caja Menor</t>
  </si>
  <si>
    <t>Formato de Legalización del gasto que emite el SIIF</t>
  </si>
  <si>
    <t>Desempeño: Formato de Legalización/Gastos de la Caja menor.</t>
  </si>
  <si>
    <t>Desempeño:trabajo conjunto con el jefe de área/ eventos materializados</t>
  </si>
  <si>
    <t>Secretaría Privada</t>
  </si>
  <si>
    <t>Dirigir y coordinar la acción administrativa de acuerdo a los lineamientos del Alcalde Municipal, orientada al cumplimiento de las competencias legales, programas y proyectos de la administración municipal de San José de Cúcuta</t>
  </si>
  <si>
    <t>Procesos de violencia intrafamiliar- restablecimiento de derechos de las victimas</t>
  </si>
  <si>
    <t xml:space="preserve">Incumplimiento de los términos de ley en la atención de los casos de violencia intrafamiliar </t>
  </si>
  <si>
    <t xml:space="preserve">por retraso en el trámite de los procesos por parte de la Comisaría de Familia </t>
  </si>
  <si>
    <t xml:space="preserve">debido a falta de recursos humanos, recursos fisicos o tecnologicos para la gestión o atención de los casos </t>
  </si>
  <si>
    <t xml:space="preserve">Realizar matriz de seguimiento de procesos en la que se evidencien las fechas de inicio y culminación de los procesos de violencia intrafamiliar, verificando el cumplimiento de los términos establecidos por la Ley. Dicho seguimiento será realizado por auxiliar administrativo de la Comisaría de Familia. </t>
  </si>
  <si>
    <t>con registro</t>
  </si>
  <si>
    <t>Número de procesos revisados vs número de procesos en los que se cumplen con los términos</t>
  </si>
  <si>
    <t xml:space="preserve">Procesos de mediación - convivencia ciudadana </t>
  </si>
  <si>
    <t xml:space="preserve">Incumplimiento a los principios de eficacia y/o eficiencia </t>
  </si>
  <si>
    <t xml:space="preserve">por retraso en el trámite de los procesos de mediación </t>
  </si>
  <si>
    <t>Realizar matriz de seguimiento de procesos en la que se evidencia las fechas de inicio y culminación de los procesos de mediación, dicho seguimiento será realizado por la secretaria de la Inspección Quinta de Policía</t>
  </si>
  <si>
    <t>GESTION URBANA AMBIENTAL</t>
  </si>
  <si>
    <t>REALIZAR SEGUIMIENTO AL AREA DE GESTIÓN ADMINISTRATIVA</t>
  </si>
  <si>
    <t>PROCESO DE CONTRATACIÓN</t>
  </si>
  <si>
    <t>Casa de Justicia</t>
  </si>
  <si>
    <t>Sin documentar</t>
  </si>
  <si>
    <t>Comunicación de la solicitud</t>
  </si>
  <si>
    <t>correctivo</t>
  </si>
  <si>
    <t>SECRETARIA DE CULTURA Y TURISMO</t>
  </si>
  <si>
    <t>Riesgos de gestión de la Secretaria de Cultura y Turismo</t>
  </si>
  <si>
    <t>SABRINA DEL PILAR PEREZ FLOREZ</t>
  </si>
  <si>
    <t>Disminuir los riesgos de los procesos de gestion de la Secretaria de Cultura y Turismo</t>
  </si>
  <si>
    <t>Identificar y mitgar los riesgos de gestión de la Secretaria de Cultura y Turismo</t>
  </si>
  <si>
    <t>Con llenvando a  la Omisión en la entrega de repuesta de  PQRS al cliente externo</t>
  </si>
  <si>
    <t>Pantallazos de la Plataforma establecidad para el tramite correspondiente</t>
  </si>
  <si>
    <t>posibilidad de perdidas economicas</t>
  </si>
  <si>
    <t>debido a la evasión a las deducciones por estampilla Procultura que genera la disminución del recaudo,</t>
  </si>
  <si>
    <t>lo que genera ajuste al presupuesto segun la incorporación del recaudo de la estampilla de procultura</t>
  </si>
  <si>
    <t>posibilidad de perdidas economicas debido a la evasión a las deducciones por estampilla Procultura que genera la disminución del recaudo, lo que genera ajuste al presupuesto segun la incorporación del recaudo de la estampilla de procultura</t>
  </si>
  <si>
    <t xml:space="preserve">el profesional a cargo del area administrativa y financiera ,mediante el analisis de los acuerdos y decretos emitidos en la alcaldia de cucuta,emisison de cdp con el concepto de viabiliadad juriidca emitido por el saesor correspondiente, la secretaria de cultura como ordenadora del gasto firma la solicitud de emision del certificado de disponibilidad presupuestal  </t>
  </si>
  <si>
    <t>total de recuroso ejecutado/total  de recurso recibido /</t>
  </si>
  <si>
    <t>posibilidad de pérdida reputacional</t>
  </si>
  <si>
    <t>por la falta de persona idónea para el manejo y custodia de la información física</t>
  </si>
  <si>
    <t>debido a la falta de actualizacion de las normas archivisticas</t>
  </si>
  <si>
    <t>posibilidad de pérdida reputacional por la falta de persona idónea para el manejo y custodia de la información física debido a la falta de actualización de las normas archivísticas</t>
  </si>
  <si>
    <t>el funcionario de planta asignado del area de archivo desarrolla las acciones de la gestion de documental verificando los requisitos segun la hoja de ruta, la cual permite que el expediente cumpla con todas las norma de archivo, el subsecretario revisa el formato diligenciado por la funcionaria encargada del archivo</t>
  </si>
  <si>
    <t xml:space="preserve">numero de expediente organizados / sobre numero de expediente allegados </t>
  </si>
  <si>
    <t>OFICINA TIC</t>
  </si>
  <si>
    <t xml:space="preserve">OFICINA TIC </t>
  </si>
  <si>
    <t>LEIDY MICHEEL CONTRERAS</t>
  </si>
  <si>
    <t>CALIDAD</t>
  </si>
  <si>
    <t xml:space="preserve">Garantizar el debido cumplimiento de las medidas de control para los riesgos encontrados en la Oficina Tic </t>
  </si>
  <si>
    <t>SARA GENE</t>
  </si>
  <si>
    <t>LIDER ADMINISTRATIVO</t>
  </si>
  <si>
    <t>Aplica para todos los procedimientos que adelanta la oficina tic</t>
  </si>
  <si>
    <t>MONICA FONSECA</t>
  </si>
  <si>
    <t>JEFE DE DESPACHO</t>
  </si>
  <si>
    <t>Desprestigio de la entidad ante la ciudadanía y una especulación errada sobre el manejo de los impuestos de la Administración Pública,</t>
  </si>
  <si>
    <t>por un cobro indebido de cualquier emolumento sobre un proyecto,</t>
  </si>
  <si>
    <t>por desconocimiento de la comunidad que es un servicio gratuito, el cual es financiado con recursos públicos.</t>
  </si>
  <si>
    <t>Realizar campañas de socialización con las comunidades con el fin de dar a conocer cuales son los beneficios que brinda la Alcaldía Municipal a través de los distintos proyectos, orientados a la comunidad.</t>
  </si>
  <si>
    <t>Poner a disposición de la comunidad canales que permita reportar las fallas o inconvenientes que se presenten en la implementación de los proyectos.</t>
  </si>
  <si>
    <t>Intromisión de terceros en la pagina web de la entidad</t>
  </si>
  <si>
    <t xml:space="preserve">Por falta de capacitación en el uso y apropiación de los servicios de información </t>
  </si>
  <si>
    <t xml:space="preserve">sobre el sistema implementado </t>
  </si>
  <si>
    <t>Llevar control de las alertas emitidas aecrca de las intromisiones en la web</t>
  </si>
  <si>
    <t xml:space="preserve">demora en la atención a solicitudes </t>
  </si>
  <si>
    <t xml:space="preserve">para gestionar servicios tecnologicos </t>
  </si>
  <si>
    <t>por falta de medidas de control en atención a solicitud.</t>
  </si>
  <si>
    <t>Dar seguimiento a las solicitudes allegadas a la oficina Tic</t>
  </si>
  <si>
    <t xml:space="preserve">Llevar el control de tiempos de respuesta en las solicitudes allegadas a la oficina Tic </t>
  </si>
  <si>
    <t>Emitir conceptos técnicos imprecisos frente a la vida útil o la no posibilidad de reparación de los equipos,</t>
  </si>
  <si>
    <t xml:space="preserve">por inexistencia de criterios técnicos que facilite a la dependencia encargada  dar de baja a los equipos, </t>
  </si>
  <si>
    <t>declararlos como inservibles o dar conceptos errados que conlleve a tomar decisiones desacertadas sobre el bien mueble generando un ineficiente manejo de los recursos públicos.</t>
  </si>
  <si>
    <t>Realizar la evaluación del equipo que se va a dar de baja con el fin de emitir un concepto técnico, garantizando la veracidad de la información. El diagnóstico corresponde a la persona encargada de verificar el funcionamiento del equipo.</t>
  </si>
  <si>
    <t>error a la hora de enviar correspondencia por medio de la nueva plataforma docuemntal</t>
  </si>
  <si>
    <t>debido a la falta de capacitación de la plataforma</t>
  </si>
  <si>
    <t xml:space="preserve">por falta de planeación </t>
  </si>
  <si>
    <t>realizar capacotaciones a las dependecias de la entidad conforme al cambio del sistema de gestión documental impplementado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</si>
</sst>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yy"/>
    <numFmt numFmtId="165" formatCode="dd/mm/yyyy;@"/>
  </numFmts>
  <fonts count="41" x14ac:knownFonts="1">
    <font>
      <sz val="11"/>
      <color theme="1"/>
      <name val="Calibri"/>
      <family val="2"/>
      <scheme val="minor"/>
    </font>
    <font>
      <sz val="11"/>
      <color theme="1"/>
      <name val="Calibri"/>
      <family val="2"/>
      <scheme val="minor"/>
    </font>
    <font>
      <b/>
      <sz val="11"/>
      <color theme="1"/>
      <name val="Calibri"/>
      <family val="2"/>
      <scheme val="minor"/>
    </font>
    <font>
      <sz val="12"/>
      <color theme="1"/>
      <name val="Calibri"/>
      <family val="2"/>
    </font>
    <font>
      <sz val="11"/>
      <name val="Arial"/>
      <family val="2"/>
    </font>
    <font>
      <b/>
      <sz val="36"/>
      <color theme="1"/>
      <name val="Calibri"/>
      <family val="2"/>
    </font>
    <font>
      <sz val="14"/>
      <color theme="1"/>
      <name val="Calibri"/>
      <family val="2"/>
    </font>
    <font>
      <b/>
      <sz val="12"/>
      <color theme="1"/>
      <name val="Calibri"/>
      <family val="2"/>
    </font>
    <font>
      <sz val="11"/>
      <color theme="1"/>
      <name val="Arial"/>
      <family val="2"/>
    </font>
    <font>
      <b/>
      <sz val="14"/>
      <color theme="1"/>
      <name val="Calibri"/>
      <family val="2"/>
    </font>
    <font>
      <sz val="11"/>
      <name val="Calibri"/>
      <family val="2"/>
      <scheme val="minor"/>
    </font>
    <font>
      <sz val="12"/>
      <color theme="1"/>
      <name val="Calibri"/>
      <family val="2"/>
      <scheme val="minor"/>
    </font>
    <font>
      <sz val="14"/>
      <color rgb="FF000000"/>
      <name val="Calibri"/>
      <family val="2"/>
    </font>
    <font>
      <sz val="12"/>
      <color rgb="FF000000"/>
      <name val="Calibri"/>
      <family val="2"/>
    </font>
    <font>
      <b/>
      <sz val="36"/>
      <color theme="1"/>
      <name val="Calibri"/>
      <family val="2"/>
      <scheme val="minor"/>
    </font>
    <font>
      <sz val="16"/>
      <color theme="1"/>
      <name val="Calibri"/>
      <family val="2"/>
      <scheme val="minor"/>
    </font>
    <font>
      <sz val="14"/>
      <color theme="1"/>
      <name val="Calibri"/>
      <family val="2"/>
      <scheme val="minor"/>
    </font>
    <font>
      <b/>
      <sz val="12"/>
      <color theme="1"/>
      <name val="Calibri"/>
      <family val="2"/>
      <scheme val="minor"/>
    </font>
    <font>
      <b/>
      <sz val="14"/>
      <color theme="1"/>
      <name val="Calibri"/>
      <family val="2"/>
      <scheme val="minor"/>
    </font>
    <font>
      <sz val="10"/>
      <name val="Arial"/>
      <family val="2"/>
    </font>
    <font>
      <sz val="12"/>
      <name val="Calibri"/>
      <family val="2"/>
      <scheme val="minor"/>
    </font>
    <font>
      <sz val="14"/>
      <name val="Calibri"/>
      <family val="2"/>
      <scheme val="minor"/>
    </font>
    <font>
      <sz val="14"/>
      <color rgb="FF000000"/>
      <name val="Calibri"/>
      <family val="2"/>
      <scheme val="minor"/>
    </font>
    <font>
      <sz val="12"/>
      <color rgb="FF000000"/>
      <name val="Calibri"/>
      <family val="2"/>
      <scheme val="minor"/>
    </font>
    <font>
      <sz val="10"/>
      <color theme="1"/>
      <name val="Calibri"/>
      <family val="2"/>
      <scheme val="minor"/>
    </font>
    <font>
      <b/>
      <sz val="12"/>
      <name val="Calibri"/>
      <family val="2"/>
      <scheme val="minor"/>
    </font>
    <font>
      <sz val="12"/>
      <color rgb="FFFF0000"/>
      <name val="Calibri"/>
      <family val="2"/>
      <scheme val="minor"/>
    </font>
    <font>
      <sz val="9"/>
      <color theme="1"/>
      <name val="Calibri"/>
      <family val="2"/>
      <scheme val="minor"/>
    </font>
    <font>
      <b/>
      <sz val="11"/>
      <color theme="1"/>
      <name val="Arial"/>
      <family val="2"/>
    </font>
    <font>
      <sz val="11"/>
      <color theme="1"/>
      <name val="Arial Narrow"/>
      <family val="2"/>
    </font>
    <font>
      <sz val="11"/>
      <name val="Arial Narrow"/>
      <family val="2"/>
    </font>
    <font>
      <b/>
      <sz val="11"/>
      <color theme="1"/>
      <name val="Arial Narrow"/>
      <family val="2"/>
    </font>
    <font>
      <sz val="10"/>
      <color theme="1"/>
      <name val="Arial Narrow"/>
      <family val="2"/>
    </font>
    <font>
      <sz val="12"/>
      <name val="Times New Roman"/>
      <family val="1"/>
    </font>
    <font>
      <b/>
      <sz val="11"/>
      <name val="Arial"/>
      <family val="2"/>
    </font>
    <font>
      <sz val="12"/>
      <color theme="1"/>
      <name val="Arial"/>
      <family val="2"/>
    </font>
    <font>
      <sz val="12"/>
      <name val="Arial"/>
      <family val="2"/>
    </font>
    <font>
      <b/>
      <sz val="12"/>
      <color theme="1"/>
      <name val="Arial"/>
      <family val="2"/>
    </font>
    <font>
      <sz val="11"/>
      <color theme="1"/>
      <name val="Calibri"/>
      <family val="2"/>
    </font>
    <font>
      <sz val="12"/>
      <name val="Calibri"/>
      <family val="2"/>
    </font>
    <font>
      <sz val="11"/>
      <color rgb="FF000000"/>
      <name val="Calibri"/>
      <family val="2"/>
    </font>
  </fonts>
  <fills count="15">
    <fill>
      <patternFill patternType="none"/>
    </fill>
    <fill>
      <patternFill patternType="gray125"/>
    </fill>
    <fill>
      <patternFill patternType="solid">
        <fgColor theme="0"/>
        <bgColor theme="0"/>
      </patternFill>
    </fill>
    <fill>
      <patternFill patternType="solid">
        <fgColor theme="0"/>
        <bgColor indexed="64"/>
      </patternFill>
    </fill>
    <fill>
      <patternFill patternType="solid">
        <fgColor rgb="FFD8D8D8"/>
        <bgColor rgb="FFD8D8D8"/>
      </patternFill>
    </fill>
    <fill>
      <patternFill patternType="solid">
        <fgColor rgb="FFF2F2F2"/>
        <bgColor rgb="FFF2F2F2"/>
      </patternFill>
    </fill>
    <fill>
      <patternFill patternType="solid">
        <fgColor rgb="FF00B05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39997558519241921"/>
        <bgColor theme="0"/>
      </patternFill>
    </fill>
    <fill>
      <patternFill patternType="solid">
        <fgColor theme="7" tint="0.39997558519241921"/>
        <bgColor indexed="64"/>
      </patternFill>
    </fill>
    <fill>
      <patternFill patternType="solid">
        <fgColor rgb="FFFFFFFF"/>
        <bgColor indexed="64"/>
      </patternFill>
    </fill>
    <fill>
      <patternFill patternType="solid">
        <fgColor theme="4" tint="0.79998168889431442"/>
        <bgColor indexed="64"/>
      </patternFill>
    </fill>
    <fill>
      <patternFill patternType="solid">
        <fgColor rgb="FFFF0000"/>
        <bgColor theme="0"/>
      </patternFill>
    </fill>
    <fill>
      <patternFill patternType="solid">
        <fgColor theme="4" tint="0.79998168889431442"/>
        <bgColor theme="0"/>
      </patternFill>
    </fill>
  </fills>
  <borders count="122">
    <border>
      <left/>
      <right/>
      <top/>
      <bottom/>
      <diagonal/>
    </border>
    <border>
      <left style="thin">
        <color theme="1"/>
      </left>
      <right/>
      <top style="thin">
        <color theme="1"/>
      </top>
      <bottom/>
      <diagonal/>
    </border>
    <border>
      <left/>
      <right/>
      <top style="thin">
        <color theme="1"/>
      </top>
      <bottom/>
      <diagonal/>
    </border>
    <border>
      <left/>
      <right style="thin">
        <color theme="1"/>
      </right>
      <top/>
      <bottom/>
      <diagonal/>
    </border>
    <border>
      <left style="thin">
        <color theme="1"/>
      </left>
      <right/>
      <top/>
      <bottom/>
      <diagonal/>
    </border>
    <border>
      <left style="thin">
        <color theme="1"/>
      </left>
      <right/>
      <top/>
      <bottom style="thin">
        <color rgb="FF000000"/>
      </bottom>
      <diagonal/>
    </border>
    <border>
      <left/>
      <right/>
      <top/>
      <bottom style="thin">
        <color rgb="FF000000"/>
      </bottom>
      <diagonal/>
    </border>
    <border>
      <left/>
      <right style="thin">
        <color theme="1"/>
      </right>
      <top/>
      <bottom style="thin">
        <color rgb="FF000000"/>
      </bottom>
      <diagonal/>
    </border>
    <border>
      <left/>
      <right/>
      <top/>
      <bottom style="thin">
        <color indexed="64"/>
      </bottom>
      <diagonal/>
    </border>
    <border>
      <left/>
      <right/>
      <top style="thin">
        <color indexed="64"/>
      </top>
      <bottom/>
      <diagonal/>
    </border>
    <border>
      <left/>
      <right/>
      <top/>
      <bottom style="thin">
        <color theme="1"/>
      </bottom>
      <diagonal/>
    </border>
    <border>
      <left/>
      <right style="thin">
        <color theme="1"/>
      </right>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theme="1"/>
      </right>
      <top style="medium">
        <color rgb="FF000000"/>
      </top>
      <bottom style="medium">
        <color rgb="FF000000"/>
      </bottom>
      <diagonal/>
    </border>
    <border>
      <left style="thin">
        <color theme="1"/>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right/>
      <top style="medium">
        <color rgb="FF000000"/>
      </top>
      <bottom style="thin">
        <color rgb="FF000000"/>
      </bottom>
      <diagonal/>
    </border>
    <border>
      <left style="thin">
        <color rgb="FF000000"/>
      </left>
      <right style="thin">
        <color theme="1"/>
      </right>
      <top style="medium">
        <color rgb="FF000000"/>
      </top>
      <bottom/>
      <diagonal/>
    </border>
    <border>
      <left style="thin">
        <color theme="1"/>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theme="1"/>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rgb="FF000000"/>
      </left>
      <right style="thin">
        <color rgb="FF000000"/>
      </right>
      <top/>
      <bottom style="thin">
        <color rgb="FF000000"/>
      </bottom>
      <diagonal/>
    </border>
    <border>
      <left style="thin">
        <color indexed="64"/>
      </left>
      <right style="thin">
        <color theme="1"/>
      </right>
      <top/>
      <bottom/>
      <diagonal/>
    </border>
    <border>
      <left style="thin">
        <color theme="1"/>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indexed="64"/>
      </left>
      <right style="thin">
        <color indexed="64"/>
      </right>
      <top/>
      <bottom style="medium">
        <color indexed="64"/>
      </bottom>
      <diagonal/>
    </border>
    <border>
      <left style="thin">
        <color rgb="FF000000"/>
      </left>
      <right style="thin">
        <color rgb="FF000000"/>
      </right>
      <top style="thin">
        <color rgb="FF000000"/>
      </top>
      <bottom style="medium">
        <color rgb="FF000000"/>
      </bottom>
      <diagonal/>
    </border>
    <border>
      <left style="thin">
        <color indexed="64"/>
      </left>
      <right style="thin">
        <color indexed="64"/>
      </right>
      <top style="thin">
        <color indexed="64"/>
      </top>
      <bottom style="medium">
        <color indexed="64"/>
      </bottom>
      <diagonal/>
    </border>
    <border>
      <left style="thin">
        <color indexed="64"/>
      </left>
      <right style="thin">
        <color theme="1"/>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theme="1"/>
      </right>
      <top style="medium">
        <color indexed="64"/>
      </top>
      <bottom/>
      <diagonal/>
    </border>
    <border>
      <left style="thin">
        <color indexed="64"/>
      </left>
      <right style="thin">
        <color indexed="64"/>
      </right>
      <top style="medium">
        <color theme="1"/>
      </top>
      <bottom/>
      <diagonal/>
    </border>
    <border>
      <left style="thin">
        <color indexed="64"/>
      </left>
      <right style="thin">
        <color indexed="64"/>
      </right>
      <top style="medium">
        <color theme="1"/>
      </top>
      <bottom style="thin">
        <color indexed="64"/>
      </bottom>
      <diagonal/>
    </border>
    <border>
      <left style="thin">
        <color indexed="64"/>
      </left>
      <right style="thin">
        <color theme="1"/>
      </right>
      <top style="medium">
        <color theme="1"/>
      </top>
      <bottom/>
      <diagonal/>
    </border>
    <border>
      <left style="thin">
        <color indexed="64"/>
      </left>
      <right style="thin">
        <color indexed="64"/>
      </right>
      <top/>
      <bottom style="medium">
        <color theme="1"/>
      </bottom>
      <diagonal/>
    </border>
    <border>
      <left style="thin">
        <color indexed="64"/>
      </left>
      <right style="thin">
        <color indexed="64"/>
      </right>
      <top style="thin">
        <color indexed="64"/>
      </top>
      <bottom style="medium">
        <color theme="1"/>
      </bottom>
      <diagonal/>
    </border>
    <border>
      <left style="thin">
        <color indexed="64"/>
      </left>
      <right style="thin">
        <color theme="1"/>
      </right>
      <top/>
      <bottom style="medium">
        <color theme="1"/>
      </bottom>
      <diagonal/>
    </border>
    <border>
      <left style="thin">
        <color theme="1"/>
      </left>
      <right/>
      <top/>
      <bottom style="thin">
        <color theme="1"/>
      </bottom>
      <diagonal/>
    </border>
    <border>
      <left/>
      <right style="thin">
        <color theme="1"/>
      </right>
      <top style="thin">
        <color theme="1"/>
      </top>
      <bottom/>
      <diagonal/>
    </border>
    <border>
      <left style="thin">
        <color theme="1"/>
      </left>
      <right/>
      <top/>
      <bottom style="thin">
        <color indexed="64"/>
      </bottom>
      <diagonal/>
    </border>
    <border>
      <left/>
      <right style="thin">
        <color theme="1"/>
      </right>
      <top/>
      <bottom style="thin">
        <color indexed="64"/>
      </bottom>
      <diagonal/>
    </border>
    <border>
      <left style="thin">
        <color theme="1"/>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theme="1"/>
      </right>
      <top style="medium">
        <color indexed="64"/>
      </top>
      <bottom style="medium">
        <color indexed="64"/>
      </bottom>
      <diagonal/>
    </border>
    <border>
      <left style="thin">
        <color theme="1"/>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theme="1"/>
      </right>
      <top style="medium">
        <color indexed="64"/>
      </top>
      <bottom style="thin">
        <color indexed="64"/>
      </bottom>
      <diagonal/>
    </border>
    <border>
      <left style="thin">
        <color theme="1"/>
      </left>
      <right style="thin">
        <color indexed="64"/>
      </right>
      <top style="thin">
        <color indexed="64"/>
      </top>
      <bottom style="medium">
        <color indexed="64"/>
      </bottom>
      <diagonal/>
    </border>
    <border>
      <left style="thin">
        <color indexed="64"/>
      </left>
      <right style="thin">
        <color theme="1"/>
      </right>
      <top style="thin">
        <color indexed="64"/>
      </top>
      <bottom style="medium">
        <color indexed="64"/>
      </bottom>
      <diagonal/>
    </border>
    <border>
      <left style="thin">
        <color theme="1"/>
      </left>
      <right style="thin">
        <color indexed="64"/>
      </right>
      <top style="medium">
        <color indexed="64"/>
      </top>
      <bottom/>
      <diagonal/>
    </border>
    <border>
      <left style="thin">
        <color theme="1"/>
      </left>
      <right style="thin">
        <color indexed="64"/>
      </right>
      <top/>
      <bottom style="medium">
        <color indexed="64"/>
      </bottom>
      <diagonal/>
    </border>
    <border>
      <left style="thin">
        <color theme="1"/>
      </left>
      <right style="thin">
        <color indexed="64"/>
      </right>
      <top/>
      <bottom/>
      <diagonal/>
    </border>
    <border>
      <left style="thin">
        <color theme="1"/>
      </left>
      <right style="thin">
        <color indexed="64"/>
      </right>
      <top style="medium">
        <color theme="1"/>
      </top>
      <bottom/>
      <diagonal/>
    </border>
    <border>
      <left style="thin">
        <color theme="1"/>
      </left>
      <right style="thin">
        <color indexed="64"/>
      </right>
      <top/>
      <bottom style="medium">
        <color theme="1"/>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theme="1"/>
      </left>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right style="thin">
        <color theme="1"/>
      </right>
      <top style="medium">
        <color rgb="FF000000"/>
      </top>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style="thin">
        <color rgb="FF000000"/>
      </bottom>
      <diagonal/>
    </border>
    <border>
      <left/>
      <right style="thin">
        <color rgb="FF000000"/>
      </right>
      <top style="medium">
        <color indexed="64"/>
      </top>
      <bottom style="thin">
        <color rgb="FF000000"/>
      </bottom>
      <diagonal/>
    </border>
    <border>
      <left/>
      <right/>
      <top style="medium">
        <color indexed="64"/>
      </top>
      <bottom style="thin">
        <color rgb="FF000000"/>
      </bottom>
      <diagonal/>
    </border>
    <border>
      <left style="thin">
        <color rgb="FF000000"/>
      </left>
      <right style="medium">
        <color indexed="64"/>
      </right>
      <top style="medium">
        <color indexed="64"/>
      </top>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bottom style="medium">
        <color indexed="64"/>
      </bottom>
      <diagonal/>
    </border>
    <border>
      <left style="medium">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dashed">
        <color theme="9" tint="-0.24994659260841701"/>
      </left>
      <right style="dashed">
        <color theme="9" tint="-0.24994659260841701"/>
      </right>
      <top/>
      <bottom/>
      <diagonal/>
    </border>
    <border>
      <left style="thin">
        <color indexed="64"/>
      </left>
      <right/>
      <top style="medium">
        <color indexed="64"/>
      </top>
      <bottom/>
      <diagonal/>
    </border>
    <border>
      <left style="thin">
        <color indexed="64"/>
      </left>
      <right/>
      <top/>
      <bottom style="medium">
        <color indexed="64"/>
      </bottom>
      <diagonal/>
    </border>
    <border>
      <left style="thin">
        <color rgb="FF000000"/>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right style="thin">
        <color indexed="64"/>
      </right>
      <top/>
      <bottom/>
      <diagonal/>
    </border>
    <border>
      <left style="thin">
        <color rgb="FF000000"/>
      </left>
      <right style="thin">
        <color theme="1"/>
      </right>
      <top/>
      <bottom style="medium">
        <color rgb="FF000000"/>
      </bottom>
      <diagonal/>
    </border>
    <border>
      <left style="thin">
        <color rgb="FF000000"/>
      </left>
      <right style="thin">
        <color rgb="FF000000"/>
      </right>
      <top style="medium">
        <color rgb="FF000000"/>
      </top>
      <bottom style="thin">
        <color rgb="FF000000"/>
      </bottom>
      <diagonal/>
    </border>
    <border>
      <left style="thin">
        <color indexed="64"/>
      </left>
      <right style="thin">
        <color indexed="64"/>
      </right>
      <top style="medium">
        <color rgb="FF000000"/>
      </top>
      <bottom style="thin">
        <color indexed="64"/>
      </bottom>
      <diagonal/>
    </border>
    <border>
      <left style="thin">
        <color rgb="FF000000"/>
      </left>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indexed="64"/>
      </right>
      <top/>
      <bottom style="thin">
        <color indexed="64"/>
      </bottom>
      <diagonal/>
    </border>
  </borders>
  <cellStyleXfs count="4">
    <xf numFmtId="0" fontId="0" fillId="0" borderId="0"/>
    <xf numFmtId="0" fontId="19" fillId="0" borderId="0"/>
    <xf numFmtId="0" fontId="33" fillId="0" borderId="0"/>
    <xf numFmtId="0" fontId="24" fillId="0" borderId="0"/>
  </cellStyleXfs>
  <cellXfs count="752">
    <xf numFmtId="0" fontId="0" fillId="0" borderId="0" xfId="0"/>
    <xf numFmtId="0" fontId="3" fillId="2" borderId="0" xfId="0" applyFont="1" applyFill="1"/>
    <xf numFmtId="0" fontId="3" fillId="2" borderId="6" xfId="0" applyFont="1" applyFill="1" applyBorder="1" applyAlignment="1">
      <alignment vertical="center"/>
    </xf>
    <xf numFmtId="0" fontId="3" fillId="2" borderId="6" xfId="0" applyFont="1" applyFill="1" applyBorder="1"/>
    <xf numFmtId="0" fontId="3" fillId="2" borderId="7" xfId="0" applyFont="1" applyFill="1" applyBorder="1"/>
    <xf numFmtId="0" fontId="3" fillId="2" borderId="4" xfId="0" applyFont="1" applyFill="1" applyBorder="1"/>
    <xf numFmtId="0" fontId="3" fillId="2" borderId="3" xfId="0" applyFont="1" applyFill="1" applyBorder="1"/>
    <xf numFmtId="0" fontId="7" fillId="2" borderId="4" xfId="0" applyFont="1" applyFill="1" applyBorder="1" applyAlignment="1">
      <alignment horizontal="left"/>
    </xf>
    <xf numFmtId="0" fontId="7" fillId="2" borderId="0" xfId="0" applyFont="1" applyFill="1" applyAlignment="1">
      <alignment horizontal="left"/>
    </xf>
    <xf numFmtId="0" fontId="3" fillId="2" borderId="0" xfId="0" applyFont="1" applyFill="1" applyAlignment="1">
      <alignment horizontal="left"/>
    </xf>
    <xf numFmtId="0" fontId="3" fillId="2" borderId="0" xfId="0" applyFont="1" applyFill="1" applyAlignment="1">
      <alignment horizontal="center"/>
    </xf>
    <xf numFmtId="0" fontId="6" fillId="2" borderId="0" xfId="0" applyFont="1" applyFill="1"/>
    <xf numFmtId="0" fontId="7" fillId="5" borderId="27" xfId="0" applyFont="1" applyFill="1" applyBorder="1" applyAlignment="1">
      <alignment horizontal="center" vertical="center" textRotation="90" wrapText="1"/>
    </xf>
    <xf numFmtId="0" fontId="7" fillId="5" borderId="27" xfId="0" applyFont="1" applyFill="1" applyBorder="1" applyAlignment="1">
      <alignment horizontal="center" vertical="center" textRotation="90"/>
    </xf>
    <xf numFmtId="0" fontId="1" fillId="3" borderId="29" xfId="0" applyFont="1" applyFill="1" applyBorder="1" applyAlignment="1">
      <alignment horizontal="center" vertical="center" wrapText="1"/>
    </xf>
    <xf numFmtId="0" fontId="10" fillId="0" borderId="29" xfId="0" applyFont="1" applyBorder="1" applyAlignment="1" applyProtection="1">
      <alignment horizontal="justify" vertical="center" wrapText="1"/>
      <protection locked="0"/>
    </xf>
    <xf numFmtId="0" fontId="1" fillId="3" borderId="29" xfId="0" applyFont="1" applyFill="1" applyBorder="1" applyAlignment="1" applyProtection="1">
      <alignment horizontal="center" vertical="center" wrapText="1"/>
      <protection locked="0"/>
    </xf>
    <xf numFmtId="0" fontId="1" fillId="3" borderId="29" xfId="0" applyFont="1" applyFill="1" applyBorder="1" applyAlignment="1" applyProtection="1">
      <alignment horizontal="center" vertical="center"/>
      <protection locked="0"/>
    </xf>
    <xf numFmtId="9" fontId="1" fillId="3" borderId="29" xfId="0" applyNumberFormat="1" applyFont="1" applyFill="1" applyBorder="1" applyAlignment="1">
      <alignment horizontal="center" vertical="center"/>
    </xf>
    <xf numFmtId="9" fontId="1" fillId="3" borderId="29" xfId="0" applyNumberFormat="1" applyFont="1" applyFill="1" applyBorder="1" applyAlignment="1">
      <alignment horizontal="center" vertical="center" wrapText="1"/>
    </xf>
    <xf numFmtId="0" fontId="1" fillId="2" borderId="29" xfId="0" applyFont="1" applyFill="1" applyBorder="1" applyAlignment="1">
      <alignment horizontal="center" vertical="center" wrapText="1"/>
    </xf>
    <xf numFmtId="0" fontId="1" fillId="0" borderId="29" xfId="0" applyFont="1" applyBorder="1" applyAlignment="1">
      <alignment horizontal="left" vertical="center" wrapText="1"/>
    </xf>
    <xf numFmtId="0" fontId="3" fillId="2" borderId="33" xfId="0" applyFont="1" applyFill="1" applyBorder="1" applyAlignment="1">
      <alignment horizontal="center" vertical="center" wrapText="1"/>
    </xf>
    <xf numFmtId="0" fontId="3" fillId="0" borderId="33" xfId="0" applyFont="1" applyBorder="1" applyAlignment="1">
      <alignment horizontal="left" vertical="center" wrapText="1"/>
    </xf>
    <xf numFmtId="0" fontId="11" fillId="3" borderId="31" xfId="0" applyFont="1" applyFill="1" applyBorder="1" applyAlignment="1" applyProtection="1">
      <alignment horizontal="center" vertical="center" wrapText="1"/>
      <protection locked="0"/>
    </xf>
    <xf numFmtId="0" fontId="11" fillId="3" borderId="31" xfId="0" applyFont="1" applyFill="1" applyBorder="1" applyAlignment="1" applyProtection="1">
      <alignment horizontal="center" vertical="center"/>
      <protection locked="0"/>
    </xf>
    <xf numFmtId="9" fontId="11" fillId="3" borderId="31" xfId="0" applyNumberFormat="1" applyFont="1" applyFill="1" applyBorder="1" applyAlignment="1">
      <alignment horizontal="center" vertical="center"/>
    </xf>
    <xf numFmtId="9" fontId="11" fillId="3" borderId="31" xfId="0" applyNumberFormat="1" applyFont="1" applyFill="1" applyBorder="1" applyAlignment="1">
      <alignment horizontal="center" vertical="center" wrapText="1"/>
    </xf>
    <xf numFmtId="0" fontId="3" fillId="2" borderId="36" xfId="0" applyFont="1" applyFill="1" applyBorder="1" applyAlignment="1">
      <alignment horizontal="center" vertical="center" wrapText="1"/>
    </xf>
    <xf numFmtId="0" fontId="3" fillId="0" borderId="38" xfId="0" applyFont="1" applyBorder="1" applyAlignment="1">
      <alignment horizontal="left" vertical="center" wrapText="1"/>
    </xf>
    <xf numFmtId="0" fontId="11" fillId="3" borderId="37" xfId="0" applyFont="1" applyFill="1" applyBorder="1" applyAlignment="1" applyProtection="1">
      <alignment horizontal="center" vertical="center" wrapText="1"/>
      <protection locked="0"/>
    </xf>
    <xf numFmtId="0" fontId="11" fillId="3" borderId="37" xfId="0" applyFont="1" applyFill="1" applyBorder="1" applyAlignment="1" applyProtection="1">
      <alignment horizontal="center" vertical="center"/>
      <protection locked="0"/>
    </xf>
    <xf numFmtId="0" fontId="11" fillId="3" borderId="39" xfId="0" applyFont="1" applyFill="1" applyBorder="1" applyAlignment="1" applyProtection="1">
      <alignment horizontal="center" vertical="center"/>
      <protection locked="0"/>
    </xf>
    <xf numFmtId="9" fontId="11" fillId="3" borderId="37" xfId="0" applyNumberFormat="1" applyFont="1" applyFill="1" applyBorder="1" applyAlignment="1">
      <alignment horizontal="center" vertical="center"/>
    </xf>
    <xf numFmtId="9" fontId="11" fillId="3" borderId="37" xfId="0" applyNumberFormat="1" applyFont="1" applyFill="1" applyBorder="1" applyAlignment="1">
      <alignment horizontal="center" vertical="center" wrapText="1"/>
    </xf>
    <xf numFmtId="9" fontId="11" fillId="3" borderId="39" xfId="0" applyNumberFormat="1" applyFont="1" applyFill="1" applyBorder="1" applyAlignment="1">
      <alignment horizontal="center" vertical="center" wrapText="1"/>
    </xf>
    <xf numFmtId="0" fontId="11" fillId="3" borderId="42" xfId="0" applyFont="1" applyFill="1" applyBorder="1" applyAlignment="1" applyProtection="1">
      <alignment horizontal="center" vertical="center" wrapText="1"/>
      <protection locked="0"/>
    </xf>
    <xf numFmtId="0" fontId="11" fillId="3" borderId="42" xfId="0" applyFont="1" applyFill="1" applyBorder="1" applyAlignment="1" applyProtection="1">
      <alignment horizontal="center" vertical="center"/>
      <protection locked="0"/>
    </xf>
    <xf numFmtId="9" fontId="11" fillId="3" borderId="42" xfId="0" applyNumberFormat="1" applyFont="1" applyFill="1" applyBorder="1" applyAlignment="1">
      <alignment horizontal="center" vertical="center"/>
    </xf>
    <xf numFmtId="9" fontId="11" fillId="3" borderId="42" xfId="0" applyNumberFormat="1" applyFont="1" applyFill="1" applyBorder="1" applyAlignment="1">
      <alignment horizontal="center" vertical="center" wrapText="1"/>
    </xf>
    <xf numFmtId="0" fontId="11" fillId="3" borderId="32" xfId="0" applyFont="1" applyFill="1" applyBorder="1" applyAlignment="1" applyProtection="1">
      <alignment horizontal="center" vertical="center" wrapText="1"/>
      <protection locked="0"/>
    </xf>
    <xf numFmtId="0" fontId="11" fillId="3" borderId="32" xfId="0" applyFont="1" applyFill="1" applyBorder="1" applyAlignment="1" applyProtection="1">
      <alignment horizontal="center" vertical="center"/>
      <protection locked="0"/>
    </xf>
    <xf numFmtId="9" fontId="11" fillId="3" borderId="32" xfId="0" applyNumberFormat="1" applyFont="1" applyFill="1" applyBorder="1" applyAlignment="1">
      <alignment horizontal="center" vertical="center"/>
    </xf>
    <xf numFmtId="9" fontId="11" fillId="3" borderId="32" xfId="0" applyNumberFormat="1" applyFont="1" applyFill="1" applyBorder="1" applyAlignment="1">
      <alignment horizontal="center" vertical="center" wrapText="1"/>
    </xf>
    <xf numFmtId="9" fontId="11" fillId="3" borderId="30" xfId="0" applyNumberFormat="1" applyFont="1" applyFill="1" applyBorder="1" applyAlignment="1">
      <alignment horizontal="center" vertical="center" wrapText="1"/>
    </xf>
    <xf numFmtId="0" fontId="11" fillId="3" borderId="45" xfId="0" applyFont="1" applyFill="1" applyBorder="1" applyAlignment="1" applyProtection="1">
      <alignment horizontal="center" vertical="center" wrapText="1"/>
      <protection locked="0"/>
    </xf>
    <xf numFmtId="0" fontId="11" fillId="3" borderId="45" xfId="0" applyFont="1" applyFill="1" applyBorder="1" applyAlignment="1" applyProtection="1">
      <alignment horizontal="center" vertical="center"/>
      <protection locked="0"/>
    </xf>
    <xf numFmtId="9" fontId="11" fillId="3" borderId="45" xfId="0" applyNumberFormat="1" applyFont="1" applyFill="1" applyBorder="1" applyAlignment="1">
      <alignment horizontal="center" vertical="center"/>
    </xf>
    <xf numFmtId="9" fontId="11" fillId="3" borderId="45" xfId="0" applyNumberFormat="1" applyFont="1" applyFill="1" applyBorder="1" applyAlignment="1">
      <alignment horizontal="center" vertical="center" wrapText="1"/>
    </xf>
    <xf numFmtId="0" fontId="11" fillId="3" borderId="47" xfId="0" applyFont="1" applyFill="1" applyBorder="1" applyAlignment="1" applyProtection="1">
      <alignment horizontal="center" vertical="center" wrapText="1"/>
      <protection locked="0"/>
    </xf>
    <xf numFmtId="0" fontId="11" fillId="3" borderId="47" xfId="0" applyFont="1" applyFill="1" applyBorder="1" applyAlignment="1" applyProtection="1">
      <alignment horizontal="center" vertical="center"/>
      <protection locked="0"/>
    </xf>
    <xf numFmtId="9" fontId="11" fillId="3" borderId="47" xfId="0" applyNumberFormat="1" applyFont="1" applyFill="1" applyBorder="1" applyAlignment="1">
      <alignment horizontal="center" vertical="center"/>
    </xf>
    <xf numFmtId="9" fontId="11" fillId="3" borderId="47" xfId="0" applyNumberFormat="1" applyFont="1" applyFill="1" applyBorder="1" applyAlignment="1">
      <alignment horizontal="center" vertical="center" wrapText="1"/>
    </xf>
    <xf numFmtId="9" fontId="11" fillId="3" borderId="48" xfId="0" applyNumberFormat="1"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0" xfId="0" applyFont="1" applyFill="1" applyAlignment="1">
      <alignment horizontal="left" vertical="center" wrapText="1"/>
    </xf>
    <xf numFmtId="9" fontId="3" fillId="2" borderId="0" xfId="0" applyNumberFormat="1" applyFont="1" applyFill="1" applyAlignment="1">
      <alignment horizontal="center" vertical="center" wrapText="1"/>
    </xf>
    <xf numFmtId="9" fontId="3" fillId="2" borderId="0" xfId="0" applyNumberFormat="1" applyFont="1" applyFill="1" applyAlignment="1">
      <alignment horizontal="center" vertical="center"/>
    </xf>
    <xf numFmtId="0" fontId="3" fillId="0" borderId="0" xfId="0" applyFont="1" applyAlignment="1">
      <alignment horizontal="center" vertical="center"/>
    </xf>
    <xf numFmtId="0" fontId="3" fillId="0" borderId="0" xfId="0" applyFont="1" applyAlignment="1">
      <alignment horizontal="left" vertical="center" wrapText="1"/>
    </xf>
    <xf numFmtId="0" fontId="3" fillId="2" borderId="0" xfId="0" applyFont="1" applyFill="1" applyAlignment="1">
      <alignment horizontal="center" vertical="center"/>
    </xf>
    <xf numFmtId="0" fontId="3" fillId="2" borderId="3" xfId="0" applyFont="1" applyFill="1" applyBorder="1" applyAlignment="1">
      <alignment horizontal="center" vertical="center" wrapText="1"/>
    </xf>
    <xf numFmtId="0" fontId="3" fillId="2" borderId="50" xfId="0" applyFont="1" applyFill="1" applyBorder="1"/>
    <xf numFmtId="0" fontId="3" fillId="2" borderId="10" xfId="0" applyFont="1" applyFill="1" applyBorder="1"/>
    <xf numFmtId="0" fontId="3" fillId="2" borderId="0" xfId="0" applyFont="1" applyFill="1" applyAlignment="1">
      <alignment vertical="center"/>
    </xf>
    <xf numFmtId="0" fontId="7" fillId="2" borderId="8" xfId="0" applyFont="1" applyFill="1" applyBorder="1" applyAlignment="1">
      <alignment horizontal="center"/>
    </xf>
    <xf numFmtId="0" fontId="11" fillId="3" borderId="0" xfId="0" applyFont="1" applyFill="1" applyProtection="1">
      <protection locked="0"/>
    </xf>
    <xf numFmtId="0" fontId="11" fillId="3" borderId="8" xfId="0" applyFont="1" applyFill="1" applyBorder="1" applyAlignment="1" applyProtection="1">
      <alignment vertical="center"/>
      <protection locked="0"/>
    </xf>
    <xf numFmtId="0" fontId="11" fillId="3" borderId="8" xfId="0" applyFont="1" applyFill="1" applyBorder="1" applyProtection="1">
      <protection locked="0"/>
    </xf>
    <xf numFmtId="0" fontId="11" fillId="3" borderId="53" xfId="0" applyFont="1" applyFill="1" applyBorder="1" applyProtection="1">
      <protection locked="0"/>
    </xf>
    <xf numFmtId="0" fontId="11" fillId="3" borderId="4" xfId="0" applyFont="1" applyFill="1" applyBorder="1" applyProtection="1">
      <protection locked="0"/>
    </xf>
    <xf numFmtId="0" fontId="11" fillId="3" borderId="3" xfId="0" applyFont="1" applyFill="1" applyBorder="1" applyProtection="1">
      <protection locked="0"/>
    </xf>
    <xf numFmtId="0" fontId="17" fillId="3" borderId="0" xfId="0" applyFont="1" applyFill="1" applyAlignment="1" applyProtection="1">
      <alignment horizontal="center"/>
      <protection locked="0"/>
    </xf>
    <xf numFmtId="0" fontId="17" fillId="3" borderId="4" xfId="0" applyFont="1" applyFill="1" applyBorder="1" applyAlignment="1" applyProtection="1">
      <alignment horizontal="left"/>
      <protection locked="0"/>
    </xf>
    <xf numFmtId="0" fontId="17" fillId="3" borderId="0" xfId="0" applyFont="1" applyFill="1" applyAlignment="1" applyProtection="1">
      <alignment horizontal="left"/>
      <protection locked="0"/>
    </xf>
    <xf numFmtId="0" fontId="11" fillId="3" borderId="0" xfId="0" applyFont="1" applyFill="1" applyAlignment="1" applyProtection="1">
      <alignment horizontal="left"/>
      <protection locked="0"/>
    </xf>
    <xf numFmtId="0" fontId="11" fillId="3" borderId="0" xfId="0" applyFont="1" applyFill="1" applyAlignment="1" applyProtection="1">
      <alignment horizontal="center"/>
      <protection locked="0"/>
    </xf>
    <xf numFmtId="0" fontId="16" fillId="3" borderId="0" xfId="0" applyFont="1" applyFill="1" applyProtection="1">
      <protection locked="0"/>
    </xf>
    <xf numFmtId="0" fontId="17" fillId="8" borderId="39" xfId="0" applyFont="1" applyFill="1" applyBorder="1" applyAlignment="1">
      <alignment horizontal="center" vertical="center" textRotation="90" wrapText="1"/>
    </xf>
    <xf numFmtId="0" fontId="17" fillId="8" borderId="39" xfId="0" applyFont="1" applyFill="1" applyBorder="1" applyAlignment="1">
      <alignment horizontal="center" vertical="center" textRotation="90"/>
    </xf>
    <xf numFmtId="0" fontId="17" fillId="8" borderId="39" xfId="0" applyFont="1" applyFill="1" applyBorder="1" applyAlignment="1">
      <alignment horizontal="center" vertical="center" textRotation="90" wrapText="1"/>
    </xf>
    <xf numFmtId="0" fontId="8" fillId="3" borderId="42" xfId="0" applyFont="1" applyFill="1" applyBorder="1" applyAlignment="1">
      <alignment horizontal="center" vertical="center" wrapText="1"/>
    </xf>
    <xf numFmtId="0" fontId="19" fillId="0" borderId="42" xfId="0" applyFont="1" applyBorder="1" applyAlignment="1" applyProtection="1">
      <alignment horizontal="justify" vertical="center" wrapText="1"/>
      <protection locked="0"/>
    </xf>
    <xf numFmtId="0" fontId="8" fillId="3" borderId="42" xfId="0" applyFont="1" applyFill="1" applyBorder="1" applyAlignment="1" applyProtection="1">
      <alignment horizontal="center" vertical="center" wrapText="1"/>
      <protection locked="0"/>
    </xf>
    <xf numFmtId="0" fontId="8" fillId="3" borderId="42" xfId="0" applyFont="1" applyFill="1" applyBorder="1" applyAlignment="1" applyProtection="1">
      <alignment horizontal="center" vertical="center"/>
      <protection locked="0"/>
    </xf>
    <xf numFmtId="9" fontId="8" fillId="3" borderId="42" xfId="0" applyNumberFormat="1" applyFont="1" applyFill="1" applyBorder="1" applyAlignment="1">
      <alignment horizontal="center" vertical="center"/>
    </xf>
    <xf numFmtId="9" fontId="8" fillId="3" borderId="42" xfId="0" applyNumberFormat="1" applyFont="1" applyFill="1" applyBorder="1" applyAlignment="1">
      <alignment horizontal="center" vertical="center" wrapText="1"/>
    </xf>
    <xf numFmtId="0" fontId="8" fillId="3" borderId="37" xfId="0" applyFont="1" applyFill="1" applyBorder="1" applyAlignment="1">
      <alignment horizontal="center" vertical="center" wrapText="1"/>
    </xf>
    <xf numFmtId="0" fontId="19" fillId="0" borderId="39" xfId="0" applyFont="1" applyBorder="1" applyAlignment="1" applyProtection="1">
      <alignment horizontal="justify" vertical="center" wrapText="1"/>
      <protection locked="0"/>
    </xf>
    <xf numFmtId="0" fontId="8" fillId="3" borderId="37" xfId="0" applyFont="1" applyFill="1" applyBorder="1" applyAlignment="1" applyProtection="1">
      <alignment horizontal="center" vertical="center" wrapText="1"/>
      <protection locked="0"/>
    </xf>
    <xf numFmtId="0" fontId="8" fillId="3" borderId="37" xfId="0" applyFont="1" applyFill="1" applyBorder="1" applyAlignment="1" applyProtection="1">
      <alignment horizontal="center" vertical="center"/>
      <protection locked="0"/>
    </xf>
    <xf numFmtId="9" fontId="8" fillId="3" borderId="37" xfId="0" applyNumberFormat="1" applyFont="1" applyFill="1" applyBorder="1" applyAlignment="1">
      <alignment horizontal="center" vertical="center"/>
    </xf>
    <xf numFmtId="9" fontId="8" fillId="3" borderId="37" xfId="0" applyNumberFormat="1" applyFont="1" applyFill="1" applyBorder="1" applyAlignment="1">
      <alignment horizontal="center" vertical="center" wrapText="1"/>
    </xf>
    <xf numFmtId="0" fontId="8" fillId="3" borderId="37" xfId="0" applyFont="1" applyFill="1" applyBorder="1" applyAlignment="1">
      <alignment horizontal="center" vertical="center" wrapText="1"/>
    </xf>
    <xf numFmtId="9" fontId="8" fillId="3" borderId="39" xfId="0" applyNumberFormat="1" applyFont="1" applyFill="1" applyBorder="1" applyAlignment="1">
      <alignment horizontal="center" vertical="center" wrapText="1"/>
    </xf>
    <xf numFmtId="0" fontId="20" fillId="0" borderId="42" xfId="0" applyFont="1" applyBorder="1" applyAlignment="1" applyProtection="1">
      <alignment horizontal="justify" vertical="center" wrapText="1"/>
      <protection locked="0"/>
    </xf>
    <xf numFmtId="0" fontId="20" fillId="0" borderId="39" xfId="0" applyFont="1" applyBorder="1" applyAlignment="1" applyProtection="1">
      <alignment horizontal="justify" vertical="center" wrapText="1"/>
      <protection locked="0"/>
    </xf>
    <xf numFmtId="0" fontId="20" fillId="0" borderId="30" xfId="0" applyFont="1" applyBorder="1" applyAlignment="1" applyProtection="1">
      <alignment horizontal="justify" vertical="center" wrapText="1"/>
      <protection locked="0"/>
    </xf>
    <xf numFmtId="0" fontId="20" fillId="0" borderId="45" xfId="0" applyFont="1" applyBorder="1" applyAlignment="1" applyProtection="1">
      <alignment horizontal="justify" vertical="center" wrapText="1"/>
      <protection locked="0"/>
    </xf>
    <xf numFmtId="0" fontId="20" fillId="0" borderId="48" xfId="0" applyFont="1" applyBorder="1" applyAlignment="1" applyProtection="1">
      <alignment horizontal="justify" vertical="center" wrapText="1"/>
      <protection locked="0"/>
    </xf>
    <xf numFmtId="0" fontId="11" fillId="3" borderId="4" xfId="0" applyFont="1" applyFill="1" applyBorder="1" applyAlignment="1" applyProtection="1">
      <alignment horizontal="center" vertical="center" wrapText="1"/>
      <protection locked="0"/>
    </xf>
    <xf numFmtId="0" fontId="11" fillId="3" borderId="0" xfId="0" applyFont="1" applyFill="1" applyAlignment="1" applyProtection="1">
      <alignment horizontal="center" vertical="center" wrapText="1"/>
      <protection locked="0"/>
    </xf>
    <xf numFmtId="0" fontId="11" fillId="3" borderId="0" xfId="0" applyFont="1" applyFill="1" applyAlignment="1">
      <alignment horizontal="justify" vertical="center" wrapText="1"/>
    </xf>
    <xf numFmtId="9" fontId="11" fillId="3" borderId="0" xfId="0" applyNumberFormat="1" applyFont="1" applyFill="1" applyAlignment="1">
      <alignment horizontal="center" vertical="center" wrapText="1"/>
    </xf>
    <xf numFmtId="9" fontId="11" fillId="3" borderId="0" xfId="0" applyNumberFormat="1" applyFont="1" applyFill="1" applyAlignment="1">
      <alignment horizontal="center" vertical="center"/>
    </xf>
    <xf numFmtId="0" fontId="11" fillId="0" borderId="0" xfId="0" applyFont="1" applyAlignment="1" applyProtection="1">
      <alignment horizontal="center" vertical="center"/>
      <protection locked="0"/>
    </xf>
    <xf numFmtId="0" fontId="20" fillId="0" borderId="0" xfId="0" applyFont="1" applyAlignment="1" applyProtection="1">
      <alignment horizontal="justify" vertical="center" wrapText="1"/>
      <protection locked="0"/>
    </xf>
    <xf numFmtId="0" fontId="11" fillId="3" borderId="0" xfId="0" applyFont="1" applyFill="1" applyAlignment="1" applyProtection="1">
      <alignment horizontal="center" vertical="center"/>
      <protection locked="0"/>
    </xf>
    <xf numFmtId="0" fontId="11" fillId="3" borderId="0" xfId="0" applyFont="1" applyFill="1" applyAlignment="1">
      <alignment horizontal="center" vertical="center" wrapText="1"/>
    </xf>
    <xf numFmtId="0" fontId="11" fillId="3" borderId="3" xfId="0" applyFont="1" applyFill="1" applyBorder="1" applyAlignment="1" applyProtection="1">
      <alignment horizontal="center" vertical="center" wrapText="1"/>
      <protection locked="0"/>
    </xf>
    <xf numFmtId="0" fontId="11" fillId="3" borderId="50" xfId="0" applyFont="1" applyFill="1" applyBorder="1" applyProtection="1">
      <protection locked="0"/>
    </xf>
    <xf numFmtId="0" fontId="11" fillId="3" borderId="10" xfId="0" applyFont="1" applyFill="1" applyBorder="1" applyProtection="1">
      <protection locked="0"/>
    </xf>
    <xf numFmtId="0" fontId="11" fillId="3" borderId="0" xfId="0" applyFont="1" applyFill="1" applyAlignment="1" applyProtection="1">
      <alignment vertical="center"/>
      <protection locked="0"/>
    </xf>
    <xf numFmtId="0" fontId="11" fillId="3" borderId="42"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41" xfId="0" applyFont="1" applyFill="1" applyBorder="1" applyAlignment="1" applyProtection="1">
      <alignment horizontal="center" vertical="center" wrapText="1"/>
      <protection locked="0"/>
    </xf>
    <xf numFmtId="0" fontId="11" fillId="3" borderId="32" xfId="0" applyFont="1" applyFill="1" applyBorder="1" applyAlignment="1">
      <alignment horizontal="center" vertical="center" wrapText="1"/>
    </xf>
    <xf numFmtId="0" fontId="24" fillId="3" borderId="42" xfId="0" applyFont="1" applyFill="1" applyBorder="1" applyAlignment="1" applyProtection="1">
      <alignment horizontal="center" vertical="center" wrapText="1"/>
      <protection locked="0"/>
    </xf>
    <xf numFmtId="0" fontId="20" fillId="0" borderId="0" xfId="0" applyFont="1" applyBorder="1" applyAlignment="1" applyProtection="1">
      <alignment horizontal="justify" vertical="center" wrapText="1"/>
      <protection locked="0"/>
    </xf>
    <xf numFmtId="0" fontId="11" fillId="0" borderId="0" xfId="0" applyFont="1" applyBorder="1" applyAlignment="1" applyProtection="1">
      <alignment horizontal="center" vertical="center"/>
      <protection locked="0"/>
    </xf>
    <xf numFmtId="0" fontId="19" fillId="0" borderId="41" xfId="0" applyFont="1" applyBorder="1" applyAlignment="1" applyProtection="1">
      <alignment horizontal="justify" vertical="center" wrapText="1"/>
      <protection locked="0"/>
    </xf>
    <xf numFmtId="0" fontId="19" fillId="0" borderId="29" xfId="0" applyFont="1" applyBorder="1" applyAlignment="1" applyProtection="1">
      <alignment horizontal="justify" vertical="center" wrapText="1"/>
      <protection locked="0"/>
    </xf>
    <xf numFmtId="0" fontId="19" fillId="0" borderId="37" xfId="0" applyFont="1" applyBorder="1" applyAlignment="1" applyProtection="1">
      <alignment horizontal="justify" vertical="center" wrapText="1"/>
      <protection locked="0"/>
    </xf>
    <xf numFmtId="0" fontId="19" fillId="0" borderId="42" xfId="0" applyFont="1" applyBorder="1" applyAlignment="1" applyProtection="1">
      <alignment horizontal="left" vertical="center" wrapText="1"/>
      <protection locked="0"/>
    </xf>
    <xf numFmtId="0" fontId="19" fillId="0" borderId="39" xfId="0" applyFont="1" applyBorder="1" applyAlignment="1" applyProtection="1">
      <alignment horizontal="center" vertical="center"/>
      <protection locked="0"/>
    </xf>
    <xf numFmtId="0" fontId="19" fillId="0" borderId="39" xfId="0" applyFont="1" applyBorder="1" applyAlignment="1" applyProtection="1">
      <alignment horizontal="justify" vertical="center"/>
      <protection locked="0"/>
    </xf>
    <xf numFmtId="0" fontId="11" fillId="3" borderId="39" xfId="0" applyFont="1" applyFill="1" applyBorder="1" applyAlignment="1" applyProtection="1">
      <alignment horizontal="center" vertical="center" wrapText="1"/>
      <protection locked="0"/>
    </xf>
    <xf numFmtId="0" fontId="7" fillId="5" borderId="90" xfId="0" applyFont="1" applyFill="1" applyBorder="1" applyAlignment="1">
      <alignment horizontal="center" vertical="center" textRotation="90" wrapText="1"/>
    </xf>
    <xf numFmtId="0" fontId="7" fillId="5" borderId="90" xfId="0" applyFont="1" applyFill="1" applyBorder="1" applyAlignment="1">
      <alignment horizontal="center" vertical="center" textRotation="90"/>
    </xf>
    <xf numFmtId="0" fontId="8" fillId="3" borderId="0" xfId="0" applyFont="1" applyFill="1" applyBorder="1" applyAlignment="1" applyProtection="1">
      <alignment horizontal="center" vertical="center" wrapText="1"/>
      <protection locked="0"/>
    </xf>
    <xf numFmtId="0" fontId="3" fillId="13" borderId="0" xfId="0" applyFont="1" applyFill="1"/>
    <xf numFmtId="0" fontId="29" fillId="0" borderId="29" xfId="0" applyFont="1" applyBorder="1" applyAlignment="1">
      <alignment horizontal="center" vertical="top"/>
    </xf>
    <xf numFmtId="0" fontId="29" fillId="0" borderId="31" xfId="0" applyFont="1" applyBorder="1" applyAlignment="1">
      <alignment horizontal="center" vertical="top"/>
    </xf>
    <xf numFmtId="0" fontId="32" fillId="0" borderId="29" xfId="0" applyFont="1" applyBorder="1" applyAlignment="1" applyProtection="1">
      <alignment horizontal="justify" vertical="center" wrapText="1"/>
      <protection locked="0"/>
    </xf>
    <xf numFmtId="0" fontId="29" fillId="0" borderId="29" xfId="0" applyFont="1" applyBorder="1" applyAlignment="1" applyProtection="1">
      <alignment horizontal="justify" vertical="center"/>
      <protection locked="0"/>
    </xf>
    <xf numFmtId="0" fontId="29" fillId="0" borderId="29" xfId="0" applyFont="1" applyBorder="1" applyAlignment="1" applyProtection="1">
      <alignment horizontal="center" vertical="center"/>
      <protection locked="0"/>
    </xf>
    <xf numFmtId="0" fontId="32" fillId="0" borderId="29"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0" fontId="32" fillId="0" borderId="31" xfId="0" applyFont="1" applyBorder="1" applyAlignment="1" applyProtection="1">
      <alignment horizontal="left" vertical="center" wrapText="1"/>
      <protection locked="0"/>
    </xf>
    <xf numFmtId="0" fontId="11" fillId="3" borderId="29" xfId="0" applyFont="1" applyFill="1" applyBorder="1" applyAlignment="1" applyProtection="1">
      <alignment horizontal="center" vertical="center" wrapText="1"/>
      <protection locked="0"/>
    </xf>
    <xf numFmtId="0" fontId="11" fillId="3" borderId="29" xfId="0" applyFont="1" applyFill="1" applyBorder="1" applyAlignment="1" applyProtection="1">
      <alignment horizontal="center" vertical="center"/>
      <protection locked="0"/>
    </xf>
    <xf numFmtId="9" fontId="29" fillId="0" borderId="29" xfId="0" applyNumberFormat="1" applyFont="1" applyBorder="1" applyAlignment="1" applyProtection="1">
      <alignment horizontal="center" vertical="top"/>
      <protection hidden="1"/>
    </xf>
    <xf numFmtId="0" fontId="29" fillId="0" borderId="29" xfId="0" applyFont="1" applyBorder="1" applyAlignment="1" applyProtection="1">
      <alignment horizontal="center" vertical="top"/>
      <protection locked="0"/>
    </xf>
    <xf numFmtId="0" fontId="31" fillId="0" borderId="29" xfId="0" applyFont="1" applyBorder="1" applyAlignment="1" applyProtection="1">
      <alignment horizontal="center" vertical="center" wrapText="1"/>
      <protection hidden="1"/>
    </xf>
    <xf numFmtId="9" fontId="11" fillId="3" borderId="29" xfId="0" applyNumberFormat="1" applyFont="1" applyFill="1" applyBorder="1" applyAlignment="1">
      <alignment horizontal="center" vertical="center" wrapText="1"/>
    </xf>
    <xf numFmtId="0" fontId="29" fillId="0" borderId="29" xfId="0" applyFont="1" applyBorder="1" applyAlignment="1">
      <alignment horizontal="center" vertical="center"/>
    </xf>
    <xf numFmtId="0" fontId="8" fillId="3" borderId="29" xfId="0" applyFont="1" applyFill="1" applyBorder="1" applyAlignment="1" applyProtection="1">
      <alignment horizontal="center" vertical="center" wrapText="1"/>
      <protection locked="0"/>
    </xf>
    <xf numFmtId="0" fontId="29" fillId="0" borderId="29" xfId="0" applyFont="1" applyBorder="1" applyAlignment="1" applyProtection="1">
      <alignment horizontal="center" vertical="center"/>
      <protection hidden="1"/>
    </xf>
    <xf numFmtId="9" fontId="29" fillId="0" borderId="29" xfId="0" applyNumberFormat="1" applyFont="1" applyBorder="1" applyAlignment="1" applyProtection="1">
      <alignment horizontal="center" vertical="center"/>
      <protection hidden="1"/>
    </xf>
    <xf numFmtId="0" fontId="0" fillId="0" borderId="29" xfId="0" applyBorder="1"/>
    <xf numFmtId="0" fontId="29" fillId="0" borderId="30" xfId="0" applyFont="1" applyBorder="1" applyAlignment="1">
      <alignment horizontal="center" vertical="top"/>
    </xf>
    <xf numFmtId="0" fontId="32" fillId="0" borderId="30" xfId="0" applyFont="1" applyBorder="1" applyAlignment="1" applyProtection="1">
      <alignment horizontal="left" vertical="center" wrapText="1"/>
      <protection locked="0"/>
    </xf>
    <xf numFmtId="0" fontId="11" fillId="3" borderId="30" xfId="0" applyFont="1" applyFill="1" applyBorder="1" applyAlignment="1" applyProtection="1">
      <alignment horizontal="center" vertical="center" wrapText="1"/>
      <protection locked="0"/>
    </xf>
    <xf numFmtId="0" fontId="11" fillId="3" borderId="30" xfId="0" applyFont="1" applyFill="1" applyBorder="1" applyAlignment="1" applyProtection="1">
      <alignment horizontal="center" vertical="center"/>
      <protection locked="0"/>
    </xf>
    <xf numFmtId="0" fontId="29" fillId="0" borderId="30" xfId="0" applyFont="1" applyBorder="1" applyAlignment="1" applyProtection="1">
      <alignment horizontal="center" vertical="top"/>
      <protection locked="0"/>
    </xf>
    <xf numFmtId="9" fontId="29" fillId="0" borderId="30" xfId="0" applyNumberFormat="1" applyFont="1" applyBorder="1" applyAlignment="1" applyProtection="1">
      <alignment horizontal="center" vertical="top"/>
      <protection hidden="1"/>
    </xf>
    <xf numFmtId="0" fontId="31" fillId="0" borderId="30" xfId="0" applyFont="1" applyBorder="1" applyAlignment="1" applyProtection="1">
      <alignment horizontal="center" vertical="center" wrapText="1"/>
      <protection hidden="1"/>
    </xf>
    <xf numFmtId="0" fontId="4" fillId="12" borderId="96" xfId="0" applyFont="1" applyFill="1" applyBorder="1" applyAlignment="1"/>
    <xf numFmtId="0" fontId="8" fillId="0" borderId="29" xfId="0" applyFont="1" applyBorder="1" applyAlignment="1">
      <alignment horizontal="center" vertical="center"/>
    </xf>
    <xf numFmtId="0" fontId="8" fillId="0" borderId="29" xfId="0" applyFont="1" applyBorder="1" applyAlignment="1" applyProtection="1">
      <alignment horizontal="left" vertical="center" wrapText="1"/>
      <protection locked="0"/>
    </xf>
    <xf numFmtId="0" fontId="8" fillId="2" borderId="29" xfId="0" applyFont="1" applyFill="1" applyBorder="1" applyAlignment="1">
      <alignment horizontal="center" vertical="center" wrapText="1"/>
    </xf>
    <xf numFmtId="0" fontId="8" fillId="0" borderId="29" xfId="0" applyFont="1" applyBorder="1" applyAlignment="1">
      <alignment horizontal="left" vertical="center" wrapText="1"/>
    </xf>
    <xf numFmtId="0" fontId="0" fillId="0" borderId="29" xfId="0" applyBorder="1" applyAlignment="1"/>
    <xf numFmtId="0" fontId="31" fillId="0" borderId="29" xfId="0" applyFont="1" applyBorder="1" applyAlignment="1" applyProtection="1">
      <alignment horizontal="center" vertical="top" wrapText="1"/>
      <protection hidden="1"/>
    </xf>
    <xf numFmtId="0" fontId="31" fillId="0" borderId="30" xfId="0" applyFont="1" applyBorder="1" applyAlignment="1" applyProtection="1">
      <alignment horizontal="center" vertical="top" wrapText="1"/>
      <protection hidden="1"/>
    </xf>
    <xf numFmtId="0" fontId="4" fillId="12" borderId="102" xfId="0" applyFont="1" applyFill="1" applyBorder="1" applyAlignment="1"/>
    <xf numFmtId="0" fontId="2" fillId="0" borderId="29" xfId="0" applyFont="1" applyBorder="1" applyAlignment="1">
      <alignment horizontal="center" vertical="center"/>
    </xf>
    <xf numFmtId="0" fontId="8" fillId="0" borderId="42" xfId="0" applyFont="1" applyBorder="1" applyAlignment="1">
      <alignment horizontal="center" vertical="center"/>
    </xf>
    <xf numFmtId="0" fontId="8" fillId="0" borderId="42" xfId="0" applyFont="1" applyBorder="1" applyAlignment="1" applyProtection="1">
      <alignment horizontal="left" vertical="center" wrapText="1"/>
      <protection locked="0"/>
    </xf>
    <xf numFmtId="0" fontId="29" fillId="0" borderId="42" xfId="0" applyFont="1" applyBorder="1" applyAlignment="1" applyProtection="1">
      <alignment horizontal="center" vertical="center"/>
      <protection locked="0"/>
    </xf>
    <xf numFmtId="9" fontId="29" fillId="0" borderId="42" xfId="0" applyNumberFormat="1" applyFont="1" applyBorder="1" applyAlignment="1" applyProtection="1">
      <alignment horizontal="center" vertical="center"/>
      <protection hidden="1"/>
    </xf>
    <xf numFmtId="0" fontId="17" fillId="3" borderId="42" xfId="0" applyFont="1" applyFill="1" applyBorder="1" applyAlignment="1">
      <alignment horizontal="center" vertical="center" wrapText="1"/>
    </xf>
    <xf numFmtId="0" fontId="8" fillId="2" borderId="39" xfId="0" applyFont="1" applyFill="1" applyBorder="1" applyAlignment="1">
      <alignment horizontal="center" vertical="center" wrapText="1"/>
    </xf>
    <xf numFmtId="0" fontId="8" fillId="0" borderId="39" xfId="0" applyFont="1" applyBorder="1" applyAlignment="1">
      <alignment horizontal="left" vertical="center" wrapText="1"/>
    </xf>
    <xf numFmtId="9" fontId="11" fillId="3" borderId="39" xfId="0" applyNumberFormat="1" applyFont="1" applyFill="1" applyBorder="1" applyAlignment="1">
      <alignment horizontal="center" vertical="center"/>
    </xf>
    <xf numFmtId="0" fontId="11" fillId="3" borderId="39" xfId="0" applyFont="1" applyFill="1" applyBorder="1" applyAlignment="1">
      <alignment vertical="center" wrapText="1"/>
    </xf>
    <xf numFmtId="0" fontId="34" fillId="12" borderId="101" xfId="0" applyFont="1" applyFill="1" applyBorder="1" applyAlignment="1">
      <alignment vertical="center"/>
    </xf>
    <xf numFmtId="0" fontId="8" fillId="3" borderId="0" xfId="0" applyFont="1" applyFill="1" applyAlignment="1" applyProtection="1">
      <alignment horizontal="center" vertical="center"/>
      <protection locked="0"/>
    </xf>
    <xf numFmtId="0" fontId="11" fillId="3" borderId="0" xfId="0" applyFont="1" applyFill="1" applyAlignment="1" applyProtection="1">
      <alignment horizontal="center" vertical="center"/>
      <protection locked="0"/>
    </xf>
    <xf numFmtId="0" fontId="17" fillId="3" borderId="4" xfId="0" applyFont="1" applyFill="1" applyBorder="1" applyAlignment="1" applyProtection="1">
      <alignment horizontal="left"/>
      <protection locked="0"/>
    </xf>
    <xf numFmtId="0" fontId="17" fillId="3" borderId="0" xfId="0" applyFont="1" applyFill="1" applyAlignment="1" applyProtection="1">
      <alignment horizontal="left"/>
      <protection locked="0"/>
    </xf>
    <xf numFmtId="0" fontId="17" fillId="3" borderId="0" xfId="0" applyFont="1" applyFill="1" applyAlignment="1" applyProtection="1">
      <alignment horizontal="center"/>
      <protection locked="0"/>
    </xf>
    <xf numFmtId="0" fontId="11" fillId="3" borderId="0" xfId="0" applyFont="1" applyFill="1" applyAlignment="1" applyProtection="1">
      <alignment horizontal="center"/>
      <protection locked="0"/>
    </xf>
    <xf numFmtId="0" fontId="35" fillId="3" borderId="42" xfId="0" applyFont="1" applyFill="1" applyBorder="1" applyAlignment="1" applyProtection="1">
      <alignment horizontal="center" vertical="center" wrapText="1"/>
      <protection locked="0"/>
    </xf>
    <xf numFmtId="0" fontId="36" fillId="0" borderId="42" xfId="0" applyFont="1" applyBorder="1" applyAlignment="1" applyProtection="1">
      <alignment horizontal="justify" vertical="center" wrapText="1"/>
      <protection locked="0"/>
    </xf>
    <xf numFmtId="0" fontId="35" fillId="3" borderId="42" xfId="0" applyFont="1" applyFill="1" applyBorder="1" applyAlignment="1" applyProtection="1">
      <alignment horizontal="center" vertical="center"/>
      <protection locked="0"/>
    </xf>
    <xf numFmtId="9" fontId="35" fillId="3" borderId="42" xfId="0" applyNumberFormat="1" applyFont="1" applyFill="1" applyBorder="1" applyAlignment="1">
      <alignment horizontal="center" vertical="center"/>
    </xf>
    <xf numFmtId="9" fontId="35" fillId="3" borderId="42" xfId="0" applyNumberFormat="1" applyFont="1" applyFill="1" applyBorder="1" applyAlignment="1">
      <alignment horizontal="center" vertical="center" wrapText="1"/>
    </xf>
    <xf numFmtId="0" fontId="35" fillId="3" borderId="37" xfId="0" applyFont="1" applyFill="1" applyBorder="1" applyAlignment="1" applyProtection="1">
      <alignment horizontal="center" vertical="center" wrapText="1"/>
      <protection locked="0"/>
    </xf>
    <xf numFmtId="0" fontId="36" fillId="0" borderId="39" xfId="0" applyFont="1" applyBorder="1" applyAlignment="1" applyProtection="1">
      <alignment horizontal="justify" vertical="center" wrapText="1"/>
      <protection locked="0"/>
    </xf>
    <xf numFmtId="0" fontId="35" fillId="3" borderId="37" xfId="0" applyFont="1" applyFill="1" applyBorder="1" applyAlignment="1" applyProtection="1">
      <alignment horizontal="center" vertical="center"/>
      <protection locked="0"/>
    </xf>
    <xf numFmtId="9" fontId="35" fillId="3" borderId="37" xfId="0" applyNumberFormat="1" applyFont="1" applyFill="1" applyBorder="1" applyAlignment="1">
      <alignment horizontal="center" vertical="center"/>
    </xf>
    <xf numFmtId="9" fontId="35" fillId="3" borderId="37" xfId="0" applyNumberFormat="1" applyFont="1" applyFill="1" applyBorder="1" applyAlignment="1">
      <alignment horizontal="center" vertical="center" wrapText="1"/>
    </xf>
    <xf numFmtId="9" fontId="35" fillId="3" borderId="39" xfId="0" applyNumberFormat="1" applyFont="1" applyFill="1" applyBorder="1" applyAlignment="1">
      <alignment horizontal="center" vertical="center" wrapText="1"/>
    </xf>
    <xf numFmtId="0" fontId="37" fillId="8" borderId="39" xfId="0" applyFont="1" applyFill="1" applyBorder="1" applyAlignment="1">
      <alignment horizontal="center" vertical="center" textRotation="90" wrapText="1"/>
    </xf>
    <xf numFmtId="0" fontId="37" fillId="8" borderId="39" xfId="0" applyFont="1" applyFill="1" applyBorder="1" applyAlignment="1">
      <alignment horizontal="center" vertical="center" textRotation="90"/>
    </xf>
    <xf numFmtId="0" fontId="35" fillId="3" borderId="32" xfId="0" applyFont="1" applyFill="1" applyBorder="1" applyAlignment="1" applyProtection="1">
      <alignment horizontal="center" vertical="center" wrapText="1"/>
      <protection locked="0"/>
    </xf>
    <xf numFmtId="0" fontId="36" fillId="0" borderId="30" xfId="0" applyFont="1" applyBorder="1" applyAlignment="1" applyProtection="1">
      <alignment horizontal="justify" vertical="center" wrapText="1"/>
      <protection locked="0"/>
    </xf>
    <xf numFmtId="0" fontId="35" fillId="3" borderId="32" xfId="0" applyFont="1" applyFill="1" applyBorder="1" applyAlignment="1" applyProtection="1">
      <alignment horizontal="center" vertical="center"/>
      <protection locked="0"/>
    </xf>
    <xf numFmtId="9" fontId="35" fillId="3" borderId="32" xfId="0" applyNumberFormat="1" applyFont="1" applyFill="1" applyBorder="1" applyAlignment="1">
      <alignment horizontal="center" vertical="center"/>
    </xf>
    <xf numFmtId="9" fontId="35" fillId="3" borderId="32" xfId="0" applyNumberFormat="1" applyFont="1" applyFill="1" applyBorder="1" applyAlignment="1">
      <alignment horizontal="center" vertical="center" wrapText="1"/>
    </xf>
    <xf numFmtId="9" fontId="35" fillId="3" borderId="30" xfId="0" applyNumberFormat="1" applyFont="1" applyFill="1" applyBorder="1" applyAlignment="1">
      <alignment horizontal="center" vertical="center" wrapText="1"/>
    </xf>
    <xf numFmtId="0" fontId="35" fillId="3" borderId="45" xfId="0" applyFont="1" applyFill="1" applyBorder="1" applyAlignment="1" applyProtection="1">
      <alignment horizontal="center" vertical="center" wrapText="1"/>
      <protection locked="0"/>
    </xf>
    <xf numFmtId="0" fontId="36" fillId="0" borderId="45" xfId="0" applyFont="1" applyBorder="1" applyAlignment="1" applyProtection="1">
      <alignment horizontal="justify" vertical="center" wrapText="1"/>
      <protection locked="0"/>
    </xf>
    <xf numFmtId="0" fontId="35" fillId="3" borderId="45" xfId="0" applyFont="1" applyFill="1" applyBorder="1" applyAlignment="1" applyProtection="1">
      <alignment horizontal="center" vertical="center"/>
      <protection locked="0"/>
    </xf>
    <xf numFmtId="9" fontId="35" fillId="3" borderId="45" xfId="0" applyNumberFormat="1" applyFont="1" applyFill="1" applyBorder="1" applyAlignment="1">
      <alignment horizontal="center" vertical="center"/>
    </xf>
    <xf numFmtId="9" fontId="35" fillId="3" borderId="45" xfId="0" applyNumberFormat="1" applyFont="1" applyFill="1" applyBorder="1" applyAlignment="1">
      <alignment horizontal="center" vertical="center" wrapText="1"/>
    </xf>
    <xf numFmtId="0" fontId="35" fillId="3" borderId="47" xfId="0" applyFont="1" applyFill="1" applyBorder="1" applyAlignment="1" applyProtection="1">
      <alignment horizontal="center" vertical="center" wrapText="1"/>
      <protection locked="0"/>
    </xf>
    <xf numFmtId="0" fontId="36" fillId="0" borderId="48" xfId="0" applyFont="1" applyBorder="1" applyAlignment="1" applyProtection="1">
      <alignment horizontal="justify" vertical="center" wrapText="1"/>
      <protection locked="0"/>
    </xf>
    <xf numFmtId="0" fontId="35" fillId="3" borderId="47" xfId="0" applyFont="1" applyFill="1" applyBorder="1" applyAlignment="1" applyProtection="1">
      <alignment horizontal="center" vertical="center"/>
      <protection locked="0"/>
    </xf>
    <xf numFmtId="9" fontId="35" fillId="3" borderId="47" xfId="0" applyNumberFormat="1" applyFont="1" applyFill="1" applyBorder="1" applyAlignment="1">
      <alignment horizontal="center" vertical="center"/>
    </xf>
    <xf numFmtId="9" fontId="35" fillId="3" borderId="47" xfId="0" applyNumberFormat="1" applyFont="1" applyFill="1" applyBorder="1" applyAlignment="1">
      <alignment horizontal="center" vertical="center" wrapText="1"/>
    </xf>
    <xf numFmtId="9" fontId="35" fillId="3" borderId="48" xfId="0" applyNumberFormat="1" applyFont="1" applyFill="1" applyBorder="1" applyAlignment="1">
      <alignment horizontal="center" vertical="center" wrapText="1"/>
    </xf>
    <xf numFmtId="0" fontId="11" fillId="3" borderId="0" xfId="0" applyFont="1" applyFill="1" applyAlignment="1" applyProtection="1">
      <alignment horizontal="center" vertical="center"/>
      <protection locked="0"/>
    </xf>
    <xf numFmtId="9" fontId="11" fillId="3" borderId="37" xfId="0" applyNumberFormat="1" applyFont="1" applyFill="1" applyBorder="1" applyAlignment="1">
      <alignment horizontal="center" vertical="center" wrapText="1"/>
    </xf>
    <xf numFmtId="0" fontId="11" fillId="3" borderId="37" xfId="0" applyFont="1" applyFill="1" applyBorder="1" applyAlignment="1" applyProtection="1">
      <alignment horizontal="center" vertical="center" wrapText="1"/>
      <protection locked="0"/>
    </xf>
    <xf numFmtId="9" fontId="11" fillId="3" borderId="37" xfId="0" applyNumberFormat="1" applyFont="1" applyFill="1" applyBorder="1" applyAlignment="1">
      <alignment horizontal="center" vertical="center"/>
    </xf>
    <xf numFmtId="0" fontId="11" fillId="3" borderId="32" xfId="0" applyFont="1" applyFill="1" applyBorder="1" applyAlignment="1" applyProtection="1">
      <alignment horizontal="center" vertical="center" wrapText="1"/>
      <protection locked="0"/>
    </xf>
    <xf numFmtId="9" fontId="11" fillId="3" borderId="47" xfId="0" applyNumberFormat="1" applyFont="1" applyFill="1" applyBorder="1" applyAlignment="1">
      <alignment horizontal="center" vertical="center" wrapText="1"/>
    </xf>
    <xf numFmtId="0" fontId="11" fillId="3" borderId="47" xfId="0" applyFont="1" applyFill="1" applyBorder="1" applyAlignment="1" applyProtection="1">
      <alignment horizontal="center" vertical="center" wrapText="1"/>
      <protection locked="0"/>
    </xf>
    <xf numFmtId="9" fontId="11" fillId="3" borderId="47" xfId="0" applyNumberFormat="1" applyFont="1" applyFill="1" applyBorder="1" applyAlignment="1">
      <alignment horizontal="center" vertical="center"/>
    </xf>
    <xf numFmtId="0" fontId="11" fillId="3" borderId="29" xfId="0" applyFont="1" applyFill="1" applyBorder="1" applyAlignment="1" applyProtection="1">
      <alignment horizontal="center" vertical="center" wrapText="1"/>
      <protection locked="0"/>
    </xf>
    <xf numFmtId="0" fontId="0" fillId="0" borderId="0" xfId="0"/>
    <xf numFmtId="9" fontId="11" fillId="3" borderId="30" xfId="0" applyNumberFormat="1" applyFont="1" applyFill="1" applyBorder="1" applyAlignment="1">
      <alignment horizontal="center" vertical="center" wrapText="1"/>
    </xf>
    <xf numFmtId="9" fontId="11" fillId="3" borderId="32" xfId="0" applyNumberFormat="1" applyFont="1" applyFill="1" applyBorder="1" applyAlignment="1">
      <alignment horizontal="center" vertical="center" wrapText="1"/>
    </xf>
    <xf numFmtId="0" fontId="3" fillId="2" borderId="29" xfId="0" applyFont="1" applyFill="1" applyBorder="1" applyAlignment="1">
      <alignment horizontal="center" vertical="center" wrapText="1"/>
    </xf>
    <xf numFmtId="9" fontId="11" fillId="3" borderId="29" xfId="0" applyNumberFormat="1" applyFont="1" applyFill="1" applyBorder="1" applyAlignment="1">
      <alignment horizontal="center" vertical="center" wrapText="1"/>
    </xf>
    <xf numFmtId="9" fontId="11" fillId="3" borderId="39" xfId="0" applyNumberFormat="1" applyFont="1" applyFill="1" applyBorder="1" applyAlignment="1">
      <alignment horizontal="center" vertical="center" wrapText="1"/>
    </xf>
    <xf numFmtId="9" fontId="11" fillId="3" borderId="42" xfId="0" applyNumberFormat="1" applyFont="1" applyFill="1" applyBorder="1" applyAlignment="1">
      <alignment horizontal="center" vertical="center" wrapText="1"/>
    </xf>
    <xf numFmtId="0" fontId="11" fillId="3" borderId="30" xfId="0" applyFont="1" applyFill="1" applyBorder="1" applyAlignment="1" applyProtection="1">
      <alignment horizontal="center" vertical="center" wrapText="1"/>
      <protection locked="0"/>
    </xf>
    <xf numFmtId="0" fontId="7" fillId="2" borderId="4" xfId="0" applyFont="1" applyFill="1" applyBorder="1" applyAlignment="1">
      <alignment horizontal="left"/>
    </xf>
    <xf numFmtId="0" fontId="7" fillId="2" borderId="0" xfId="0" applyFont="1" applyFill="1" applyAlignment="1">
      <alignment horizontal="left"/>
    </xf>
    <xf numFmtId="0" fontId="7" fillId="2" borderId="0" xfId="0" applyFont="1" applyFill="1" applyAlignment="1">
      <alignment horizontal="center"/>
    </xf>
    <xf numFmtId="0" fontId="3" fillId="2" borderId="0" xfId="0" applyFont="1" applyFill="1"/>
    <xf numFmtId="9" fontId="11" fillId="3" borderId="32" xfId="0" applyNumberFormat="1" applyFont="1" applyFill="1" applyBorder="1" applyAlignment="1">
      <alignment horizontal="center" vertical="center"/>
    </xf>
    <xf numFmtId="0" fontId="3" fillId="2" borderId="26" xfId="0" applyFont="1" applyFill="1" applyBorder="1" applyAlignment="1">
      <alignment horizontal="center" vertical="center" wrapText="1"/>
    </xf>
    <xf numFmtId="0" fontId="17" fillId="3" borderId="4" xfId="0" applyFont="1" applyFill="1" applyBorder="1" applyAlignment="1" applyProtection="1">
      <alignment horizontal="left"/>
      <protection locked="0"/>
    </xf>
    <xf numFmtId="0" fontId="11" fillId="3" borderId="37" xfId="0" applyFont="1" applyFill="1" applyBorder="1" applyAlignment="1" applyProtection="1">
      <alignment horizontal="center" vertical="center" wrapText="1"/>
      <protection locked="0"/>
    </xf>
    <xf numFmtId="0" fontId="11" fillId="3" borderId="32" xfId="0" applyFont="1" applyFill="1" applyBorder="1" applyAlignment="1" applyProtection="1">
      <alignment horizontal="center" vertical="center" wrapText="1"/>
      <protection locked="0"/>
    </xf>
    <xf numFmtId="0" fontId="11" fillId="3" borderId="47" xfId="0" applyFont="1" applyFill="1" applyBorder="1" applyAlignment="1" applyProtection="1">
      <alignment horizontal="center" vertical="center" wrapText="1"/>
      <protection locked="0"/>
    </xf>
    <xf numFmtId="0" fontId="7" fillId="5" borderId="38" xfId="0" applyFont="1" applyFill="1" applyBorder="1" applyAlignment="1">
      <alignment horizontal="center" vertical="center" textRotation="90" wrapText="1"/>
    </xf>
    <xf numFmtId="0" fontId="7" fillId="5" borderId="38" xfId="0" applyFont="1" applyFill="1" applyBorder="1" applyAlignment="1">
      <alignment horizontal="center" vertical="center" textRotation="90"/>
    </xf>
    <xf numFmtId="0" fontId="3" fillId="2" borderId="114" xfId="0" applyFont="1" applyFill="1" applyBorder="1" applyAlignment="1">
      <alignment horizontal="center" vertical="center" wrapText="1"/>
    </xf>
    <xf numFmtId="0" fontId="11" fillId="3" borderId="115" xfId="0" applyFont="1" applyFill="1" applyBorder="1" applyAlignment="1" applyProtection="1">
      <alignment horizontal="center" vertical="center"/>
      <protection locked="0"/>
    </xf>
    <xf numFmtId="9" fontId="11" fillId="3" borderId="29" xfId="0" applyNumberFormat="1" applyFont="1" applyFill="1" applyBorder="1" applyAlignment="1">
      <alignment horizontal="center" vertical="center"/>
    </xf>
    <xf numFmtId="9" fontId="11" fillId="3" borderId="30" xfId="0" applyNumberFormat="1" applyFont="1" applyFill="1" applyBorder="1" applyAlignment="1">
      <alignment horizontal="center" vertical="center"/>
    </xf>
    <xf numFmtId="0" fontId="38" fillId="0" borderId="116" xfId="0" applyFont="1" applyBorder="1" applyAlignment="1">
      <alignment wrapText="1"/>
    </xf>
    <xf numFmtId="0" fontId="3" fillId="2" borderId="29" xfId="0" applyFont="1" applyFill="1" applyBorder="1" applyAlignment="1">
      <alignment horizontal="center" vertical="center"/>
    </xf>
    <xf numFmtId="9" fontId="3" fillId="2" borderId="29" xfId="0" applyNumberFormat="1" applyFont="1" applyFill="1" applyBorder="1" applyAlignment="1">
      <alignment horizontal="center" vertical="center"/>
    </xf>
    <xf numFmtId="0" fontId="8" fillId="0" borderId="29" xfId="0" applyFont="1" applyBorder="1" applyAlignment="1">
      <alignment vertical="center" wrapText="1"/>
    </xf>
    <xf numFmtId="0" fontId="3" fillId="2" borderId="117" xfId="0" applyFont="1" applyFill="1" applyBorder="1"/>
    <xf numFmtId="0" fontId="3" fillId="2" borderId="29" xfId="0" applyFont="1" applyFill="1" applyBorder="1"/>
    <xf numFmtId="0" fontId="3" fillId="2" borderId="118" xfId="0" applyFont="1" applyFill="1" applyBorder="1"/>
    <xf numFmtId="0" fontId="8" fillId="0" borderId="119" xfId="0" applyFont="1" applyBorder="1" applyAlignment="1">
      <alignment horizontal="left" vertical="center" wrapText="1"/>
    </xf>
    <xf numFmtId="0" fontId="3" fillId="2" borderId="33" xfId="0" applyFont="1" applyFill="1" applyBorder="1" applyAlignment="1">
      <alignment horizontal="center" vertical="center"/>
    </xf>
    <xf numFmtId="9" fontId="3" fillId="2" borderId="33" xfId="0" applyNumberFormat="1" applyFont="1" applyFill="1" applyBorder="1" applyAlignment="1">
      <alignment horizontal="center" vertical="center"/>
    </xf>
    <xf numFmtId="0" fontId="3" fillId="2" borderId="120" xfId="0" applyFont="1" applyFill="1" applyBorder="1" applyAlignment="1">
      <alignment horizontal="center" vertical="center"/>
    </xf>
    <xf numFmtId="0" fontId="3" fillId="2" borderId="121" xfId="0" applyFont="1" applyFill="1" applyBorder="1"/>
    <xf numFmtId="0" fontId="3" fillId="2" borderId="31" xfId="0" applyFont="1" applyFill="1" applyBorder="1"/>
    <xf numFmtId="0" fontId="20" fillId="0" borderId="0" xfId="0" applyFont="1" applyAlignment="1">
      <alignment horizontal="center"/>
    </xf>
    <xf numFmtId="165" fontId="23" fillId="0" borderId="0" xfId="0" applyNumberFormat="1" applyFont="1" applyAlignment="1">
      <alignment horizontal="center" vertical="center" wrapText="1"/>
    </xf>
    <xf numFmtId="0" fontId="23" fillId="0" borderId="0" xfId="0" applyFont="1" applyAlignment="1">
      <alignment horizontal="center" vertical="center" wrapText="1"/>
    </xf>
    <xf numFmtId="0" fontId="17" fillId="3" borderId="0" xfId="0" applyFont="1" applyFill="1" applyAlignment="1">
      <alignment horizontal="center" vertical="center"/>
    </xf>
    <xf numFmtId="0" fontId="11" fillId="3" borderId="0" xfId="0" applyFont="1" applyFill="1" applyAlignment="1" applyProtection="1">
      <alignment horizontal="center" vertical="center"/>
      <protection locked="0"/>
    </xf>
    <xf numFmtId="0" fontId="11" fillId="3" borderId="0" xfId="0" applyFont="1" applyFill="1" applyAlignment="1">
      <alignment horizontal="center" vertical="center"/>
    </xf>
    <xf numFmtId="0" fontId="21" fillId="0" borderId="0" xfId="0" applyFont="1" applyAlignment="1">
      <alignment horizontal="center"/>
    </xf>
    <xf numFmtId="0" fontId="21" fillId="0" borderId="3" xfId="0" applyFont="1" applyBorder="1" applyAlignment="1">
      <alignment horizontal="center"/>
    </xf>
    <xf numFmtId="165" fontId="22" fillId="0" borderId="0" xfId="0" applyNumberFormat="1" applyFont="1" applyAlignment="1">
      <alignment horizontal="center" vertical="center" wrapText="1"/>
    </xf>
    <xf numFmtId="165" fontId="22" fillId="0" borderId="3" xfId="0" applyNumberFormat="1" applyFont="1" applyBorder="1" applyAlignment="1">
      <alignment horizontal="center" vertical="center" wrapText="1"/>
    </xf>
    <xf numFmtId="0" fontId="22" fillId="0" borderId="10" xfId="0" applyFont="1" applyBorder="1" applyAlignment="1">
      <alignment horizontal="center" vertical="center" wrapText="1"/>
    </xf>
    <xf numFmtId="0" fontId="22" fillId="0" borderId="11" xfId="0" applyFont="1" applyBorder="1" applyAlignment="1">
      <alignment horizontal="center" vertical="center" wrapText="1"/>
    </xf>
    <xf numFmtId="9" fontId="11" fillId="3" borderId="41" xfId="0" applyNumberFormat="1" applyFont="1" applyFill="1" applyBorder="1" applyAlignment="1">
      <alignment horizontal="center" vertical="center" wrapText="1"/>
    </xf>
    <xf numFmtId="9" fontId="11" fillId="3" borderId="37" xfId="0" applyNumberFormat="1" applyFont="1" applyFill="1" applyBorder="1" applyAlignment="1">
      <alignment horizontal="center" vertical="center" wrapText="1"/>
    </xf>
    <xf numFmtId="0" fontId="11" fillId="3" borderId="41"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43" xfId="0" applyFont="1" applyFill="1" applyBorder="1" applyAlignment="1" applyProtection="1">
      <alignment horizontal="center" vertical="center" wrapText="1"/>
      <protection locked="0"/>
    </xf>
    <xf numFmtId="0" fontId="11" fillId="3" borderId="40" xfId="0" applyFont="1" applyFill="1" applyBorder="1" applyAlignment="1" applyProtection="1">
      <alignment horizontal="center" vertical="center" wrapText="1"/>
      <protection locked="0"/>
    </xf>
    <xf numFmtId="0" fontId="11" fillId="3" borderId="41" xfId="0" applyFont="1" applyFill="1" applyBorder="1" applyAlignment="1" applyProtection="1">
      <alignment horizontal="center" vertical="center" wrapText="1"/>
      <protection locked="0"/>
    </xf>
    <xf numFmtId="0" fontId="11" fillId="3" borderId="37" xfId="0" applyFont="1" applyFill="1" applyBorder="1" applyAlignment="1" applyProtection="1">
      <alignment horizontal="center" vertical="center" wrapText="1"/>
      <protection locked="0"/>
    </xf>
    <xf numFmtId="9" fontId="11" fillId="3" borderId="41" xfId="0" applyNumberFormat="1" applyFont="1" applyFill="1" applyBorder="1" applyAlignment="1">
      <alignment horizontal="center" vertical="center"/>
    </xf>
    <xf numFmtId="9" fontId="11" fillId="3" borderId="37" xfId="0" applyNumberFormat="1" applyFont="1" applyFill="1" applyBorder="1" applyAlignment="1">
      <alignment horizontal="center" vertical="center"/>
    </xf>
    <xf numFmtId="0" fontId="11" fillId="0" borderId="41" xfId="0" applyFont="1" applyBorder="1" applyAlignment="1" applyProtection="1">
      <alignment horizontal="center" vertical="center"/>
      <protection locked="0"/>
    </xf>
    <xf numFmtId="0" fontId="11" fillId="0" borderId="37" xfId="0" applyFont="1" applyBorder="1" applyAlignment="1" applyProtection="1">
      <alignment horizontal="center" vertical="center"/>
      <protection locked="0"/>
    </xf>
    <xf numFmtId="0" fontId="11" fillId="3" borderId="65" xfId="0" applyFont="1" applyFill="1" applyBorder="1" applyAlignment="1" applyProtection="1">
      <alignment horizontal="center" vertical="center" wrapText="1"/>
      <protection locked="0"/>
    </xf>
    <xf numFmtId="0" fontId="11" fillId="3" borderId="66" xfId="0" applyFont="1" applyFill="1" applyBorder="1" applyAlignment="1" applyProtection="1">
      <alignment horizontal="center" vertical="center" wrapText="1"/>
      <protection locked="0"/>
    </xf>
    <xf numFmtId="0" fontId="11" fillId="3" borderId="41" xfId="0" applyFont="1" applyFill="1" applyBorder="1" applyAlignment="1">
      <alignment horizontal="justify" vertical="center" wrapText="1"/>
    </xf>
    <xf numFmtId="0" fontId="11" fillId="3" borderId="37" xfId="0" applyFont="1" applyFill="1" applyBorder="1" applyAlignment="1">
      <alignment horizontal="justify" vertical="center" wrapText="1"/>
    </xf>
    <xf numFmtId="0" fontId="17" fillId="8" borderId="41" xfId="0" applyFont="1" applyFill="1" applyBorder="1" applyAlignment="1">
      <alignment horizontal="center" vertical="center"/>
    </xf>
    <xf numFmtId="0" fontId="17" fillId="8" borderId="37" xfId="0" applyFont="1" applyFill="1" applyBorder="1" applyAlignment="1">
      <alignment horizontal="center" vertical="center"/>
    </xf>
    <xf numFmtId="0" fontId="17" fillId="8" borderId="41" xfId="0" applyFont="1" applyFill="1" applyBorder="1" applyAlignment="1">
      <alignment horizontal="center" vertical="center" wrapText="1"/>
    </xf>
    <xf numFmtId="0" fontId="17" fillId="8" borderId="37" xfId="0" applyFont="1" applyFill="1" applyBorder="1" applyAlignment="1">
      <alignment horizontal="center" vertical="center" wrapText="1"/>
    </xf>
    <xf numFmtId="0" fontId="17" fillId="8" borderId="42" xfId="0" applyFont="1" applyFill="1" applyBorder="1" applyAlignment="1">
      <alignment horizontal="center" vertical="center" wrapText="1"/>
    </xf>
    <xf numFmtId="0" fontId="17" fillId="8" borderId="39" xfId="0" applyFont="1" applyFill="1" applyBorder="1" applyAlignment="1">
      <alignment horizontal="center" vertical="center" wrapText="1"/>
    </xf>
    <xf numFmtId="0" fontId="11" fillId="0" borderId="41" xfId="0" applyFont="1" applyBorder="1" applyAlignment="1">
      <alignment horizontal="justify" vertical="center" wrapText="1"/>
    </xf>
    <xf numFmtId="0" fontId="11" fillId="0" borderId="37" xfId="0" applyFont="1" applyBorder="1" applyAlignment="1">
      <alignment horizontal="justify" vertical="center" wrapText="1"/>
    </xf>
    <xf numFmtId="0" fontId="18" fillId="7" borderId="54" xfId="0" applyFont="1" applyFill="1" applyBorder="1" applyAlignment="1">
      <alignment horizontal="center" vertical="center"/>
    </xf>
    <xf numFmtId="0" fontId="18" fillId="7" borderId="55" xfId="0" applyFont="1" applyFill="1" applyBorder="1" applyAlignment="1">
      <alignment horizontal="center" vertical="center"/>
    </xf>
    <xf numFmtId="0" fontId="18" fillId="7" borderId="56" xfId="0" applyFont="1" applyFill="1" applyBorder="1" applyAlignment="1">
      <alignment horizontal="center" vertical="center"/>
    </xf>
    <xf numFmtId="0" fontId="18" fillId="7" borderId="57" xfId="0" applyFont="1" applyFill="1" applyBorder="1" applyAlignment="1">
      <alignment horizontal="center" vertical="center"/>
    </xf>
    <xf numFmtId="0" fontId="17" fillId="8" borderId="58" xfId="0" applyFont="1" applyFill="1" applyBorder="1" applyAlignment="1">
      <alignment horizontal="center" vertical="center" textRotation="90" wrapText="1"/>
    </xf>
    <xf numFmtId="0" fontId="17" fillId="8" borderId="63" xfId="0" applyFont="1" applyFill="1" applyBorder="1" applyAlignment="1">
      <alignment horizontal="center" vertical="center" textRotation="90" wrapText="1"/>
    </xf>
    <xf numFmtId="0" fontId="17" fillId="8" borderId="42" xfId="0" applyFont="1" applyFill="1" applyBorder="1" applyAlignment="1">
      <alignment horizontal="center" vertical="center" textRotation="90" wrapText="1"/>
    </xf>
    <xf numFmtId="0" fontId="17" fillId="8" borderId="39" xfId="0" applyFont="1" applyFill="1" applyBorder="1" applyAlignment="1">
      <alignment horizontal="center" vertical="center" textRotation="90" wrapText="1"/>
    </xf>
    <xf numFmtId="0" fontId="17" fillId="8" borderId="62" xfId="0" applyFont="1" applyFill="1" applyBorder="1" applyAlignment="1">
      <alignment horizontal="center" vertical="center" textRotation="90" wrapText="1"/>
    </xf>
    <xf numFmtId="0" fontId="17" fillId="8" borderId="64" xfId="0" applyFont="1" applyFill="1" applyBorder="1" applyAlignment="1">
      <alignment horizontal="center" vertical="center" textRotation="90" wrapText="1"/>
    </xf>
    <xf numFmtId="0" fontId="17" fillId="8" borderId="42" xfId="0" applyFont="1" applyFill="1" applyBorder="1" applyAlignment="1">
      <alignment horizontal="center" vertical="center"/>
    </xf>
    <xf numFmtId="0" fontId="17" fillId="8" borderId="59" xfId="0" applyFont="1" applyFill="1" applyBorder="1" applyAlignment="1">
      <alignment horizontal="center" vertical="center" wrapText="1"/>
    </xf>
    <xf numFmtId="0" fontId="17" fillId="8" borderId="60" xfId="0" applyFont="1" applyFill="1" applyBorder="1" applyAlignment="1">
      <alignment horizontal="center" vertical="center" wrapText="1"/>
    </xf>
    <xf numFmtId="0" fontId="17" fillId="8" borderId="61" xfId="0" applyFont="1" applyFill="1" applyBorder="1" applyAlignment="1">
      <alignment horizontal="center" vertical="center" wrapText="1"/>
    </xf>
    <xf numFmtId="0" fontId="17" fillId="3" borderId="4" xfId="0" applyFont="1" applyFill="1" applyBorder="1" applyAlignment="1" applyProtection="1">
      <alignment horizontal="left"/>
      <protection locked="0"/>
    </xf>
    <xf numFmtId="0" fontId="17" fillId="3" borderId="0" xfId="0" applyFont="1" applyFill="1" applyAlignment="1" applyProtection="1">
      <alignment horizontal="left"/>
      <protection locked="0"/>
    </xf>
    <xf numFmtId="0" fontId="11" fillId="3" borderId="8" xfId="0" applyFont="1" applyFill="1" applyBorder="1" applyAlignment="1" applyProtection="1">
      <alignment horizontal="center"/>
      <protection locked="0"/>
    </xf>
    <xf numFmtId="0" fontId="17" fillId="3" borderId="0" xfId="0" applyFont="1" applyFill="1" applyAlignment="1" applyProtection="1">
      <alignment horizontal="center"/>
      <protection locked="0"/>
    </xf>
    <xf numFmtId="0" fontId="11" fillId="3" borderId="12" xfId="0" applyFont="1" applyFill="1" applyBorder="1" applyAlignment="1" applyProtection="1">
      <alignment horizontal="center"/>
      <protection locked="0"/>
    </xf>
    <xf numFmtId="0" fontId="11" fillId="3" borderId="13" xfId="0" applyFont="1" applyFill="1" applyBorder="1" applyAlignment="1" applyProtection="1">
      <alignment horizontal="center"/>
      <protection locked="0"/>
    </xf>
    <xf numFmtId="0" fontId="11" fillId="3" borderId="10" xfId="0" applyFont="1" applyFill="1" applyBorder="1" applyAlignment="1" applyProtection="1">
      <alignment horizontal="center"/>
      <protection locked="0"/>
    </xf>
    <xf numFmtId="0" fontId="11" fillId="3" borderId="11" xfId="0" applyFont="1" applyFill="1" applyBorder="1" applyAlignment="1" applyProtection="1">
      <alignment horizontal="center"/>
      <protection locked="0"/>
    </xf>
    <xf numFmtId="0" fontId="11" fillId="3" borderId="9" xfId="0" applyFont="1" applyFill="1" applyBorder="1" applyAlignment="1" applyProtection="1">
      <alignment horizontal="center"/>
      <protection locked="0"/>
    </xf>
    <xf numFmtId="0" fontId="11" fillId="3" borderId="1" xfId="0" applyFont="1" applyFill="1" applyBorder="1" applyAlignment="1" applyProtection="1">
      <alignment horizontal="center"/>
      <protection locked="0"/>
    </xf>
    <xf numFmtId="0" fontId="11" fillId="3" borderId="2" xfId="0" applyFont="1" applyFill="1" applyBorder="1" applyAlignment="1" applyProtection="1">
      <alignment horizontal="center"/>
      <protection locked="0"/>
    </xf>
    <xf numFmtId="0" fontId="11" fillId="3" borderId="4" xfId="0" applyFont="1" applyFill="1" applyBorder="1" applyAlignment="1" applyProtection="1">
      <alignment horizontal="center"/>
      <protection locked="0"/>
    </xf>
    <xf numFmtId="0" fontId="11" fillId="3" borderId="0" xfId="0" applyFont="1" applyFill="1" applyAlignment="1" applyProtection="1">
      <alignment horizontal="center"/>
      <protection locked="0"/>
    </xf>
    <xf numFmtId="0" fontId="14" fillId="3" borderId="2" xfId="0" applyFont="1" applyFill="1" applyBorder="1" applyAlignment="1" applyProtection="1">
      <alignment horizontal="center" vertical="center"/>
      <protection locked="0"/>
    </xf>
    <xf numFmtId="0" fontId="14" fillId="3" borderId="0" xfId="0" applyFont="1" applyFill="1" applyAlignment="1" applyProtection="1">
      <alignment horizontal="center" vertical="center"/>
      <protection locked="0"/>
    </xf>
    <xf numFmtId="0" fontId="15" fillId="3" borderId="2" xfId="0" applyFont="1" applyFill="1" applyBorder="1" applyAlignment="1" applyProtection="1">
      <alignment horizontal="center"/>
      <protection locked="0"/>
    </xf>
    <xf numFmtId="0" fontId="15" fillId="3" borderId="51" xfId="0" applyFont="1" applyFill="1" applyBorder="1" applyAlignment="1" applyProtection="1">
      <alignment horizontal="center"/>
      <protection locked="0"/>
    </xf>
    <xf numFmtId="0" fontId="15" fillId="3" borderId="0" xfId="0" applyFont="1" applyFill="1" applyAlignment="1" applyProtection="1">
      <alignment horizontal="center"/>
      <protection locked="0"/>
    </xf>
    <xf numFmtId="0" fontId="15" fillId="3" borderId="3" xfId="0" applyFont="1" applyFill="1" applyBorder="1" applyAlignment="1" applyProtection="1">
      <alignment horizontal="center"/>
      <protection locked="0"/>
    </xf>
    <xf numFmtId="0" fontId="16" fillId="3" borderId="52" xfId="0" applyFont="1" applyFill="1" applyBorder="1" applyAlignment="1" applyProtection="1">
      <alignment horizontal="center"/>
      <protection locked="0"/>
    </xf>
    <xf numFmtId="0" fontId="16" fillId="3" borderId="8" xfId="0" applyFont="1" applyFill="1" applyBorder="1" applyAlignment="1" applyProtection="1">
      <alignment horizontal="center"/>
      <protection locked="0"/>
    </xf>
    <xf numFmtId="0" fontId="11" fillId="3" borderId="53" xfId="0" applyFont="1" applyFill="1" applyBorder="1" applyAlignment="1" applyProtection="1">
      <alignment horizontal="center"/>
      <protection locked="0"/>
    </xf>
    <xf numFmtId="0" fontId="11" fillId="3" borderId="32" xfId="0" applyFont="1" applyFill="1" applyBorder="1" applyAlignment="1" applyProtection="1">
      <alignment horizontal="center" vertical="center" wrapText="1"/>
      <protection locked="0"/>
    </xf>
    <xf numFmtId="0" fontId="23" fillId="11" borderId="70" xfId="0" applyFont="1" applyFill="1" applyBorder="1" applyAlignment="1">
      <alignment horizontal="center" vertical="center" wrapText="1"/>
    </xf>
    <xf numFmtId="0" fontId="23" fillId="11" borderId="71" xfId="0" applyFont="1" applyFill="1" applyBorder="1" applyAlignment="1">
      <alignment horizontal="center" vertical="center" wrapText="1"/>
    </xf>
    <xf numFmtId="0" fontId="11" fillId="3" borderId="8" xfId="0" applyFont="1" applyFill="1" applyBorder="1" applyAlignment="1" applyProtection="1">
      <alignment horizontal="left" wrapText="1"/>
      <protection locked="0"/>
    </xf>
    <xf numFmtId="9" fontId="11" fillId="3" borderId="44" xfId="0" applyNumberFormat="1" applyFont="1" applyFill="1" applyBorder="1" applyAlignment="1">
      <alignment horizontal="center" vertical="center" wrapText="1"/>
    </xf>
    <xf numFmtId="9" fontId="11" fillId="3" borderId="47" xfId="0" applyNumberFormat="1" applyFont="1" applyFill="1" applyBorder="1" applyAlignment="1">
      <alignment horizontal="center" vertical="center" wrapText="1"/>
    </xf>
    <xf numFmtId="0" fontId="11" fillId="3" borderId="44" xfId="0" applyFont="1" applyFill="1" applyBorder="1" applyAlignment="1">
      <alignment horizontal="center" vertical="center" wrapText="1"/>
    </xf>
    <xf numFmtId="0" fontId="11" fillId="3" borderId="47" xfId="0" applyFont="1" applyFill="1" applyBorder="1" applyAlignment="1">
      <alignment horizontal="center" vertical="center" wrapText="1"/>
    </xf>
    <xf numFmtId="0" fontId="11" fillId="3" borderId="46" xfId="0" applyFont="1" applyFill="1" applyBorder="1" applyAlignment="1" applyProtection="1">
      <alignment horizontal="center" vertical="center" wrapText="1"/>
      <protection locked="0"/>
    </xf>
    <xf numFmtId="0" fontId="11" fillId="3" borderId="49" xfId="0" applyFont="1" applyFill="1" applyBorder="1" applyAlignment="1" applyProtection="1">
      <alignment horizontal="center" vertical="center" wrapText="1"/>
      <protection locked="0"/>
    </xf>
    <xf numFmtId="0" fontId="11" fillId="3" borderId="44" xfId="0" applyFont="1" applyFill="1" applyBorder="1" applyAlignment="1" applyProtection="1">
      <alignment horizontal="center" vertical="center" wrapText="1"/>
      <protection locked="0"/>
    </xf>
    <xf numFmtId="0" fontId="11" fillId="3" borderId="47" xfId="0" applyFont="1" applyFill="1" applyBorder="1" applyAlignment="1" applyProtection="1">
      <alignment horizontal="center" vertical="center" wrapText="1"/>
      <protection locked="0"/>
    </xf>
    <xf numFmtId="9" fontId="11" fillId="3" borderId="44" xfId="0" applyNumberFormat="1" applyFont="1" applyFill="1" applyBorder="1" applyAlignment="1">
      <alignment horizontal="center" vertical="center"/>
    </xf>
    <xf numFmtId="9" fontId="11" fillId="3" borderId="47" xfId="0" applyNumberFormat="1" applyFont="1" applyFill="1" applyBorder="1" applyAlignment="1">
      <alignment horizontal="center" vertical="center"/>
    </xf>
    <xf numFmtId="0" fontId="11" fillId="0" borderId="44" xfId="0" applyFont="1" applyBorder="1" applyAlignment="1" applyProtection="1">
      <alignment horizontal="center" vertical="center"/>
      <protection locked="0"/>
    </xf>
    <xf numFmtId="0" fontId="11" fillId="0" borderId="47" xfId="0" applyFont="1" applyBorder="1" applyAlignment="1" applyProtection="1">
      <alignment horizontal="center" vertical="center"/>
      <protection locked="0"/>
    </xf>
    <xf numFmtId="0" fontId="11" fillId="3" borderId="68" xfId="0" applyFont="1" applyFill="1" applyBorder="1" applyAlignment="1" applyProtection="1">
      <alignment horizontal="center" vertical="center" wrapText="1"/>
      <protection locked="0"/>
    </xf>
    <xf numFmtId="0" fontId="11" fillId="3" borderId="69" xfId="0" applyFont="1" applyFill="1" applyBorder="1" applyAlignment="1" applyProtection="1">
      <alignment horizontal="center" vertical="center" wrapText="1"/>
      <protection locked="0"/>
    </xf>
    <xf numFmtId="0" fontId="11" fillId="3" borderId="44" xfId="0" applyFont="1" applyFill="1" applyBorder="1" applyAlignment="1">
      <alignment horizontal="justify" vertical="center" wrapText="1"/>
    </xf>
    <xf numFmtId="0" fontId="11" fillId="3" borderId="47" xfId="0" applyFont="1" applyFill="1" applyBorder="1" applyAlignment="1">
      <alignment horizontal="justify" vertical="center" wrapText="1"/>
    </xf>
    <xf numFmtId="0" fontId="11" fillId="3" borderId="8" xfId="0" applyFont="1" applyFill="1" applyBorder="1" applyAlignment="1" applyProtection="1">
      <alignment horizontal="center" wrapText="1"/>
      <protection locked="0"/>
    </xf>
    <xf numFmtId="0" fontId="8" fillId="3" borderId="41" xfId="0" applyFont="1" applyFill="1" applyBorder="1" applyAlignment="1">
      <alignment horizontal="center" vertical="center" wrapText="1"/>
    </xf>
    <xf numFmtId="0" fontId="8" fillId="3" borderId="37" xfId="0" applyFont="1" applyFill="1" applyBorder="1" applyAlignment="1">
      <alignment horizontal="center" vertical="center" wrapText="1"/>
    </xf>
    <xf numFmtId="0" fontId="8" fillId="3" borderId="73" xfId="0" applyFont="1" applyFill="1" applyBorder="1" applyAlignment="1" applyProtection="1">
      <alignment horizontal="center" vertical="center" wrapText="1"/>
      <protection locked="0"/>
    </xf>
    <xf numFmtId="0" fontId="8" fillId="3" borderId="75" xfId="0" applyFont="1" applyFill="1" applyBorder="1" applyAlignment="1" applyProtection="1">
      <alignment horizontal="center" vertical="center" wrapText="1"/>
      <protection locked="0"/>
    </xf>
    <xf numFmtId="0" fontId="8" fillId="3" borderId="41" xfId="0" applyFont="1" applyFill="1" applyBorder="1" applyAlignment="1" applyProtection="1">
      <alignment horizontal="center" vertical="center" wrapText="1"/>
      <protection locked="0"/>
    </xf>
    <xf numFmtId="0" fontId="8" fillId="3" borderId="37" xfId="0" applyFont="1" applyFill="1" applyBorder="1" applyAlignment="1" applyProtection="1">
      <alignment horizontal="center" vertical="center" wrapText="1"/>
      <protection locked="0"/>
    </xf>
    <xf numFmtId="9" fontId="8" fillId="3" borderId="41" xfId="0" applyNumberFormat="1" applyFont="1" applyFill="1" applyBorder="1" applyAlignment="1">
      <alignment horizontal="center" vertical="center" wrapText="1"/>
    </xf>
    <xf numFmtId="9" fontId="8" fillId="3" borderId="37" xfId="0" applyNumberFormat="1" applyFont="1" applyFill="1" applyBorder="1" applyAlignment="1">
      <alignment horizontal="center" vertical="center" wrapText="1"/>
    </xf>
    <xf numFmtId="9" fontId="8" fillId="3" borderId="41" xfId="0" applyNumberFormat="1" applyFont="1" applyFill="1" applyBorder="1" applyAlignment="1">
      <alignment horizontal="center" vertical="center"/>
    </xf>
    <xf numFmtId="9" fontId="8" fillId="3" borderId="37" xfId="0" applyNumberFormat="1" applyFont="1" applyFill="1" applyBorder="1" applyAlignment="1">
      <alignment horizontal="center" vertical="center"/>
    </xf>
    <xf numFmtId="0" fontId="8" fillId="0" borderId="41" xfId="0" applyFont="1" applyBorder="1" applyAlignment="1" applyProtection="1">
      <alignment horizontal="center" vertical="center"/>
      <protection locked="0"/>
    </xf>
    <xf numFmtId="0" fontId="8" fillId="0" borderId="37" xfId="0" applyFont="1" applyBorder="1" applyAlignment="1" applyProtection="1">
      <alignment horizontal="center" vertical="center"/>
      <protection locked="0"/>
    </xf>
    <xf numFmtId="0" fontId="8" fillId="3" borderId="41" xfId="0" applyFont="1" applyFill="1" applyBorder="1" applyAlignment="1">
      <alignment horizontal="justify" vertical="center" wrapText="1"/>
    </xf>
    <xf numFmtId="0" fontId="8" fillId="3" borderId="37" xfId="0" applyFont="1" applyFill="1" applyBorder="1" applyAlignment="1">
      <alignment horizontal="justify" vertical="center" wrapText="1"/>
    </xf>
    <xf numFmtId="0" fontId="11" fillId="3" borderId="111" xfId="0" applyFont="1" applyFill="1" applyBorder="1" applyAlignment="1" applyProtection="1">
      <alignment horizontal="center" vertical="center" textRotation="90" wrapText="1"/>
      <protection locked="0"/>
    </xf>
    <xf numFmtId="0" fontId="11" fillId="3" borderId="112" xfId="0" applyFont="1" applyFill="1" applyBorder="1" applyAlignment="1" applyProtection="1">
      <alignment horizontal="center" vertical="center" textRotation="90" wrapText="1"/>
      <protection locked="0"/>
    </xf>
    <xf numFmtId="0" fontId="3" fillId="2" borderId="9"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8" xfId="0" applyFont="1" applyFill="1" applyBorder="1" applyAlignment="1">
      <alignment horizontal="center" vertical="center" wrapText="1"/>
    </xf>
    <xf numFmtId="0" fontId="11" fillId="3" borderId="32" xfId="0" applyFont="1" applyFill="1" applyBorder="1" applyAlignment="1">
      <alignment horizontal="center" vertical="center" wrapText="1"/>
    </xf>
    <xf numFmtId="9" fontId="11" fillId="3" borderId="32" xfId="0" applyNumberFormat="1" applyFont="1" applyFill="1" applyBorder="1" applyAlignment="1">
      <alignment horizontal="center" vertical="center" wrapText="1"/>
    </xf>
    <xf numFmtId="0" fontId="11" fillId="3" borderId="34" xfId="0" applyFont="1" applyFill="1" applyBorder="1" applyAlignment="1" applyProtection="1">
      <alignment horizontal="center" vertical="center" wrapText="1"/>
      <protection locked="0"/>
    </xf>
    <xf numFmtId="9" fontId="11" fillId="3" borderId="32" xfId="0" applyNumberFormat="1" applyFont="1" applyFill="1" applyBorder="1" applyAlignment="1">
      <alignment horizontal="center" vertical="center"/>
    </xf>
    <xf numFmtId="0" fontId="11" fillId="0" borderId="32" xfId="0" applyFont="1" applyBorder="1" applyAlignment="1" applyProtection="1">
      <alignment horizontal="center" vertical="center"/>
      <protection locked="0"/>
    </xf>
    <xf numFmtId="0" fontId="11" fillId="3" borderId="67" xfId="0" applyFont="1" applyFill="1" applyBorder="1" applyAlignment="1" applyProtection="1">
      <alignment horizontal="center" vertical="center" wrapText="1"/>
      <protection locked="0"/>
    </xf>
    <xf numFmtId="0" fontId="11" fillId="3" borderId="32" xfId="0" applyFont="1" applyFill="1" applyBorder="1" applyAlignment="1">
      <alignment horizontal="justify" vertical="center" wrapText="1"/>
    </xf>
    <xf numFmtId="0" fontId="3" fillId="2" borderId="29" xfId="0" applyFont="1" applyFill="1" applyBorder="1" applyAlignment="1">
      <alignment horizontal="center" vertical="center" wrapText="1"/>
    </xf>
    <xf numFmtId="0" fontId="4" fillId="0" borderId="29" xfId="0" applyFont="1" applyBorder="1"/>
    <xf numFmtId="9" fontId="3" fillId="2" borderId="29" xfId="0" applyNumberFormat="1" applyFont="1" applyFill="1" applyBorder="1" applyAlignment="1">
      <alignment horizontal="center" vertical="center" wrapText="1"/>
    </xf>
    <xf numFmtId="9" fontId="3" fillId="2" borderId="29" xfId="0" applyNumberFormat="1" applyFont="1" applyFill="1" applyBorder="1" applyAlignment="1">
      <alignment horizontal="center" vertical="center"/>
    </xf>
    <xf numFmtId="0" fontId="11" fillId="0" borderId="29" xfId="0" applyFont="1" applyBorder="1" applyAlignment="1" applyProtection="1">
      <alignment horizontal="center" vertical="center"/>
      <protection locked="0"/>
    </xf>
    <xf numFmtId="0" fontId="3" fillId="2" borderId="29" xfId="0" applyFont="1" applyFill="1" applyBorder="1" applyAlignment="1">
      <alignment horizontal="center"/>
    </xf>
    <xf numFmtId="0" fontId="3" fillId="11" borderId="29" xfId="0" applyFont="1" applyFill="1" applyBorder="1" applyAlignment="1">
      <alignment horizontal="center" vertical="center" wrapText="1"/>
    </xf>
    <xf numFmtId="0" fontId="39" fillId="0" borderId="29" xfId="0" applyFont="1" applyBorder="1" applyAlignment="1">
      <alignment vertical="center" wrapText="1"/>
    </xf>
    <xf numFmtId="0" fontId="3" fillId="2" borderId="29" xfId="0" applyFont="1" applyFill="1" applyBorder="1" applyAlignment="1">
      <alignment horizontal="center" vertical="center"/>
    </xf>
    <xf numFmtId="0" fontId="38" fillId="11" borderId="29" xfId="0" applyFont="1" applyFill="1" applyBorder="1" applyAlignment="1">
      <alignment vertical="center" wrapText="1"/>
    </xf>
    <xf numFmtId="0" fontId="3" fillId="11" borderId="29" xfId="0" applyFont="1" applyFill="1" applyBorder="1" applyAlignment="1">
      <alignment vertical="center" wrapText="1"/>
    </xf>
    <xf numFmtId="0" fontId="11" fillId="3" borderId="29" xfId="0" applyFont="1" applyFill="1" applyBorder="1" applyAlignment="1">
      <alignment horizontal="center" vertical="center" wrapText="1"/>
    </xf>
    <xf numFmtId="9" fontId="11" fillId="3" borderId="29" xfId="0" applyNumberFormat="1" applyFont="1" applyFill="1" applyBorder="1" applyAlignment="1">
      <alignment horizontal="center" vertical="center" wrapText="1"/>
    </xf>
    <xf numFmtId="0" fontId="11" fillId="3" borderId="29" xfId="0" applyFont="1" applyFill="1" applyBorder="1" applyAlignment="1" applyProtection="1">
      <alignment horizontal="center" vertical="center" wrapText="1"/>
      <protection locked="0"/>
    </xf>
    <xf numFmtId="0" fontId="3" fillId="2" borderId="19" xfId="0" applyFont="1" applyFill="1" applyBorder="1" applyAlignment="1">
      <alignment horizontal="center" vertical="center" wrapText="1"/>
    </xf>
    <xf numFmtId="0" fontId="4" fillId="0" borderId="25" xfId="0" applyFont="1" applyBorder="1"/>
    <xf numFmtId="0" fontId="29" fillId="0" borderId="29" xfId="0" applyFont="1" applyBorder="1" applyAlignment="1" applyProtection="1">
      <alignment horizontal="center" vertical="center" wrapText="1"/>
      <protection locked="0"/>
    </xf>
    <xf numFmtId="0" fontId="3" fillId="2" borderId="29" xfId="0" applyFont="1" applyFill="1" applyBorder="1" applyAlignment="1">
      <alignment horizontal="left" vertical="center" wrapText="1"/>
    </xf>
    <xf numFmtId="0" fontId="3" fillId="2" borderId="20" xfId="0" applyFont="1" applyFill="1" applyBorder="1" applyAlignment="1">
      <alignment horizontal="center" vertical="center" wrapText="1"/>
    </xf>
    <xf numFmtId="0" fontId="4" fillId="0" borderId="26" xfId="0" applyFont="1" applyBorder="1"/>
    <xf numFmtId="9" fontId="3" fillId="2" borderId="20" xfId="0" applyNumberFormat="1" applyFont="1" applyFill="1" applyBorder="1" applyAlignment="1">
      <alignment horizontal="center" vertical="center" wrapText="1"/>
    </xf>
    <xf numFmtId="9" fontId="3" fillId="2" borderId="20" xfId="0" applyNumberFormat="1" applyFont="1" applyFill="1" applyBorder="1" applyAlignment="1">
      <alignment horizontal="center" vertical="center"/>
    </xf>
    <xf numFmtId="0" fontId="4" fillId="0" borderId="35" xfId="0" applyFont="1" applyBorder="1"/>
    <xf numFmtId="0" fontId="29" fillId="0" borderId="30" xfId="0" applyFont="1" applyBorder="1" applyAlignment="1" applyProtection="1">
      <alignment horizontal="center" vertical="center" wrapText="1"/>
      <protection locked="0"/>
    </xf>
    <xf numFmtId="0" fontId="3" fillId="2" borderId="20" xfId="0" applyFont="1" applyFill="1" applyBorder="1" applyAlignment="1">
      <alignment horizontal="left" vertical="center" wrapText="1"/>
    </xf>
    <xf numFmtId="0" fontId="4" fillId="0" borderId="36" xfId="0" applyFont="1" applyBorder="1"/>
    <xf numFmtId="0" fontId="11" fillId="0" borderId="41" xfId="0" applyFont="1" applyBorder="1" applyAlignment="1">
      <alignment horizontal="center" vertical="center"/>
    </xf>
    <xf numFmtId="0" fontId="11" fillId="0" borderId="37" xfId="0" applyFont="1" applyBorder="1" applyAlignment="1">
      <alignment horizontal="center" vertical="center"/>
    </xf>
    <xf numFmtId="0" fontId="8" fillId="3" borderId="29" xfId="0" applyFont="1" applyFill="1" applyBorder="1" applyAlignment="1" applyProtection="1">
      <alignment horizontal="center" vertical="center" wrapText="1"/>
      <protection locked="0"/>
    </xf>
    <xf numFmtId="0" fontId="7" fillId="5" borderId="20" xfId="0" applyFont="1" applyFill="1" applyBorder="1" applyAlignment="1">
      <alignment horizontal="center" vertical="center" wrapText="1"/>
    </xf>
    <xf numFmtId="0" fontId="7" fillId="5" borderId="20" xfId="0" applyFont="1" applyFill="1" applyBorder="1" applyAlignment="1">
      <alignment horizontal="center" vertical="center" textRotation="90" wrapText="1"/>
    </xf>
    <xf numFmtId="0" fontId="7" fillId="5" borderId="24" xfId="0" applyFont="1" applyFill="1" applyBorder="1" applyAlignment="1">
      <alignment horizontal="center" vertical="center" textRotation="90" wrapText="1"/>
    </xf>
    <xf numFmtId="0" fontId="4" fillId="0" borderId="113" xfId="0" applyFont="1" applyBorder="1"/>
    <xf numFmtId="0" fontId="7" fillId="5" borderId="21" xfId="0" applyFont="1" applyFill="1" applyBorder="1" applyAlignment="1">
      <alignment horizontal="center" vertical="center"/>
    </xf>
    <xf numFmtId="0" fontId="4" fillId="0" borderId="22" xfId="0" applyFont="1" applyBorder="1"/>
    <xf numFmtId="0" fontId="7" fillId="5" borderId="21" xfId="0" applyFont="1" applyFill="1" applyBorder="1" applyAlignment="1">
      <alignment horizontal="center" vertical="center" wrapText="1"/>
    </xf>
    <xf numFmtId="0" fontId="4" fillId="0" borderId="23" xfId="0" applyFont="1" applyBorder="1"/>
    <xf numFmtId="0" fontId="7" fillId="5" borderId="20" xfId="0" applyFont="1" applyFill="1" applyBorder="1" applyAlignment="1">
      <alignment horizontal="center" vertical="center"/>
    </xf>
    <xf numFmtId="0" fontId="9" fillId="4" borderId="14" xfId="0" applyFont="1" applyFill="1" applyBorder="1" applyAlignment="1">
      <alignment horizontal="center" vertical="center"/>
    </xf>
    <xf numFmtId="0" fontId="4" fillId="0" borderId="15" xfId="0" applyFont="1" applyBorder="1"/>
    <xf numFmtId="0" fontId="4" fillId="0" borderId="16" xfId="0" applyFont="1" applyBorder="1"/>
    <xf numFmtId="0" fontId="9" fillId="4" borderId="17" xfId="0" applyFont="1" applyFill="1" applyBorder="1" applyAlignment="1">
      <alignment horizontal="center" vertical="center"/>
    </xf>
    <xf numFmtId="0" fontId="4" fillId="0" borderId="18" xfId="0" applyFont="1" applyBorder="1"/>
    <xf numFmtId="0" fontId="7" fillId="5" borderId="19" xfId="0" applyFont="1" applyFill="1" applyBorder="1" applyAlignment="1">
      <alignment horizontal="center" vertical="center" textRotation="90" wrapText="1"/>
    </xf>
    <xf numFmtId="0" fontId="7" fillId="2" borderId="4" xfId="0" applyFont="1" applyFill="1" applyBorder="1" applyAlignment="1">
      <alignment horizontal="left"/>
    </xf>
    <xf numFmtId="0" fontId="4" fillId="0" borderId="0" xfId="0" applyFont="1"/>
    <xf numFmtId="0" fontId="7" fillId="2" borderId="0" xfId="0" applyFont="1" applyFill="1" applyAlignment="1">
      <alignment horizontal="center"/>
    </xf>
    <xf numFmtId="0" fontId="3" fillId="2" borderId="12" xfId="0" applyFont="1" applyFill="1" applyBorder="1" applyAlignment="1">
      <alignment horizontal="center"/>
    </xf>
    <xf numFmtId="0" fontId="4" fillId="0" borderId="12" xfId="0" applyFont="1" applyBorder="1"/>
    <xf numFmtId="0" fontId="4" fillId="0" borderId="13" xfId="0" applyFont="1" applyBorder="1"/>
    <xf numFmtId="0" fontId="3" fillId="2" borderId="10" xfId="0" applyFont="1" applyFill="1" applyBorder="1" applyAlignment="1">
      <alignment horizontal="center"/>
    </xf>
    <xf numFmtId="0" fontId="4" fillId="0" borderId="10" xfId="0" applyFont="1" applyBorder="1"/>
    <xf numFmtId="0" fontId="4" fillId="0" borderId="11" xfId="0" applyFont="1" applyBorder="1"/>
    <xf numFmtId="0" fontId="3" fillId="2" borderId="6" xfId="0" applyFont="1" applyFill="1" applyBorder="1" applyAlignment="1">
      <alignment horizontal="center"/>
    </xf>
    <xf numFmtId="0" fontId="4" fillId="0" borderId="6" xfId="0" applyFont="1" applyBorder="1"/>
    <xf numFmtId="0" fontId="4" fillId="0" borderId="7" xfId="0" applyFont="1" applyBorder="1"/>
    <xf numFmtId="0" fontId="8" fillId="3" borderId="72" xfId="0" applyFont="1" applyFill="1" applyBorder="1" applyAlignment="1" applyProtection="1">
      <alignment horizontal="center" vertical="center" wrapText="1"/>
      <protection locked="0"/>
    </xf>
    <xf numFmtId="0" fontId="8" fillId="3" borderId="74" xfId="0" applyFont="1" applyFill="1" applyBorder="1" applyAlignment="1" applyProtection="1">
      <alignment horizontal="center" vertical="center" wrapText="1"/>
      <protection locked="0"/>
    </xf>
    <xf numFmtId="0" fontId="8" fillId="3" borderId="41" xfId="0" applyFont="1" applyFill="1" applyBorder="1" applyAlignment="1">
      <alignment horizontal="justify" vertical="center"/>
    </xf>
    <xf numFmtId="0" fontId="8" fillId="3" borderId="37" xfId="0" applyFont="1" applyFill="1" applyBorder="1" applyAlignment="1">
      <alignment horizontal="justify" vertical="center"/>
    </xf>
    <xf numFmtId="0" fontId="11" fillId="3" borderId="0" xfId="0" applyFont="1" applyFill="1" applyAlignment="1" applyProtection="1">
      <alignment wrapText="1"/>
      <protection locked="0"/>
    </xf>
    <xf numFmtId="0" fontId="0" fillId="0" borderId="0" xfId="0" applyAlignment="1">
      <alignment wrapText="1"/>
    </xf>
    <xf numFmtId="0" fontId="11" fillId="3" borderId="12" xfId="0" applyFont="1" applyFill="1" applyBorder="1" applyAlignment="1" applyProtection="1">
      <alignment horizontal="center" wrapText="1"/>
      <protection locked="0"/>
    </xf>
    <xf numFmtId="0" fontId="11" fillId="3" borderId="13" xfId="0" applyFont="1" applyFill="1" applyBorder="1" applyAlignment="1" applyProtection="1">
      <alignment horizontal="center" wrapText="1"/>
      <protection locked="0"/>
    </xf>
    <xf numFmtId="0" fontId="11" fillId="3" borderId="8" xfId="0" applyFont="1" applyFill="1" applyBorder="1" applyAlignment="1" applyProtection="1">
      <alignment horizontal="left" vertical="center" wrapText="1"/>
      <protection locked="0"/>
    </xf>
    <xf numFmtId="0" fontId="11" fillId="3" borderId="8" xfId="0" applyFont="1" applyFill="1" applyBorder="1" applyAlignment="1" applyProtection="1">
      <alignment horizontal="left"/>
      <protection locked="0"/>
    </xf>
    <xf numFmtId="0" fontId="8" fillId="3" borderId="0" xfId="0" applyFont="1" applyFill="1" applyBorder="1" applyAlignment="1" applyProtection="1">
      <alignment horizontal="center" vertical="center" wrapText="1"/>
      <protection locked="0"/>
    </xf>
    <xf numFmtId="0" fontId="30" fillId="0" borderId="29" xfId="0" applyFont="1" applyBorder="1" applyAlignment="1" applyProtection="1">
      <alignment horizontal="center" vertical="center" wrapText="1"/>
      <protection locked="0"/>
    </xf>
    <xf numFmtId="9" fontId="29" fillId="0" borderId="29" xfId="0" applyNumberFormat="1" applyFont="1" applyBorder="1" applyAlignment="1" applyProtection="1">
      <alignment horizontal="center" vertical="center" wrapText="1"/>
      <protection hidden="1"/>
    </xf>
    <xf numFmtId="0" fontId="8" fillId="0" borderId="29" xfId="0" applyFont="1" applyBorder="1" applyAlignment="1" applyProtection="1">
      <alignment horizontal="center" vertical="center"/>
      <protection locked="0"/>
    </xf>
    <xf numFmtId="0" fontId="28" fillId="3" borderId="98" xfId="0" applyFont="1" applyFill="1" applyBorder="1" applyAlignment="1">
      <alignment horizontal="center" vertical="center" wrapText="1"/>
    </xf>
    <xf numFmtId="0" fontId="28" fillId="3" borderId="99" xfId="0" applyFont="1" applyFill="1" applyBorder="1" applyAlignment="1">
      <alignment horizontal="center" vertical="center" wrapText="1"/>
    </xf>
    <xf numFmtId="0" fontId="8" fillId="3" borderId="70" xfId="0" applyFont="1" applyFill="1" applyBorder="1" applyAlignment="1" applyProtection="1">
      <alignment horizontal="center" vertical="center" wrapText="1"/>
      <protection locked="0"/>
    </xf>
    <xf numFmtId="0" fontId="8" fillId="3" borderId="71" xfId="0" applyFont="1" applyFill="1" applyBorder="1" applyAlignment="1" applyProtection="1">
      <alignment horizontal="center" vertical="center" wrapText="1"/>
      <protection locked="0"/>
    </xf>
    <xf numFmtId="9" fontId="29" fillId="0" borderId="30" xfId="0" applyNumberFormat="1" applyFont="1" applyBorder="1" applyAlignment="1" applyProtection="1">
      <alignment horizontal="center" vertical="center"/>
      <protection hidden="1"/>
    </xf>
    <xf numFmtId="9" fontId="29" fillId="0" borderId="32" xfId="0" applyNumberFormat="1" applyFont="1" applyBorder="1" applyAlignment="1" applyProtection="1">
      <alignment horizontal="center" vertical="center"/>
      <protection hidden="1"/>
    </xf>
    <xf numFmtId="9" fontId="29" fillId="0" borderId="31" xfId="0" applyNumberFormat="1" applyFont="1" applyBorder="1" applyAlignment="1" applyProtection="1">
      <alignment horizontal="center" vertical="center"/>
      <protection hidden="1"/>
    </xf>
    <xf numFmtId="0" fontId="28" fillId="3" borderId="30" xfId="0" applyFont="1" applyFill="1" applyBorder="1" applyAlignment="1">
      <alignment horizontal="center" vertical="center" wrapText="1"/>
    </xf>
    <xf numFmtId="0" fontId="28" fillId="3" borderId="32" xfId="0" applyFont="1" applyFill="1" applyBorder="1" applyAlignment="1">
      <alignment horizontal="center" vertical="center" wrapText="1"/>
    </xf>
    <xf numFmtId="0" fontId="28" fillId="3" borderId="31" xfId="0" applyFont="1" applyFill="1" applyBorder="1" applyAlignment="1">
      <alignment horizontal="center" vertical="center" wrapText="1"/>
    </xf>
    <xf numFmtId="0" fontId="3" fillId="0" borderId="0" xfId="0" applyFont="1" applyAlignment="1">
      <alignment horizontal="center"/>
    </xf>
    <xf numFmtId="0" fontId="0" fillId="0" borderId="0" xfId="0"/>
    <xf numFmtId="164" fontId="13" fillId="0" borderId="0" xfId="0" applyNumberFormat="1" applyFont="1" applyAlignment="1">
      <alignment horizontal="center" vertical="center" wrapText="1"/>
    </xf>
    <xf numFmtId="0" fontId="13" fillId="0" borderId="0" xfId="0" applyFont="1" applyAlignment="1">
      <alignment horizontal="center" vertical="center" wrapText="1"/>
    </xf>
    <xf numFmtId="0" fontId="7" fillId="2" borderId="8" xfId="0" applyFont="1" applyFill="1" applyBorder="1" applyAlignment="1">
      <alignment horizontal="left"/>
    </xf>
    <xf numFmtId="0" fontId="7" fillId="2" borderId="53" xfId="0" applyFont="1" applyFill="1" applyBorder="1" applyAlignment="1">
      <alignment horizontal="left"/>
    </xf>
    <xf numFmtId="0" fontId="4" fillId="12" borderId="93" xfId="0" applyFont="1" applyFill="1" applyBorder="1" applyAlignment="1">
      <alignment horizontal="left" vertical="center"/>
    </xf>
    <xf numFmtId="0" fontId="4" fillId="12" borderId="94" xfId="0" applyFont="1" applyFill="1" applyBorder="1" applyAlignment="1">
      <alignment horizontal="left" vertical="center"/>
    </xf>
    <xf numFmtId="0" fontId="4" fillId="12" borderId="95" xfId="0" applyFont="1" applyFill="1" applyBorder="1" applyAlignment="1">
      <alignment horizontal="left" vertical="center"/>
    </xf>
    <xf numFmtId="0" fontId="28" fillId="12" borderId="93" xfId="0" applyFont="1" applyFill="1" applyBorder="1" applyAlignment="1" applyProtection="1">
      <alignment horizontal="left" vertical="center" wrapText="1"/>
      <protection locked="0"/>
    </xf>
    <xf numFmtId="0" fontId="28" fillId="12" borderId="94" xfId="0" applyFont="1" applyFill="1" applyBorder="1" applyAlignment="1" applyProtection="1">
      <alignment horizontal="left" vertical="center" wrapText="1"/>
      <protection locked="0"/>
    </xf>
    <xf numFmtId="0" fontId="28" fillId="12" borderId="95" xfId="0" applyFont="1" applyFill="1" applyBorder="1" applyAlignment="1" applyProtection="1">
      <alignment horizontal="left" vertical="center" wrapText="1"/>
      <protection locked="0"/>
    </xf>
    <xf numFmtId="0" fontId="7" fillId="2" borderId="0" xfId="0" applyFont="1" applyFill="1" applyAlignment="1">
      <alignment horizontal="center" vertical="center"/>
    </xf>
    <xf numFmtId="0" fontId="3" fillId="2" borderId="0" xfId="0" applyFont="1" applyFill="1" applyAlignment="1">
      <alignment horizontal="center" vertical="center"/>
    </xf>
    <xf numFmtId="0" fontId="6" fillId="0" borderId="0" xfId="0" applyFont="1" applyAlignment="1">
      <alignment horizontal="center"/>
    </xf>
    <xf numFmtId="0" fontId="4" fillId="0" borderId="3" xfId="0" applyFont="1" applyBorder="1"/>
    <xf numFmtId="164" fontId="12" fillId="0" borderId="0" xfId="0" applyNumberFormat="1" applyFont="1" applyAlignment="1">
      <alignment horizontal="center" vertical="center" wrapText="1"/>
    </xf>
    <xf numFmtId="0" fontId="12" fillId="0" borderId="10" xfId="0" applyFont="1" applyBorder="1" applyAlignment="1">
      <alignment horizontal="center" vertical="center" wrapText="1"/>
    </xf>
    <xf numFmtId="0" fontId="28" fillId="12" borderId="101" xfId="0" applyFont="1" applyFill="1" applyBorder="1" applyAlignment="1" applyProtection="1">
      <alignment horizontal="left" vertical="center" wrapText="1"/>
      <protection locked="0"/>
    </xf>
    <xf numFmtId="0" fontId="28" fillId="12" borderId="96" xfId="0" applyFont="1" applyFill="1" applyBorder="1" applyAlignment="1" applyProtection="1">
      <alignment horizontal="left" vertical="center" wrapText="1"/>
      <protection locked="0"/>
    </xf>
    <xf numFmtId="0" fontId="28" fillId="12" borderId="102" xfId="0" applyFont="1" applyFill="1" applyBorder="1" applyAlignment="1" applyProtection="1">
      <alignment horizontal="left" vertical="center" wrapText="1"/>
      <protection locked="0"/>
    </xf>
    <xf numFmtId="0" fontId="3" fillId="2" borderId="72" xfId="0" applyFont="1" applyFill="1" applyBorder="1" applyAlignment="1">
      <alignment horizontal="center" vertical="center" wrapText="1"/>
    </xf>
    <xf numFmtId="0" fontId="3" fillId="2" borderId="92" xfId="0" applyFont="1" applyFill="1" applyBorder="1" applyAlignment="1">
      <alignment horizontal="center" vertical="center" wrapText="1"/>
    </xf>
    <xf numFmtId="0" fontId="3" fillId="2" borderId="74" xfId="0" applyFont="1" applyFill="1" applyBorder="1" applyAlignment="1">
      <alignment horizontal="center" vertical="center" wrapText="1"/>
    </xf>
    <xf numFmtId="9" fontId="11" fillId="3" borderId="30" xfId="0" applyNumberFormat="1" applyFont="1" applyFill="1" applyBorder="1" applyAlignment="1">
      <alignment horizontal="center" vertical="center" wrapText="1"/>
    </xf>
    <xf numFmtId="0" fontId="29" fillId="0" borderId="29" xfId="0" applyFont="1" applyBorder="1" applyAlignment="1">
      <alignment horizontal="center" vertical="center"/>
    </xf>
    <xf numFmtId="0" fontId="3" fillId="2" borderId="105" xfId="0" applyFont="1" applyFill="1" applyBorder="1" applyAlignment="1">
      <alignment horizontal="center" vertical="center" wrapText="1"/>
    </xf>
    <xf numFmtId="0" fontId="4" fillId="0" borderId="105" xfId="0" applyFont="1" applyBorder="1"/>
    <xf numFmtId="0" fontId="3" fillId="2" borderId="109" xfId="0" applyFont="1" applyFill="1" applyBorder="1" applyAlignment="1">
      <alignment horizontal="center" vertical="center" wrapText="1"/>
    </xf>
    <xf numFmtId="0" fontId="3" fillId="2" borderId="42" xfId="0" applyFont="1" applyFill="1" applyBorder="1" applyAlignment="1">
      <alignment horizontal="center" vertical="center" wrapText="1"/>
    </xf>
    <xf numFmtId="0" fontId="29" fillId="0" borderId="42" xfId="0" applyFont="1" applyBorder="1" applyAlignment="1" applyProtection="1">
      <alignment horizontal="center" vertical="center" wrapText="1"/>
      <protection locked="0"/>
    </xf>
    <xf numFmtId="0" fontId="7" fillId="14" borderId="103" xfId="0" applyFont="1" applyFill="1" applyBorder="1" applyAlignment="1">
      <alignment horizontal="left" vertical="center" wrapText="1"/>
    </xf>
    <xf numFmtId="0" fontId="7" fillId="14" borderId="76" xfId="0" applyFont="1" applyFill="1" applyBorder="1" applyAlignment="1">
      <alignment horizontal="left" vertical="center" wrapText="1"/>
    </xf>
    <xf numFmtId="0" fontId="7" fillId="14" borderId="0" xfId="0" applyFont="1" applyFill="1" applyBorder="1" applyAlignment="1">
      <alignment horizontal="left" vertical="center" wrapText="1"/>
    </xf>
    <xf numFmtId="0" fontId="7" fillId="14" borderId="104" xfId="0" applyFont="1" applyFill="1" applyBorder="1" applyAlignment="1">
      <alignment horizontal="left" vertical="center" wrapText="1"/>
    </xf>
    <xf numFmtId="0" fontId="29" fillId="0" borderId="31" xfId="0" applyFont="1" applyBorder="1" applyAlignment="1" applyProtection="1">
      <alignment horizontal="center" vertical="top" wrapText="1"/>
      <protection locked="0"/>
    </xf>
    <xf numFmtId="0" fontId="29" fillId="0" borderId="29" xfId="0" applyFont="1" applyBorder="1" applyAlignment="1" applyProtection="1">
      <alignment horizontal="center" vertical="top" wrapText="1"/>
      <protection locked="0"/>
    </xf>
    <xf numFmtId="0" fontId="29" fillId="0" borderId="30" xfId="0" applyFont="1" applyBorder="1" applyAlignment="1" applyProtection="1">
      <alignment horizontal="center" vertical="top" wrapText="1"/>
      <protection locked="0"/>
    </xf>
    <xf numFmtId="0" fontId="29" fillId="0" borderId="31" xfId="0" applyFont="1" applyBorder="1" applyAlignment="1" applyProtection="1">
      <alignment horizontal="center" vertical="center" wrapText="1"/>
      <protection locked="0"/>
    </xf>
    <xf numFmtId="0" fontId="30" fillId="0" borderId="31" xfId="0" applyFont="1" applyBorder="1" applyAlignment="1" applyProtection="1">
      <alignment horizontal="center" vertical="center" wrapText="1"/>
      <protection locked="0"/>
    </xf>
    <xf numFmtId="0" fontId="30" fillId="0" borderId="30" xfId="0" applyFont="1" applyBorder="1" applyAlignment="1" applyProtection="1">
      <alignment horizontal="center" vertical="center" wrapText="1"/>
      <protection locked="0"/>
    </xf>
    <xf numFmtId="0" fontId="28" fillId="3" borderId="32" xfId="0" applyFont="1" applyFill="1" applyBorder="1" applyAlignment="1" applyProtection="1">
      <alignment horizontal="center" vertical="center" wrapText="1"/>
      <protection locked="0"/>
    </xf>
    <xf numFmtId="9" fontId="29" fillId="0" borderId="97" xfId="0" applyNumberFormat="1" applyFont="1" applyBorder="1" applyAlignment="1" applyProtection="1">
      <alignment horizontal="center" vertical="center" wrapText="1"/>
      <protection hidden="1"/>
    </xf>
    <xf numFmtId="0" fontId="7" fillId="2" borderId="26" xfId="0" applyFont="1" applyFill="1" applyBorder="1" applyAlignment="1">
      <alignment horizontal="center" vertical="center" wrapText="1"/>
    </xf>
    <xf numFmtId="9" fontId="11" fillId="3" borderId="39" xfId="0" applyNumberFormat="1" applyFont="1" applyFill="1" applyBorder="1" applyAlignment="1">
      <alignment horizontal="center" vertical="center" wrapText="1"/>
    </xf>
    <xf numFmtId="0" fontId="31" fillId="6" borderId="29" xfId="0" applyFont="1" applyFill="1" applyBorder="1" applyAlignment="1" applyProtection="1">
      <alignment horizontal="center" vertical="center" wrapText="1"/>
      <protection hidden="1"/>
    </xf>
    <xf numFmtId="0" fontId="31" fillId="6" borderId="39" xfId="0" applyFont="1" applyFill="1" applyBorder="1" applyAlignment="1" applyProtection="1">
      <alignment horizontal="center" vertical="center" wrapText="1"/>
      <protection hidden="1"/>
    </xf>
    <xf numFmtId="0" fontId="31" fillId="0" borderId="29" xfId="0" applyFont="1" applyBorder="1" applyAlignment="1" applyProtection="1">
      <alignment horizontal="center" vertical="center"/>
      <protection hidden="1"/>
    </xf>
    <xf numFmtId="0" fontId="31" fillId="0" borderId="39" xfId="0" applyFont="1" applyBorder="1" applyAlignment="1" applyProtection="1">
      <alignment horizontal="center" vertical="center"/>
      <protection hidden="1"/>
    </xf>
    <xf numFmtId="0" fontId="11" fillId="3" borderId="106" xfId="0" applyFont="1" applyFill="1" applyBorder="1" applyAlignment="1" applyProtection="1">
      <alignment horizontal="center" vertical="center" wrapText="1"/>
      <protection locked="0"/>
    </xf>
    <xf numFmtId="0" fontId="11" fillId="3" borderId="108" xfId="0" applyFont="1" applyFill="1" applyBorder="1" applyAlignment="1" applyProtection="1">
      <alignment horizontal="center" vertical="center" wrapText="1"/>
      <protection locked="0"/>
    </xf>
    <xf numFmtId="0" fontId="29" fillId="0" borderId="39" xfId="0" applyFont="1" applyBorder="1" applyAlignment="1" applyProtection="1">
      <alignment horizontal="center" vertical="center" wrapText="1"/>
      <protection locked="0"/>
    </xf>
    <xf numFmtId="0" fontId="31" fillId="0" borderId="29" xfId="0" applyFont="1" applyBorder="1" applyAlignment="1" applyProtection="1">
      <alignment horizontal="center" vertical="center" wrapText="1"/>
      <protection hidden="1"/>
    </xf>
    <xf numFmtId="0" fontId="31" fillId="0" borderId="39" xfId="0" applyFont="1" applyBorder="1" applyAlignment="1" applyProtection="1">
      <alignment horizontal="center" vertical="center" wrapText="1"/>
      <protection hidden="1"/>
    </xf>
    <xf numFmtId="9" fontId="29" fillId="0" borderId="39" xfId="0" applyNumberFormat="1" applyFont="1" applyBorder="1" applyAlignment="1" applyProtection="1">
      <alignment horizontal="center" vertical="center" wrapText="1"/>
      <protection hidden="1"/>
    </xf>
    <xf numFmtId="0" fontId="7" fillId="2" borderId="29" xfId="0" applyFont="1" applyFill="1" applyBorder="1" applyAlignment="1">
      <alignment horizontal="center" vertical="center" wrapText="1"/>
    </xf>
    <xf numFmtId="0" fontId="7" fillId="2" borderId="39" xfId="0" applyFont="1" applyFill="1" applyBorder="1" applyAlignment="1">
      <alignment horizontal="center" vertical="center" wrapText="1"/>
    </xf>
    <xf numFmtId="9" fontId="7" fillId="2" borderId="29" xfId="0" applyNumberFormat="1" applyFont="1" applyFill="1" applyBorder="1" applyAlignment="1">
      <alignment horizontal="center" vertical="center"/>
    </xf>
    <xf numFmtId="9" fontId="7" fillId="2" borderId="39" xfId="0" applyNumberFormat="1" applyFont="1" applyFill="1" applyBorder="1" applyAlignment="1">
      <alignment horizontal="center" vertical="center"/>
    </xf>
    <xf numFmtId="0" fontId="17" fillId="0" borderId="29" xfId="0" applyFont="1" applyBorder="1" applyAlignment="1" applyProtection="1">
      <alignment horizontal="center" vertical="center"/>
      <protection locked="0"/>
    </xf>
    <xf numFmtId="0" fontId="17" fillId="0" borderId="39" xfId="0" applyFont="1" applyBorder="1" applyAlignment="1" applyProtection="1">
      <alignment horizontal="center" vertical="center"/>
      <protection locked="0"/>
    </xf>
    <xf numFmtId="0" fontId="4" fillId="0" borderId="107" xfId="0" applyFont="1" applyBorder="1"/>
    <xf numFmtId="0" fontId="4" fillId="0" borderId="39" xfId="0" applyFont="1" applyBorder="1"/>
    <xf numFmtId="0" fontId="30" fillId="0" borderId="39" xfId="0" applyFont="1" applyBorder="1" applyAlignment="1" applyProtection="1">
      <alignment horizontal="center" vertical="center" wrapText="1"/>
      <protection locked="0"/>
    </xf>
    <xf numFmtId="0" fontId="28" fillId="3" borderId="42" xfId="0" applyFont="1" applyFill="1" applyBorder="1" applyAlignment="1">
      <alignment horizontal="center" vertical="center" wrapText="1"/>
    </xf>
    <xf numFmtId="0" fontId="28" fillId="3" borderId="29" xfId="0" applyFont="1" applyFill="1" applyBorder="1" applyAlignment="1">
      <alignment horizontal="center" vertical="center" wrapText="1"/>
    </xf>
    <xf numFmtId="0" fontId="11" fillId="3" borderId="110" xfId="0" applyFont="1" applyFill="1" applyBorder="1" applyAlignment="1" applyProtection="1">
      <alignment horizontal="center" vertical="center" wrapText="1"/>
      <protection locked="0"/>
    </xf>
    <xf numFmtId="0" fontId="31" fillId="0" borderId="42" xfId="0" applyFont="1" applyBorder="1" applyAlignment="1" applyProtection="1">
      <alignment horizontal="center" vertical="center" wrapText="1"/>
      <protection hidden="1"/>
    </xf>
    <xf numFmtId="9" fontId="29" fillId="0" borderId="42" xfId="0" applyNumberFormat="1" applyFont="1" applyBorder="1" applyAlignment="1" applyProtection="1">
      <alignment horizontal="center" vertical="center" wrapText="1"/>
      <protection hidden="1"/>
    </xf>
    <xf numFmtId="0" fontId="7" fillId="2" borderId="42" xfId="0" applyFont="1" applyFill="1" applyBorder="1" applyAlignment="1">
      <alignment horizontal="center" vertical="center" wrapText="1"/>
    </xf>
    <xf numFmtId="9" fontId="31" fillId="0" borderId="42" xfId="0" applyNumberFormat="1" applyFont="1" applyBorder="1" applyAlignment="1" applyProtection="1">
      <alignment horizontal="center" vertical="center" wrapText="1"/>
      <protection hidden="1"/>
    </xf>
    <xf numFmtId="9" fontId="31" fillId="0" borderId="29" xfId="0" applyNumberFormat="1" applyFont="1" applyBorder="1" applyAlignment="1" applyProtection="1">
      <alignment horizontal="center" vertical="center" wrapText="1"/>
      <protection hidden="1"/>
    </xf>
    <xf numFmtId="0" fontId="17" fillId="0" borderId="42" xfId="0" applyFont="1" applyBorder="1" applyAlignment="1" applyProtection="1">
      <alignment horizontal="center" vertical="center"/>
      <protection locked="0"/>
    </xf>
    <xf numFmtId="0" fontId="30" fillId="0" borderId="42" xfId="0" applyFont="1" applyBorder="1" applyAlignment="1" applyProtection="1">
      <alignment horizontal="center" vertical="center" wrapText="1"/>
      <protection locked="0"/>
    </xf>
    <xf numFmtId="0" fontId="28" fillId="3" borderId="41" xfId="0" applyFont="1" applyFill="1" applyBorder="1" applyAlignment="1">
      <alignment horizontal="center" vertical="center" wrapText="1"/>
    </xf>
    <xf numFmtId="0" fontId="28" fillId="3" borderId="37" xfId="0" applyFont="1" applyFill="1" applyBorder="1" applyAlignment="1">
      <alignment horizontal="center" vertical="center" wrapText="1"/>
    </xf>
    <xf numFmtId="9" fontId="11" fillId="3" borderId="42" xfId="0" applyNumberFormat="1" applyFont="1" applyFill="1" applyBorder="1" applyAlignment="1">
      <alignment horizontal="center" vertical="center" wrapText="1"/>
    </xf>
    <xf numFmtId="0" fontId="0" fillId="0" borderId="29" xfId="0" applyBorder="1" applyAlignment="1">
      <alignment horizontal="center"/>
    </xf>
    <xf numFmtId="9" fontId="3" fillId="2" borderId="26" xfId="0" applyNumberFormat="1" applyFont="1" applyFill="1" applyBorder="1" applyAlignment="1">
      <alignment horizontal="center" vertical="center"/>
    </xf>
    <xf numFmtId="0" fontId="17" fillId="0" borderId="100" xfId="0" applyFont="1" applyBorder="1" applyAlignment="1" applyProtection="1">
      <alignment horizontal="center" vertical="center"/>
      <protection locked="0"/>
    </xf>
    <xf numFmtId="0" fontId="11" fillId="3" borderId="30" xfId="0" applyFont="1" applyFill="1" applyBorder="1" applyAlignment="1" applyProtection="1">
      <alignment horizontal="center" vertical="center" wrapText="1"/>
      <protection locked="0"/>
    </xf>
    <xf numFmtId="0" fontId="7" fillId="5" borderId="83" xfId="0" applyFont="1" applyFill="1" applyBorder="1" applyAlignment="1">
      <alignment horizontal="center" vertical="center"/>
    </xf>
    <xf numFmtId="0" fontId="4" fillId="0" borderId="89" xfId="0" applyFont="1" applyBorder="1"/>
    <xf numFmtId="0" fontId="7" fillId="5" borderId="83" xfId="0" applyFont="1" applyFill="1" applyBorder="1" applyAlignment="1">
      <alignment horizontal="center" vertical="center" wrapText="1"/>
    </xf>
    <xf numFmtId="0" fontId="9" fillId="4" borderId="77" xfId="0" applyFont="1" applyFill="1" applyBorder="1" applyAlignment="1">
      <alignment horizontal="center" vertical="center"/>
    </xf>
    <xf numFmtId="0" fontId="4" fillId="0" borderId="78" xfId="0" applyFont="1" applyBorder="1"/>
    <xf numFmtId="0" fontId="4" fillId="0" borderId="79" xfId="0" applyFont="1" applyBorder="1"/>
    <xf numFmtId="0" fontId="9" fillId="4" borderId="80" xfId="0" applyFont="1" applyFill="1" applyBorder="1" applyAlignment="1">
      <alignment horizontal="center" vertical="center"/>
    </xf>
    <xf numFmtId="0" fontId="4" fillId="0" borderId="81" xfId="0" applyFont="1" applyBorder="1"/>
    <xf numFmtId="0" fontId="7" fillId="5" borderId="82" xfId="0" applyFont="1" applyFill="1" applyBorder="1" applyAlignment="1">
      <alignment horizontal="center" vertical="center" textRotation="90" wrapText="1"/>
    </xf>
    <xf numFmtId="0" fontId="4" fillId="0" borderId="88" xfId="0" applyFont="1" applyBorder="1"/>
    <xf numFmtId="0" fontId="7" fillId="5" borderId="83" xfId="0" applyFont="1" applyFill="1" applyBorder="1" applyAlignment="1">
      <alignment horizontal="center" vertical="center" textRotation="90" wrapText="1"/>
    </xf>
    <xf numFmtId="0" fontId="7" fillId="5" borderId="87" xfId="0" applyFont="1" applyFill="1" applyBorder="1" applyAlignment="1">
      <alignment horizontal="center" vertical="center" textRotation="90" wrapText="1"/>
    </xf>
    <xf numFmtId="0" fontId="4" fillId="0" borderId="91" xfId="0" applyFont="1" applyBorder="1"/>
    <xf numFmtId="0" fontId="7" fillId="5" borderId="84" xfId="0" applyFont="1" applyFill="1" applyBorder="1" applyAlignment="1">
      <alignment horizontal="center" vertical="center"/>
    </xf>
    <xf numFmtId="0" fontId="4" fillId="0" borderId="85" xfId="0" applyFont="1" applyBorder="1"/>
    <xf numFmtId="0" fontId="7" fillId="5" borderId="84" xfId="0" applyFont="1" applyFill="1" applyBorder="1" applyAlignment="1">
      <alignment horizontal="center" vertical="center" wrapText="1"/>
    </xf>
    <xf numFmtId="0" fontId="4" fillId="0" borderId="86" xfId="0" applyFont="1" applyBorder="1"/>
    <xf numFmtId="0" fontId="8" fillId="3" borderId="8" xfId="0" applyFont="1" applyFill="1" applyBorder="1" applyAlignment="1" applyProtection="1">
      <alignment horizontal="center"/>
      <protection locked="0"/>
    </xf>
    <xf numFmtId="0" fontId="7" fillId="2" borderId="0" xfId="0" applyFont="1" applyFill="1" applyAlignment="1">
      <alignment horizontal="left"/>
    </xf>
    <xf numFmtId="0" fontId="4" fillId="0" borderId="0" xfId="0" applyFont="1" applyAlignment="1">
      <alignment horizontal="left"/>
    </xf>
    <xf numFmtId="0" fontId="8" fillId="3" borderId="8" xfId="0" applyFont="1" applyFill="1" applyBorder="1" applyAlignment="1" applyProtection="1">
      <alignment horizontal="center" wrapText="1"/>
      <protection locked="0"/>
    </xf>
    <xf numFmtId="0" fontId="8" fillId="3" borderId="9" xfId="0" applyFont="1" applyFill="1" applyBorder="1" applyAlignment="1" applyProtection="1">
      <alignment horizontal="center"/>
      <protection locked="0"/>
    </xf>
    <xf numFmtId="0" fontId="3" fillId="2" borderId="1" xfId="0" applyFont="1" applyFill="1" applyBorder="1" applyAlignment="1">
      <alignment horizontal="center"/>
    </xf>
    <xf numFmtId="0" fontId="4" fillId="0" borderId="2" xfId="0" applyFont="1" applyBorder="1"/>
    <xf numFmtId="0" fontId="4" fillId="0" borderId="4" xfId="0" applyFont="1" applyBorder="1"/>
    <xf numFmtId="0" fontId="5" fillId="2" borderId="2" xfId="0" applyFont="1" applyFill="1" applyBorder="1" applyAlignment="1">
      <alignment horizontal="center" vertical="center"/>
    </xf>
    <xf numFmtId="0" fontId="3" fillId="2" borderId="0" xfId="0" applyFont="1" applyFill="1"/>
    <xf numFmtId="0" fontId="6" fillId="2" borderId="5" xfId="0" applyFont="1" applyFill="1" applyBorder="1" applyAlignment="1">
      <alignment horizontal="center"/>
    </xf>
    <xf numFmtId="0" fontId="6" fillId="2" borderId="6" xfId="0" applyFont="1" applyFill="1" applyBorder="1" applyAlignment="1">
      <alignment horizontal="center"/>
    </xf>
    <xf numFmtId="0" fontId="17" fillId="3" borderId="8" xfId="0" applyFont="1" applyFill="1" applyBorder="1" applyAlignment="1" applyProtection="1">
      <alignment horizontal="center"/>
      <protection locked="0"/>
    </xf>
    <xf numFmtId="0" fontId="17" fillId="3" borderId="53" xfId="0" applyFont="1" applyFill="1" applyBorder="1" applyAlignment="1" applyProtection="1">
      <alignment horizontal="center"/>
      <protection locked="0"/>
    </xf>
    <xf numFmtId="9" fontId="35" fillId="3" borderId="44" xfId="0" applyNumberFormat="1" applyFont="1" applyFill="1" applyBorder="1" applyAlignment="1">
      <alignment horizontal="center" vertical="center" wrapText="1"/>
    </xf>
    <xf numFmtId="9" fontId="35" fillId="3" borderId="47" xfId="0" applyNumberFormat="1" applyFont="1" applyFill="1" applyBorder="1" applyAlignment="1">
      <alignment horizontal="center" vertical="center" wrapText="1"/>
    </xf>
    <xf numFmtId="0" fontId="35" fillId="3" borderId="44" xfId="0" applyFont="1" applyFill="1" applyBorder="1" applyAlignment="1">
      <alignment horizontal="center" vertical="center" wrapText="1"/>
    </xf>
    <xf numFmtId="0" fontId="35" fillId="3" borderId="47" xfId="0" applyFont="1" applyFill="1" applyBorder="1" applyAlignment="1">
      <alignment horizontal="center" vertical="center" wrapText="1"/>
    </xf>
    <xf numFmtId="0" fontId="35" fillId="3" borderId="46" xfId="0" applyFont="1" applyFill="1" applyBorder="1" applyAlignment="1" applyProtection="1">
      <alignment horizontal="center" vertical="center" wrapText="1"/>
      <protection locked="0"/>
    </xf>
    <xf numFmtId="0" fontId="35" fillId="3" borderId="49" xfId="0" applyFont="1" applyFill="1" applyBorder="1" applyAlignment="1" applyProtection="1">
      <alignment horizontal="center" vertical="center" wrapText="1"/>
      <protection locked="0"/>
    </xf>
    <xf numFmtId="0" fontId="35" fillId="3" borderId="44" xfId="0" applyFont="1" applyFill="1" applyBorder="1" applyAlignment="1" applyProtection="1">
      <alignment horizontal="center" vertical="center" wrapText="1"/>
      <protection locked="0"/>
    </xf>
    <xf numFmtId="0" fontId="35" fillId="3" borderId="47" xfId="0" applyFont="1" applyFill="1" applyBorder="1" applyAlignment="1" applyProtection="1">
      <alignment horizontal="center" vertical="center" wrapText="1"/>
      <protection locked="0"/>
    </xf>
    <xf numFmtId="9" fontId="35" fillId="3" borderId="44" xfId="0" applyNumberFormat="1" applyFont="1" applyFill="1" applyBorder="1" applyAlignment="1">
      <alignment horizontal="center" vertical="center"/>
    </xf>
    <xf numFmtId="9" fontId="35" fillId="3" borderId="47" xfId="0" applyNumberFormat="1" applyFont="1" applyFill="1" applyBorder="1" applyAlignment="1">
      <alignment horizontal="center" vertical="center"/>
    </xf>
    <xf numFmtId="0" fontId="35" fillId="0" borderId="44" xfId="0" applyFont="1" applyBorder="1" applyAlignment="1" applyProtection="1">
      <alignment horizontal="center" vertical="center"/>
      <protection locked="0"/>
    </xf>
    <xf numFmtId="0" fontId="35" fillId="0" borderId="47" xfId="0" applyFont="1" applyBorder="1" applyAlignment="1" applyProtection="1">
      <alignment horizontal="center" vertical="center"/>
      <protection locked="0"/>
    </xf>
    <xf numFmtId="0" fontId="35" fillId="3" borderId="68" xfId="0" applyFont="1" applyFill="1" applyBorder="1" applyAlignment="1" applyProtection="1">
      <alignment horizontal="center" vertical="center" wrapText="1"/>
      <protection locked="0"/>
    </xf>
    <xf numFmtId="0" fontId="35" fillId="3" borderId="69" xfId="0" applyFont="1" applyFill="1" applyBorder="1" applyAlignment="1" applyProtection="1">
      <alignment horizontal="center" vertical="center" wrapText="1"/>
      <protection locked="0"/>
    </xf>
    <xf numFmtId="0" fontId="35" fillId="3" borderId="44" xfId="0" applyFont="1" applyFill="1" applyBorder="1" applyAlignment="1">
      <alignment horizontal="justify" vertical="center" wrapText="1"/>
    </xf>
    <xf numFmtId="0" fontId="35" fillId="3" borderId="47" xfId="0" applyFont="1" applyFill="1" applyBorder="1" applyAlignment="1">
      <alignment horizontal="justify" vertical="center" wrapText="1"/>
    </xf>
    <xf numFmtId="0" fontId="35" fillId="3" borderId="41" xfId="0" applyFont="1" applyFill="1" applyBorder="1" applyAlignment="1">
      <alignment horizontal="center" vertical="center" wrapText="1"/>
    </xf>
    <xf numFmtId="0" fontId="35" fillId="3" borderId="32" xfId="0" applyFont="1" applyFill="1" applyBorder="1" applyAlignment="1">
      <alignment horizontal="center" vertical="center" wrapText="1"/>
    </xf>
    <xf numFmtId="9" fontId="35" fillId="3" borderId="41" xfId="0" applyNumberFormat="1" applyFont="1" applyFill="1" applyBorder="1" applyAlignment="1">
      <alignment horizontal="center" vertical="center" wrapText="1"/>
    </xf>
    <xf numFmtId="9" fontId="35" fillId="3" borderId="32" xfId="0" applyNumberFormat="1" applyFont="1" applyFill="1" applyBorder="1" applyAlignment="1">
      <alignment horizontal="center" vertical="center" wrapText="1"/>
    </xf>
    <xf numFmtId="0" fontId="35" fillId="3" borderId="65" xfId="0" applyFont="1" applyFill="1" applyBorder="1" applyAlignment="1" applyProtection="1">
      <alignment horizontal="center" vertical="center" wrapText="1"/>
      <protection locked="0"/>
    </xf>
    <xf numFmtId="0" fontId="35" fillId="3" borderId="67" xfId="0" applyFont="1" applyFill="1" applyBorder="1" applyAlignment="1" applyProtection="1">
      <alignment horizontal="center" vertical="center" wrapText="1"/>
      <protection locked="0"/>
    </xf>
    <xf numFmtId="0" fontId="35" fillId="3" borderId="41" xfId="0" applyFont="1" applyFill="1" applyBorder="1" applyAlignment="1" applyProtection="1">
      <alignment horizontal="center" vertical="center" wrapText="1"/>
      <protection locked="0"/>
    </xf>
    <xf numFmtId="0" fontId="35" fillId="3" borderId="32" xfId="0" applyFont="1" applyFill="1" applyBorder="1" applyAlignment="1" applyProtection="1">
      <alignment horizontal="center" vertical="center" wrapText="1"/>
      <protection locked="0"/>
    </xf>
    <xf numFmtId="0" fontId="35" fillId="3" borderId="41" xfId="0" applyFont="1" applyFill="1" applyBorder="1" applyAlignment="1">
      <alignment horizontal="justify" vertical="center" wrapText="1"/>
    </xf>
    <xf numFmtId="0" fontId="35" fillId="3" borderId="32" xfId="0" applyFont="1" applyFill="1" applyBorder="1" applyAlignment="1">
      <alignment horizontal="justify" vertical="center" wrapText="1"/>
    </xf>
    <xf numFmtId="0" fontId="35" fillId="3" borderId="43" xfId="0" applyFont="1" applyFill="1" applyBorder="1" applyAlignment="1" applyProtection="1">
      <alignment horizontal="center" vertical="center" wrapText="1"/>
      <protection locked="0"/>
    </xf>
    <xf numFmtId="0" fontId="35" fillId="3" borderId="34" xfId="0" applyFont="1" applyFill="1" applyBorder="1" applyAlignment="1" applyProtection="1">
      <alignment horizontal="center" vertical="center" wrapText="1"/>
      <protection locked="0"/>
    </xf>
    <xf numFmtId="9" fontId="35" fillId="3" borderId="41" xfId="0" applyNumberFormat="1" applyFont="1" applyFill="1" applyBorder="1" applyAlignment="1">
      <alignment horizontal="center" vertical="center"/>
    </xf>
    <xf numFmtId="9" fontId="35" fillId="3" borderId="32" xfId="0" applyNumberFormat="1" applyFont="1" applyFill="1" applyBorder="1" applyAlignment="1">
      <alignment horizontal="center" vertical="center"/>
    </xf>
    <xf numFmtId="0" fontId="35" fillId="0" borderId="41" xfId="0" applyFont="1" applyBorder="1" applyAlignment="1" applyProtection="1">
      <alignment horizontal="center" vertical="center"/>
      <protection locked="0"/>
    </xf>
    <xf numFmtId="0" fontId="35" fillId="0" borderId="32" xfId="0" applyFont="1" applyBorder="1" applyAlignment="1" applyProtection="1">
      <alignment horizontal="center" vertical="center"/>
      <protection locked="0"/>
    </xf>
    <xf numFmtId="9" fontId="35" fillId="3" borderId="37" xfId="0" applyNumberFormat="1"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40" xfId="0" applyFont="1" applyFill="1" applyBorder="1" applyAlignment="1" applyProtection="1">
      <alignment horizontal="center" vertical="center" wrapText="1"/>
      <protection locked="0"/>
    </xf>
    <xf numFmtId="0" fontId="35" fillId="3" borderId="37" xfId="0" applyFont="1" applyFill="1" applyBorder="1" applyAlignment="1" applyProtection="1">
      <alignment horizontal="center" vertical="center" wrapText="1"/>
      <protection locked="0"/>
    </xf>
    <xf numFmtId="9" fontId="35" fillId="3" borderId="37" xfId="0" applyNumberFormat="1" applyFont="1" applyFill="1" applyBorder="1" applyAlignment="1">
      <alignment horizontal="center" vertical="center"/>
    </xf>
    <xf numFmtId="0" fontId="35" fillId="0" borderId="37" xfId="0" applyFont="1" applyBorder="1" applyAlignment="1" applyProtection="1">
      <alignment horizontal="center" vertical="center"/>
      <protection locked="0"/>
    </xf>
    <xf numFmtId="0" fontId="35" fillId="3" borderId="66" xfId="0" applyFont="1" applyFill="1" applyBorder="1" applyAlignment="1" applyProtection="1">
      <alignment horizontal="center" vertical="center" wrapText="1"/>
      <protection locked="0"/>
    </xf>
    <xf numFmtId="0" fontId="35" fillId="3" borderId="37" xfId="0" applyFont="1" applyFill="1" applyBorder="1" applyAlignment="1">
      <alignment horizontal="justify" vertical="center" wrapText="1"/>
    </xf>
    <xf numFmtId="0" fontId="37" fillId="8" borderId="41" xfId="0" applyFont="1" applyFill="1" applyBorder="1" applyAlignment="1">
      <alignment horizontal="center" vertical="center" wrapText="1"/>
    </xf>
    <xf numFmtId="0" fontId="37" fillId="8" borderId="37" xfId="0" applyFont="1" applyFill="1" applyBorder="1" applyAlignment="1">
      <alignment horizontal="center" vertical="center" wrapText="1"/>
    </xf>
    <xf numFmtId="0" fontId="37" fillId="8" borderId="42" xfId="0" applyFont="1" applyFill="1" applyBorder="1" applyAlignment="1">
      <alignment horizontal="center" vertical="center" textRotation="90" wrapText="1"/>
    </xf>
    <xf numFmtId="0" fontId="37" fillId="8" borderId="39" xfId="0" applyFont="1" applyFill="1" applyBorder="1" applyAlignment="1">
      <alignment horizontal="center" vertical="center" textRotation="90" wrapText="1"/>
    </xf>
    <xf numFmtId="0" fontId="37" fillId="8" borderId="41" xfId="0" applyFont="1" applyFill="1" applyBorder="1" applyAlignment="1">
      <alignment horizontal="center" vertical="center"/>
    </xf>
    <xf numFmtId="0" fontId="37" fillId="8" borderId="37" xfId="0" applyFont="1" applyFill="1" applyBorder="1" applyAlignment="1">
      <alignment horizontal="center" vertical="center"/>
    </xf>
    <xf numFmtId="0" fontId="37" fillId="8" borderId="42" xfId="0" applyFont="1" applyFill="1" applyBorder="1" applyAlignment="1">
      <alignment horizontal="center" vertical="center" wrapText="1"/>
    </xf>
    <xf numFmtId="0" fontId="37" fillId="8" borderId="39" xfId="0" applyFont="1" applyFill="1" applyBorder="1" applyAlignment="1">
      <alignment horizontal="center" vertical="center" wrapText="1"/>
    </xf>
    <xf numFmtId="0" fontId="37" fillId="7" borderId="54" xfId="0" applyFont="1" applyFill="1" applyBorder="1" applyAlignment="1">
      <alignment horizontal="center" vertical="center"/>
    </xf>
    <xf numFmtId="0" fontId="37" fillId="7" borderId="55" xfId="0" applyFont="1" applyFill="1" applyBorder="1" applyAlignment="1">
      <alignment horizontal="center" vertical="center"/>
    </xf>
    <xf numFmtId="0" fontId="37" fillId="7" borderId="56" xfId="0" applyFont="1" applyFill="1" applyBorder="1" applyAlignment="1">
      <alignment horizontal="center" vertical="center"/>
    </xf>
    <xf numFmtId="0" fontId="37" fillId="7" borderId="57" xfId="0" applyFont="1" applyFill="1" applyBorder="1" applyAlignment="1">
      <alignment horizontal="center" vertical="center"/>
    </xf>
    <xf numFmtId="0" fontId="37" fillId="8" borderId="58" xfId="0" applyFont="1" applyFill="1" applyBorder="1" applyAlignment="1">
      <alignment horizontal="center" vertical="center" textRotation="90" wrapText="1"/>
    </xf>
    <xf numFmtId="0" fontId="37" fillId="8" borderId="63" xfId="0" applyFont="1" applyFill="1" applyBorder="1" applyAlignment="1">
      <alignment horizontal="center" vertical="center" textRotation="90" wrapText="1"/>
    </xf>
    <xf numFmtId="0" fontId="37" fillId="8" borderId="62" xfId="0" applyFont="1" applyFill="1" applyBorder="1" applyAlignment="1">
      <alignment horizontal="center" vertical="center" textRotation="90" wrapText="1"/>
    </xf>
    <xf numFmtId="0" fontId="37" fillId="8" borderId="64" xfId="0" applyFont="1" applyFill="1" applyBorder="1" applyAlignment="1">
      <alignment horizontal="center" vertical="center" textRotation="90" wrapText="1"/>
    </xf>
    <xf numFmtId="0" fontId="37" fillId="8" borderId="42" xfId="0" applyFont="1" applyFill="1" applyBorder="1" applyAlignment="1">
      <alignment horizontal="center" vertical="center"/>
    </xf>
    <xf numFmtId="0" fontId="37" fillId="8" borderId="59" xfId="0" applyFont="1" applyFill="1" applyBorder="1" applyAlignment="1">
      <alignment horizontal="center" vertical="center" wrapText="1"/>
    </xf>
    <xf numFmtId="0" fontId="37" fillId="8" borderId="60" xfId="0" applyFont="1" applyFill="1" applyBorder="1" applyAlignment="1">
      <alignment horizontal="center" vertical="center" wrapText="1"/>
    </xf>
    <xf numFmtId="0" fontId="37" fillId="8" borderId="61" xfId="0" applyFont="1" applyFill="1" applyBorder="1" applyAlignment="1">
      <alignment horizontal="center" vertical="center" wrapText="1"/>
    </xf>
    <xf numFmtId="0" fontId="11" fillId="3" borderId="53" xfId="0" applyFont="1" applyFill="1" applyBorder="1" applyAlignment="1" applyProtection="1">
      <alignment horizontal="left"/>
      <protection locked="0"/>
    </xf>
    <xf numFmtId="0" fontId="24" fillId="3" borderId="8" xfId="0" applyFont="1" applyFill="1" applyBorder="1" applyAlignment="1" applyProtection="1">
      <alignment horizontal="left" vertical="center" wrapText="1"/>
      <protection locked="0"/>
    </xf>
    <xf numFmtId="0" fontId="11" fillId="3" borderId="12" xfId="0" applyFont="1" applyFill="1" applyBorder="1" applyAlignment="1" applyProtection="1">
      <alignment horizontal="left"/>
      <protection locked="0"/>
    </xf>
    <xf numFmtId="0" fontId="11" fillId="3" borderId="13" xfId="0" applyFont="1" applyFill="1" applyBorder="1" applyAlignment="1" applyProtection="1">
      <alignment horizontal="left"/>
      <protection locked="0"/>
    </xf>
    <xf numFmtId="0" fontId="26" fillId="3" borderId="10" xfId="0" applyFont="1" applyFill="1" applyBorder="1" applyAlignment="1" applyProtection="1">
      <alignment horizontal="left"/>
      <protection locked="0"/>
    </xf>
    <xf numFmtId="0" fontId="26" fillId="3" borderId="11" xfId="0" applyFont="1" applyFill="1" applyBorder="1" applyAlignment="1" applyProtection="1">
      <alignment horizontal="left"/>
      <protection locked="0"/>
    </xf>
    <xf numFmtId="0" fontId="27" fillId="3" borderId="8" xfId="0" applyFont="1" applyFill="1" applyBorder="1" applyAlignment="1" applyProtection="1">
      <alignment horizontal="left" vertical="center" wrapText="1"/>
      <protection locked="0"/>
    </xf>
    <xf numFmtId="0" fontId="11" fillId="3" borderId="9" xfId="0" applyFont="1" applyFill="1" applyBorder="1" applyAlignment="1" applyProtection="1">
      <alignment horizontal="left"/>
      <protection locked="0"/>
    </xf>
    <xf numFmtId="0" fontId="17" fillId="3" borderId="4" xfId="0" applyFont="1" applyFill="1" applyBorder="1" applyAlignment="1" applyProtection="1">
      <alignment horizontal="left" vertical="center"/>
      <protection locked="0"/>
    </xf>
    <xf numFmtId="0" fontId="17" fillId="3" borderId="0" xfId="0" applyFont="1" applyFill="1" applyAlignment="1" applyProtection="1">
      <alignment horizontal="left" vertical="center"/>
      <protection locked="0"/>
    </xf>
    <xf numFmtId="0" fontId="11" fillId="3" borderId="0" xfId="0" applyFont="1" applyFill="1" applyBorder="1" applyAlignment="1" applyProtection="1">
      <alignment horizontal="left" vertical="center" wrapText="1"/>
      <protection locked="0"/>
    </xf>
    <xf numFmtId="0" fontId="20" fillId="3" borderId="10" xfId="0" applyFont="1" applyFill="1" applyBorder="1" applyAlignment="1" applyProtection="1">
      <alignment horizontal="left" wrapText="1"/>
      <protection locked="0"/>
    </xf>
    <xf numFmtId="0" fontId="20" fillId="3" borderId="10" xfId="0" applyFont="1" applyFill="1" applyBorder="1" applyAlignment="1" applyProtection="1">
      <alignment horizontal="left"/>
      <protection locked="0"/>
    </xf>
    <xf numFmtId="0" fontId="25" fillId="3" borderId="0" xfId="0" applyFont="1" applyFill="1" applyAlignment="1" applyProtection="1">
      <alignment horizontal="center"/>
      <protection locked="0"/>
    </xf>
    <xf numFmtId="0" fontId="3" fillId="2" borderId="26" xfId="0" applyFont="1" applyFill="1" applyBorder="1" applyAlignment="1">
      <alignment horizontal="center" vertical="center" wrapText="1"/>
    </xf>
    <xf numFmtId="9" fontId="3" fillId="2" borderId="26" xfId="0" applyNumberFormat="1" applyFont="1" applyFill="1" applyBorder="1" applyAlignment="1">
      <alignment horizontal="center" vertical="center" wrapText="1"/>
    </xf>
    <xf numFmtId="0" fontId="3" fillId="2" borderId="25" xfId="0" applyFont="1" applyFill="1" applyBorder="1" applyAlignment="1">
      <alignment horizontal="center" vertical="center" wrapText="1"/>
    </xf>
    <xf numFmtId="0" fontId="3" fillId="2" borderId="26" xfId="0" applyFont="1" applyFill="1" applyBorder="1" applyAlignment="1">
      <alignment horizontal="left" vertical="center" wrapText="1"/>
    </xf>
    <xf numFmtId="0" fontId="1" fillId="3" borderId="29" xfId="0" applyFont="1" applyFill="1" applyBorder="1" applyAlignment="1">
      <alignment horizontal="center" vertical="center" wrapText="1"/>
    </xf>
    <xf numFmtId="9" fontId="1" fillId="3" borderId="29" xfId="0" applyNumberFormat="1" applyFont="1" applyFill="1" applyBorder="1" applyAlignment="1">
      <alignment horizontal="center" vertical="center" wrapText="1"/>
    </xf>
    <xf numFmtId="0" fontId="1" fillId="2" borderId="29" xfId="0" applyFont="1" applyFill="1" applyBorder="1" applyAlignment="1">
      <alignment horizontal="center" vertical="center" wrapText="1"/>
    </xf>
    <xf numFmtId="0" fontId="10" fillId="0" borderId="29" xfId="0" applyFont="1" applyBorder="1"/>
    <xf numFmtId="0" fontId="1" fillId="2" borderId="29" xfId="0" applyFont="1" applyFill="1" applyBorder="1" applyAlignment="1">
      <alignment horizontal="left" vertical="center" wrapText="1"/>
    </xf>
    <xf numFmtId="0" fontId="1" fillId="3" borderId="29" xfId="0" applyFont="1" applyFill="1" applyBorder="1" applyAlignment="1" applyProtection="1">
      <alignment horizontal="center" vertical="center" wrapText="1"/>
      <protection locked="0"/>
    </xf>
    <xf numFmtId="0" fontId="1" fillId="9" borderId="29" xfId="0" applyFont="1" applyFill="1" applyBorder="1" applyAlignment="1">
      <alignment horizontal="center" vertical="center" wrapText="1"/>
    </xf>
    <xf numFmtId="0" fontId="10" fillId="10" borderId="29" xfId="0" applyFont="1" applyFill="1" applyBorder="1"/>
    <xf numFmtId="9" fontId="1" fillId="2" borderId="29" xfId="0" applyNumberFormat="1" applyFont="1" applyFill="1" applyBorder="1" applyAlignment="1">
      <alignment horizontal="center" vertical="center" wrapText="1"/>
    </xf>
    <xf numFmtId="9" fontId="1" fillId="2" borderId="29" xfId="0" applyNumberFormat="1" applyFont="1" applyFill="1" applyBorder="1" applyAlignment="1">
      <alignment horizontal="center" vertical="center"/>
    </xf>
    <xf numFmtId="0" fontId="1" fillId="0" borderId="29" xfId="0" applyFont="1" applyBorder="1" applyAlignment="1" applyProtection="1">
      <alignment horizontal="center" vertical="center"/>
      <protection locked="0"/>
    </xf>
    <xf numFmtId="0" fontId="1" fillId="3" borderId="30" xfId="0" applyFont="1" applyFill="1" applyBorder="1" applyAlignment="1" applyProtection="1">
      <alignment horizontal="center" vertical="center" wrapText="1"/>
      <protection locked="0"/>
    </xf>
    <xf numFmtId="0" fontId="1" fillId="3" borderId="31" xfId="0" applyFont="1" applyFill="1" applyBorder="1" applyAlignment="1" applyProtection="1">
      <alignment horizontal="center" vertical="center" wrapText="1"/>
      <protection locked="0"/>
    </xf>
    <xf numFmtId="0" fontId="1" fillId="3" borderId="29" xfId="0" applyFont="1" applyFill="1" applyBorder="1" applyAlignment="1">
      <alignment horizontal="justify" vertical="center" wrapText="1"/>
    </xf>
    <xf numFmtId="0" fontId="4" fillId="0" borderId="28" xfId="0" applyFont="1" applyBorder="1"/>
    <xf numFmtId="0" fontId="8" fillId="3" borderId="8" xfId="0" applyFont="1" applyFill="1" applyBorder="1" applyAlignment="1" applyProtection="1">
      <alignment horizontal="center" vertical="center"/>
      <protection locked="0"/>
    </xf>
    <xf numFmtId="0" fontId="11" fillId="3" borderId="0" xfId="0" applyFont="1" applyFill="1" applyBorder="1" applyAlignment="1" applyProtection="1">
      <alignment horizontal="center"/>
      <protection locked="0"/>
    </xf>
    <xf numFmtId="0" fontId="14" fillId="3" borderId="0" xfId="0" applyFont="1" applyFill="1" applyBorder="1" applyAlignment="1" applyProtection="1">
      <alignment horizontal="center" vertical="center"/>
      <protection locked="0"/>
    </xf>
    <xf numFmtId="0" fontId="15" fillId="3" borderId="0" xfId="0" applyFont="1" applyFill="1" applyBorder="1" applyAlignment="1" applyProtection="1">
      <alignment horizontal="center"/>
      <protection locked="0"/>
    </xf>
    <xf numFmtId="0" fontId="11" fillId="3" borderId="0" xfId="0" applyFont="1" applyFill="1" applyBorder="1" applyProtection="1">
      <protection locked="0"/>
    </xf>
    <xf numFmtId="0" fontId="17" fillId="3" borderId="0" xfId="0" applyFont="1" applyFill="1" applyBorder="1" applyAlignment="1" applyProtection="1">
      <alignment horizontal="left"/>
      <protection locked="0"/>
    </xf>
    <xf numFmtId="0" fontId="17" fillId="3" borderId="0" xfId="0" applyFont="1" applyFill="1" applyBorder="1" applyAlignment="1" applyProtection="1">
      <alignment horizontal="center"/>
      <protection locked="0"/>
    </xf>
    <xf numFmtId="0" fontId="17" fillId="3" borderId="0" xfId="0" applyFont="1" applyFill="1" applyBorder="1" applyAlignment="1" applyProtection="1">
      <alignment horizontal="center"/>
      <protection locked="0"/>
    </xf>
    <xf numFmtId="0" fontId="17" fillId="3" borderId="0" xfId="0" applyFont="1" applyFill="1" applyBorder="1" applyAlignment="1" applyProtection="1">
      <alignment horizontal="left"/>
      <protection locked="0"/>
    </xf>
    <xf numFmtId="0" fontId="11" fillId="3" borderId="0" xfId="0" applyFont="1" applyFill="1" applyBorder="1" applyAlignment="1" applyProtection="1">
      <alignment horizontal="left"/>
      <protection locked="0"/>
    </xf>
    <xf numFmtId="0" fontId="11" fillId="3" borderId="0" xfId="0" applyFont="1" applyFill="1" applyBorder="1" applyAlignment="1" applyProtection="1">
      <alignment horizontal="center"/>
      <protection locked="0"/>
    </xf>
    <xf numFmtId="0" fontId="18" fillId="7" borderId="54" xfId="0" applyFont="1" applyFill="1" applyBorder="1" applyAlignment="1" applyProtection="1">
      <alignment horizontal="center" vertical="center"/>
    </xf>
    <xf numFmtId="0" fontId="18" fillId="7" borderId="55" xfId="0" applyFont="1" applyFill="1" applyBorder="1" applyAlignment="1" applyProtection="1">
      <alignment horizontal="center" vertical="center"/>
    </xf>
    <xf numFmtId="0" fontId="18" fillId="7" borderId="56" xfId="0" applyFont="1" applyFill="1" applyBorder="1" applyAlignment="1" applyProtection="1">
      <alignment horizontal="center" vertical="center"/>
    </xf>
    <xf numFmtId="0" fontId="18" fillId="7" borderId="57" xfId="0" applyFont="1" applyFill="1" applyBorder="1" applyAlignment="1" applyProtection="1">
      <alignment horizontal="center" vertical="center"/>
    </xf>
    <xf numFmtId="0" fontId="17" fillId="8" borderId="58" xfId="0" applyFont="1" applyFill="1" applyBorder="1" applyAlignment="1" applyProtection="1">
      <alignment horizontal="center" vertical="center" textRotation="90" wrapText="1"/>
    </xf>
    <xf numFmtId="0" fontId="17" fillId="8" borderId="41" xfId="0" applyFont="1" applyFill="1" applyBorder="1" applyAlignment="1" applyProtection="1">
      <alignment horizontal="center" vertical="center" wrapText="1"/>
    </xf>
    <xf numFmtId="0" fontId="17" fillId="8" borderId="42" xfId="0" applyFont="1" applyFill="1" applyBorder="1" applyAlignment="1" applyProtection="1">
      <alignment horizontal="center" vertical="center" wrapText="1"/>
    </xf>
    <xf numFmtId="0" fontId="17" fillId="8" borderId="41" xfId="0" applyFont="1" applyFill="1" applyBorder="1" applyAlignment="1" applyProtection="1">
      <alignment horizontal="center" vertical="center"/>
    </xf>
    <xf numFmtId="0" fontId="17" fillId="8" borderId="42" xfId="0" applyFont="1" applyFill="1" applyBorder="1" applyAlignment="1" applyProtection="1">
      <alignment horizontal="center" vertical="center"/>
    </xf>
    <xf numFmtId="0" fontId="17" fillId="8" borderId="59" xfId="0" applyFont="1" applyFill="1" applyBorder="1" applyAlignment="1" applyProtection="1">
      <alignment horizontal="center" vertical="center" wrapText="1"/>
    </xf>
    <xf numFmtId="0" fontId="17" fillId="8" borderId="60" xfId="0" applyFont="1" applyFill="1" applyBorder="1" applyAlignment="1" applyProtection="1">
      <alignment horizontal="center" vertical="center" wrapText="1"/>
    </xf>
    <xf numFmtId="0" fontId="17" fillId="8" borderId="61" xfId="0" applyFont="1" applyFill="1" applyBorder="1" applyAlignment="1" applyProtection="1">
      <alignment horizontal="center" vertical="center" wrapText="1"/>
    </xf>
    <xf numFmtId="0" fontId="17" fillId="8" borderId="42" xfId="0" applyFont="1" applyFill="1" applyBorder="1" applyAlignment="1" applyProtection="1">
      <alignment horizontal="center" vertical="center" textRotation="90" wrapText="1"/>
    </xf>
    <xf numFmtId="0" fontId="17" fillId="8" borderId="62" xfId="0" applyFont="1" applyFill="1" applyBorder="1" applyAlignment="1" applyProtection="1">
      <alignment horizontal="center" vertical="center" textRotation="90" wrapText="1"/>
    </xf>
    <xf numFmtId="0" fontId="17" fillId="8" borderId="63" xfId="0" applyFont="1" applyFill="1" applyBorder="1" applyAlignment="1" applyProtection="1">
      <alignment horizontal="center" vertical="center" textRotation="90" wrapText="1"/>
    </xf>
    <xf numFmtId="0" fontId="17" fillId="8" borderId="37" xfId="0" applyFont="1" applyFill="1" applyBorder="1" applyAlignment="1" applyProtection="1">
      <alignment horizontal="center" vertical="center" wrapText="1"/>
    </xf>
    <xf numFmtId="0" fontId="17" fillId="8" borderId="39" xfId="0" applyFont="1" applyFill="1" applyBorder="1" applyAlignment="1" applyProtection="1">
      <alignment horizontal="center" vertical="center" wrapText="1"/>
    </xf>
    <xf numFmtId="0" fontId="17" fillId="8" borderId="37" xfId="0" applyFont="1" applyFill="1" applyBorder="1" applyAlignment="1" applyProtection="1">
      <alignment horizontal="center" vertical="center"/>
    </xf>
    <xf numFmtId="0" fontId="17" fillId="8" borderId="39" xfId="0" applyFont="1" applyFill="1" applyBorder="1" applyAlignment="1" applyProtection="1">
      <alignment horizontal="center" vertical="center" textRotation="90" wrapText="1"/>
    </xf>
    <xf numFmtId="0" fontId="17" fillId="8" borderId="39" xfId="0" applyFont="1" applyFill="1" applyBorder="1" applyAlignment="1" applyProtection="1">
      <alignment horizontal="center" vertical="center" textRotation="90"/>
    </xf>
    <xf numFmtId="0" fontId="17" fillId="8" borderId="39" xfId="0" applyFont="1" applyFill="1" applyBorder="1" applyAlignment="1" applyProtection="1">
      <alignment horizontal="center" vertical="center" textRotation="90" wrapText="1"/>
    </xf>
    <xf numFmtId="0" fontId="17" fillId="8" borderId="64" xfId="0" applyFont="1" applyFill="1" applyBorder="1" applyAlignment="1" applyProtection="1">
      <alignment horizontal="center" vertical="center" textRotation="90" wrapText="1"/>
    </xf>
    <xf numFmtId="0" fontId="11" fillId="3" borderId="41" xfId="0" applyFont="1" applyFill="1" applyBorder="1" applyAlignment="1" applyProtection="1">
      <alignment horizontal="justify" vertical="center" wrapText="1"/>
    </xf>
    <xf numFmtId="9" fontId="11" fillId="3" borderId="41" xfId="0" applyNumberFormat="1" applyFont="1" applyFill="1" applyBorder="1" applyAlignment="1" applyProtection="1">
      <alignment horizontal="center" vertical="center" wrapText="1"/>
    </xf>
    <xf numFmtId="9" fontId="11" fillId="3" borderId="41" xfId="0" applyNumberFormat="1" applyFont="1" applyFill="1" applyBorder="1" applyAlignment="1" applyProtection="1">
      <alignment horizontal="center" vertical="center"/>
    </xf>
    <xf numFmtId="0" fontId="11" fillId="3" borderId="42" xfId="0" applyFont="1" applyFill="1" applyBorder="1" applyAlignment="1" applyProtection="1">
      <alignment horizontal="center" vertical="center" wrapText="1"/>
    </xf>
    <xf numFmtId="9" fontId="11" fillId="3" borderId="42" xfId="0" applyNumberFormat="1" applyFont="1" applyFill="1" applyBorder="1" applyAlignment="1" applyProtection="1">
      <alignment horizontal="center" vertical="center"/>
    </xf>
    <xf numFmtId="9" fontId="11" fillId="3" borderId="42" xfId="0" applyNumberFormat="1" applyFont="1" applyFill="1" applyBorder="1" applyAlignment="1" applyProtection="1">
      <alignment horizontal="center" vertical="center" wrapText="1"/>
    </xf>
    <xf numFmtId="0" fontId="11" fillId="3" borderId="41" xfId="0" applyFont="1" applyFill="1" applyBorder="1" applyAlignment="1" applyProtection="1">
      <alignment horizontal="center" vertical="center" wrapText="1"/>
    </xf>
    <xf numFmtId="0" fontId="11" fillId="3" borderId="37" xfId="0" applyFont="1" applyFill="1" applyBorder="1" applyAlignment="1" applyProtection="1">
      <alignment horizontal="justify" vertical="center" wrapText="1"/>
    </xf>
    <xf numFmtId="9" fontId="11" fillId="3" borderId="37" xfId="0" applyNumberFormat="1" applyFont="1" applyFill="1" applyBorder="1" applyAlignment="1" applyProtection="1">
      <alignment horizontal="center" vertical="center" wrapText="1"/>
    </xf>
    <xf numFmtId="9" fontId="11" fillId="3" borderId="37" xfId="0" applyNumberFormat="1" applyFont="1" applyFill="1" applyBorder="1" applyAlignment="1" applyProtection="1">
      <alignment horizontal="center" vertical="center"/>
    </xf>
    <xf numFmtId="0" fontId="11" fillId="3" borderId="37" xfId="0" applyFont="1" applyFill="1" applyBorder="1" applyAlignment="1" applyProtection="1">
      <alignment horizontal="center" vertical="center" wrapText="1"/>
    </xf>
    <xf numFmtId="9" fontId="11" fillId="3" borderId="37" xfId="0" applyNumberFormat="1" applyFont="1" applyFill="1" applyBorder="1" applyAlignment="1" applyProtection="1">
      <alignment horizontal="center" vertical="center"/>
    </xf>
    <xf numFmtId="9" fontId="11" fillId="3" borderId="37" xfId="0" applyNumberFormat="1" applyFont="1" applyFill="1" applyBorder="1" applyAlignment="1" applyProtection="1">
      <alignment horizontal="center" vertical="center" wrapText="1"/>
    </xf>
    <xf numFmtId="0" fontId="11" fillId="3" borderId="37" xfId="0" applyFont="1" applyFill="1" applyBorder="1" applyAlignment="1" applyProtection="1">
      <alignment horizontal="center" vertical="center" wrapText="1"/>
    </xf>
    <xf numFmtId="9" fontId="11" fillId="3" borderId="39" xfId="0" applyNumberFormat="1" applyFont="1" applyFill="1" applyBorder="1" applyAlignment="1" applyProtection="1">
      <alignment horizontal="center" vertical="center" wrapText="1"/>
    </xf>
    <xf numFmtId="0" fontId="20" fillId="0" borderId="41" xfId="0" applyFont="1" applyBorder="1" applyAlignment="1" applyProtection="1">
      <alignment horizontal="center" vertical="center" wrapText="1"/>
      <protection locked="0"/>
    </xf>
    <xf numFmtId="0" fontId="11" fillId="3" borderId="41" xfId="0" applyFont="1" applyFill="1" applyBorder="1" applyAlignment="1" applyProtection="1">
      <alignment horizontal="center" vertical="center"/>
      <protection locked="0"/>
    </xf>
    <xf numFmtId="0" fontId="20" fillId="0" borderId="37" xfId="0" applyFont="1" applyBorder="1" applyAlignment="1" applyProtection="1">
      <alignment horizontal="center" vertical="center" wrapText="1"/>
      <protection locked="0"/>
    </xf>
    <xf numFmtId="0" fontId="11" fillId="3" borderId="37" xfId="0" applyFont="1" applyFill="1" applyBorder="1" applyAlignment="1" applyProtection="1">
      <alignment horizontal="center" vertical="center"/>
      <protection locked="0"/>
    </xf>
    <xf numFmtId="0" fontId="8" fillId="3" borderId="41" xfId="0" applyFont="1" applyFill="1" applyBorder="1" applyAlignment="1" applyProtection="1">
      <alignment horizontal="justify" vertical="center" wrapText="1"/>
      <protection locked="0"/>
    </xf>
    <xf numFmtId="0" fontId="8" fillId="3" borderId="37" xfId="0" applyFont="1" applyFill="1" applyBorder="1" applyAlignment="1" applyProtection="1">
      <alignment horizontal="justify" vertical="center" wrapText="1"/>
      <protection locked="0"/>
    </xf>
    <xf numFmtId="0" fontId="11" fillId="3" borderId="32" xfId="0" applyFont="1" applyFill="1" applyBorder="1" applyAlignment="1" applyProtection="1">
      <alignment horizontal="justify" vertical="center" wrapText="1"/>
    </xf>
    <xf numFmtId="9" fontId="11" fillId="3" borderId="32" xfId="0" applyNumberFormat="1" applyFont="1" applyFill="1" applyBorder="1" applyAlignment="1" applyProtection="1">
      <alignment horizontal="center" vertical="center" wrapText="1"/>
    </xf>
    <xf numFmtId="9" fontId="11" fillId="3" borderId="32" xfId="0" applyNumberFormat="1" applyFont="1" applyFill="1" applyBorder="1" applyAlignment="1" applyProtection="1">
      <alignment horizontal="center" vertical="center"/>
    </xf>
    <xf numFmtId="9" fontId="11" fillId="3" borderId="32" xfId="0" applyNumberFormat="1" applyFont="1" applyFill="1" applyBorder="1" applyAlignment="1" applyProtection="1">
      <alignment horizontal="center" vertical="center"/>
    </xf>
    <xf numFmtId="9" fontId="11" fillId="3" borderId="32" xfId="0" applyNumberFormat="1" applyFont="1" applyFill="1" applyBorder="1" applyAlignment="1" applyProtection="1">
      <alignment horizontal="center" vertical="center" wrapText="1"/>
    </xf>
    <xf numFmtId="0" fontId="11" fillId="3" borderId="32" xfId="0" applyFont="1" applyFill="1" applyBorder="1" applyAlignment="1" applyProtection="1">
      <alignment horizontal="center" vertical="center" wrapText="1"/>
    </xf>
    <xf numFmtId="9" fontId="11" fillId="3" borderId="30" xfId="0" applyNumberFormat="1" applyFont="1" applyFill="1" applyBorder="1" applyAlignment="1" applyProtection="1">
      <alignment horizontal="center" vertical="center" wrapText="1"/>
    </xf>
    <xf numFmtId="0" fontId="11" fillId="3" borderId="44" xfId="0" applyFont="1" applyFill="1" applyBorder="1" applyAlignment="1" applyProtection="1">
      <alignment horizontal="justify" vertical="center" wrapText="1"/>
    </xf>
    <xf numFmtId="9" fontId="11" fillId="3" borderId="44" xfId="0" applyNumberFormat="1" applyFont="1" applyFill="1" applyBorder="1" applyAlignment="1" applyProtection="1">
      <alignment horizontal="center" vertical="center" wrapText="1"/>
    </xf>
    <xf numFmtId="9" fontId="11" fillId="3" borderId="44" xfId="0" applyNumberFormat="1" applyFont="1" applyFill="1" applyBorder="1" applyAlignment="1" applyProtection="1">
      <alignment horizontal="center" vertical="center"/>
    </xf>
    <xf numFmtId="9" fontId="11" fillId="3" borderId="45" xfId="0" applyNumberFormat="1" applyFont="1" applyFill="1" applyBorder="1" applyAlignment="1" applyProtection="1">
      <alignment horizontal="center" vertical="center"/>
    </xf>
    <xf numFmtId="9" fontId="11" fillId="3" borderId="45" xfId="0" applyNumberFormat="1" applyFont="1" applyFill="1" applyBorder="1" applyAlignment="1" applyProtection="1">
      <alignment horizontal="center" vertical="center" wrapText="1"/>
    </xf>
    <xf numFmtId="0" fontId="11" fillId="3" borderId="44" xfId="0" applyFont="1" applyFill="1" applyBorder="1" applyAlignment="1" applyProtection="1">
      <alignment horizontal="center" vertical="center" wrapText="1"/>
    </xf>
    <xf numFmtId="0" fontId="11" fillId="3" borderId="47" xfId="0" applyFont="1" applyFill="1" applyBorder="1" applyAlignment="1" applyProtection="1">
      <alignment horizontal="justify" vertical="center" wrapText="1"/>
    </xf>
    <xf numFmtId="9" fontId="11" fillId="3" borderId="47" xfId="0" applyNumberFormat="1" applyFont="1" applyFill="1" applyBorder="1" applyAlignment="1" applyProtection="1">
      <alignment horizontal="center" vertical="center" wrapText="1"/>
    </xf>
    <xf numFmtId="9" fontId="11" fillId="3" borderId="47" xfId="0" applyNumberFormat="1" applyFont="1" applyFill="1" applyBorder="1" applyAlignment="1" applyProtection="1">
      <alignment horizontal="center" vertical="center"/>
    </xf>
    <xf numFmtId="9" fontId="11" fillId="3" borderId="47" xfId="0" applyNumberFormat="1" applyFont="1" applyFill="1" applyBorder="1" applyAlignment="1" applyProtection="1">
      <alignment horizontal="center" vertical="center"/>
    </xf>
    <xf numFmtId="9" fontId="11" fillId="3" borderId="47" xfId="0" applyNumberFormat="1" applyFont="1" applyFill="1" applyBorder="1" applyAlignment="1" applyProtection="1">
      <alignment horizontal="center" vertical="center" wrapText="1"/>
    </xf>
    <xf numFmtId="0" fontId="11" fillId="3" borderId="47" xfId="0" applyFont="1" applyFill="1" applyBorder="1" applyAlignment="1" applyProtection="1">
      <alignment horizontal="center" vertical="center" wrapText="1"/>
    </xf>
    <xf numFmtId="9" fontId="11" fillId="3" borderId="48" xfId="0" applyNumberFormat="1" applyFont="1" applyFill="1" applyBorder="1" applyAlignment="1" applyProtection="1">
      <alignment horizontal="center" vertical="center" wrapText="1"/>
    </xf>
    <xf numFmtId="0" fontId="11" fillId="3" borderId="0" xfId="0" applyFont="1" applyFill="1" applyBorder="1" applyAlignment="1" applyProtection="1">
      <alignment horizontal="center" vertical="center" wrapText="1"/>
      <protection locked="0"/>
    </xf>
    <xf numFmtId="0" fontId="11" fillId="3" borderId="0" xfId="0" applyFont="1" applyFill="1" applyBorder="1" applyAlignment="1" applyProtection="1">
      <alignment horizontal="justify" vertical="center" wrapText="1"/>
    </xf>
    <xf numFmtId="9" fontId="11" fillId="3" borderId="0" xfId="0" applyNumberFormat="1" applyFont="1" applyFill="1" applyBorder="1" applyAlignment="1" applyProtection="1">
      <alignment horizontal="center" vertical="center" wrapText="1"/>
    </xf>
    <xf numFmtId="9" fontId="11" fillId="3" borderId="0" xfId="0" applyNumberFormat="1" applyFont="1" applyFill="1" applyBorder="1" applyAlignment="1" applyProtection="1">
      <alignment horizontal="center" vertical="center"/>
    </xf>
    <xf numFmtId="0" fontId="11" fillId="3" borderId="0" xfId="0" applyFont="1" applyFill="1" applyBorder="1" applyAlignment="1" applyProtection="1">
      <alignment horizontal="center" vertical="center"/>
      <protection locked="0"/>
    </xf>
    <xf numFmtId="0" fontId="11" fillId="3" borderId="0" xfId="0" applyFont="1" applyFill="1" applyBorder="1" applyAlignment="1" applyProtection="1">
      <alignment horizontal="center" vertical="center" wrapText="1"/>
    </xf>
    <xf numFmtId="0" fontId="21" fillId="0" borderId="0" xfId="0" applyFont="1" applyBorder="1" applyAlignment="1">
      <alignment horizontal="center"/>
    </xf>
    <xf numFmtId="165" fontId="22" fillId="0" borderId="0" xfId="0" applyNumberFormat="1" applyFont="1" applyBorder="1" applyAlignment="1">
      <alignment horizontal="center" vertical="center" wrapText="1"/>
    </xf>
    <xf numFmtId="0" fontId="17" fillId="3" borderId="0" xfId="0" applyFont="1" applyFill="1" applyBorder="1" applyAlignment="1" applyProtection="1">
      <alignment horizontal="center" vertical="center"/>
    </xf>
    <xf numFmtId="0" fontId="11" fillId="3" borderId="0" xfId="0" applyFont="1" applyFill="1" applyBorder="1" applyAlignment="1" applyProtection="1">
      <alignment horizontal="center" vertical="center"/>
      <protection locked="0"/>
    </xf>
    <xf numFmtId="0" fontId="11" fillId="3" borderId="0" xfId="0" applyFont="1" applyFill="1" applyBorder="1" applyAlignment="1" applyProtection="1">
      <alignment horizontal="center" vertical="center"/>
    </xf>
    <xf numFmtId="0" fontId="20" fillId="0" borderId="0" xfId="0" applyFont="1" applyBorder="1" applyAlignment="1">
      <alignment horizontal="center"/>
    </xf>
    <xf numFmtId="165" fontId="23" fillId="0" borderId="0" xfId="0" applyNumberFormat="1" applyFont="1" applyBorder="1" applyAlignment="1">
      <alignment horizontal="center" vertical="center" wrapText="1"/>
    </xf>
    <xf numFmtId="0" fontId="23" fillId="0" borderId="0" xfId="0" applyFont="1" applyBorder="1" applyAlignment="1">
      <alignment horizontal="center" vertical="center" wrapText="1"/>
    </xf>
  </cellXfs>
  <cellStyles count="4">
    <cellStyle name="Normal" xfId="0" builtinId="0"/>
    <cellStyle name="Normal - Style1 2" xfId="1"/>
    <cellStyle name="Normal 2" xfId="3"/>
    <cellStyle name="Normal 2 2" xfId="2"/>
  </cellStyles>
  <dxfs count="2317">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D965"/>
          <bgColor rgb="FFFFD965"/>
        </patternFill>
      </fill>
    </dxf>
    <dxf>
      <fill>
        <patternFill patternType="solid">
          <fgColor rgb="FFFF9900"/>
          <bgColor rgb="FFFF9900"/>
        </patternFill>
      </fill>
    </dxf>
    <dxf>
      <fill>
        <patternFill patternType="solid">
          <fgColor rgb="FFFF0000"/>
          <bgColor rgb="FFFF0000"/>
        </patternFill>
      </fill>
    </dxf>
    <dxf>
      <fill>
        <patternFill patternType="solid">
          <fgColor rgb="FFFF9900"/>
          <bgColor rgb="FFFF99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D965"/>
          <bgColor rgb="FFFFD965"/>
        </patternFill>
      </fill>
    </dxf>
    <dxf>
      <fill>
        <patternFill patternType="solid">
          <fgColor rgb="FFFF9900"/>
          <bgColor rgb="FFFF9900"/>
        </patternFill>
      </fill>
    </dxf>
    <dxf>
      <fill>
        <patternFill patternType="solid">
          <fgColor rgb="FFFF0000"/>
          <bgColor rgb="FFFF0000"/>
        </patternFill>
      </fill>
    </dxf>
    <dxf>
      <fill>
        <patternFill patternType="solid">
          <fgColor rgb="FFFF9900"/>
          <bgColor rgb="FFFF99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D965"/>
          <bgColor rgb="FFFFD965"/>
        </patternFill>
      </fill>
    </dxf>
    <dxf>
      <fill>
        <patternFill patternType="solid">
          <fgColor rgb="FFFF9900"/>
          <bgColor rgb="FFFF9900"/>
        </patternFill>
      </fill>
    </dxf>
    <dxf>
      <fill>
        <patternFill patternType="solid">
          <fgColor rgb="FFFF0000"/>
          <bgColor rgb="FFFF0000"/>
        </patternFill>
      </fill>
    </dxf>
    <dxf>
      <fill>
        <patternFill patternType="solid">
          <fgColor rgb="FFFF9900"/>
          <bgColor rgb="FFFF9900"/>
        </patternFill>
      </fill>
    </dxf>
    <dxf>
      <fill>
        <patternFill patternType="solid">
          <fgColor rgb="FFFF0000"/>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D965"/>
          <bgColor rgb="FFFFD965"/>
        </patternFill>
      </fill>
    </dxf>
    <dxf>
      <fill>
        <patternFill patternType="solid">
          <fgColor rgb="FFFF9900"/>
          <bgColor rgb="FFFF9900"/>
        </patternFill>
      </fill>
    </dxf>
    <dxf>
      <fill>
        <patternFill patternType="solid">
          <fgColor rgb="FFFF0000"/>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D965"/>
          <bgColor rgb="FFFFD965"/>
        </patternFill>
      </fill>
    </dxf>
    <dxf>
      <fill>
        <patternFill patternType="solid">
          <fgColor rgb="FFFF9900"/>
          <bgColor rgb="FFFF9900"/>
        </patternFill>
      </fill>
    </dxf>
    <dxf>
      <fill>
        <patternFill patternType="solid">
          <fgColor rgb="FFFF0000"/>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D965"/>
          <bgColor rgb="FFFFD965"/>
        </patternFill>
      </fill>
    </dxf>
    <dxf>
      <fill>
        <patternFill patternType="solid">
          <fgColor rgb="FFFF9900"/>
          <bgColor rgb="FFFF99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D965"/>
          <bgColor rgb="FFFFD965"/>
        </patternFill>
      </fill>
    </dxf>
    <dxf>
      <fill>
        <patternFill patternType="solid">
          <fgColor rgb="FFFF9900"/>
          <bgColor rgb="FFFF9900"/>
        </patternFill>
      </fill>
    </dxf>
    <dxf>
      <fill>
        <patternFill patternType="solid">
          <fgColor rgb="FFFF0000"/>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D965"/>
          <bgColor rgb="FFFFD965"/>
        </patternFill>
      </fill>
    </dxf>
    <dxf>
      <fill>
        <patternFill patternType="solid">
          <fgColor rgb="FFFF9900"/>
          <bgColor rgb="FFFF9900"/>
        </patternFill>
      </fill>
    </dxf>
    <dxf>
      <fill>
        <patternFill patternType="solid">
          <fgColor rgb="FFFF0000"/>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D965"/>
          <bgColor rgb="FFFFD965"/>
        </patternFill>
      </fill>
    </dxf>
    <dxf>
      <fill>
        <patternFill patternType="solid">
          <fgColor rgb="FFFF9900"/>
          <bgColor rgb="FFFF9900"/>
        </patternFill>
      </fill>
    </dxf>
    <dxf>
      <fill>
        <patternFill patternType="solid">
          <fgColor rgb="FFFF0000"/>
          <bgColor rgb="FFFF0000"/>
        </patternFill>
      </fill>
    </dxf>
    <dxf>
      <fill>
        <patternFill patternType="solid">
          <fgColor rgb="FFFF9900"/>
          <bgColor rgb="FFFF9900"/>
        </patternFill>
      </fill>
    </dxf>
    <dxf>
      <fill>
        <patternFill patternType="solid">
          <fgColor rgb="FFFF0000"/>
          <bgColor rgb="FFFF0000"/>
        </patternFill>
      </fill>
    </dxf>
    <dxf>
      <fill>
        <patternFill patternType="solid">
          <fgColor rgb="FFFF9900"/>
          <bgColor rgb="FFFF9900"/>
        </patternFill>
      </fill>
    </dxf>
    <dxf>
      <fill>
        <patternFill patternType="solid">
          <fgColor rgb="FFFF0000"/>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D965"/>
          <bgColor rgb="FFFFD965"/>
        </patternFill>
      </fill>
    </dxf>
    <dxf>
      <fill>
        <patternFill patternType="solid">
          <fgColor rgb="FFFF9900"/>
          <bgColor rgb="FFFF9900"/>
        </patternFill>
      </fill>
    </dxf>
    <dxf>
      <fill>
        <patternFill patternType="solid">
          <fgColor rgb="FFFF0000"/>
          <bgColor rgb="FFFF0000"/>
        </patternFill>
      </fill>
    </dxf>
    <dxf>
      <fill>
        <patternFill patternType="solid">
          <fgColor rgb="FFFF9900"/>
          <bgColor rgb="FFFF99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D965"/>
          <bgColor rgb="FFFFD965"/>
        </patternFill>
      </fill>
    </dxf>
    <dxf>
      <fill>
        <patternFill patternType="solid">
          <fgColor rgb="FFFF9900"/>
          <bgColor rgb="FFFF9900"/>
        </patternFill>
      </fill>
    </dxf>
    <dxf>
      <fill>
        <patternFill patternType="solid">
          <fgColor rgb="FFFF0000"/>
          <bgColor rgb="FFFF0000"/>
        </patternFill>
      </fill>
    </dxf>
    <dxf>
      <fill>
        <patternFill patternType="solid">
          <fgColor rgb="FFFF9900"/>
          <bgColor rgb="FFFF99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D965"/>
          <bgColor rgb="FFFFD965"/>
        </patternFill>
      </fill>
    </dxf>
    <dxf>
      <fill>
        <patternFill patternType="solid">
          <fgColor rgb="FFFF9900"/>
          <bgColor rgb="FFFF9900"/>
        </patternFill>
      </fill>
    </dxf>
    <dxf>
      <fill>
        <patternFill patternType="solid">
          <fgColor rgb="FFFF0000"/>
          <bgColor rgb="FFFF0000"/>
        </patternFill>
      </fill>
    </dxf>
    <dxf>
      <fill>
        <patternFill patternType="solid">
          <fgColor rgb="FFFF9900"/>
          <bgColor rgb="FFFF9900"/>
        </patternFill>
      </fill>
    </dxf>
    <dxf>
      <fill>
        <patternFill patternType="solid">
          <fgColor rgb="FFFF0000"/>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00B050"/>
        </patternFill>
      </fill>
    </dxf>
    <dxf>
      <fill>
        <patternFill>
          <bgColor theme="7" tint="0.39994506668294322"/>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
      <fill>
        <patternFill>
          <bgColor rgb="FF92D050"/>
        </patternFill>
      </fill>
    </dxf>
    <dxf>
      <fill>
        <patternFill>
          <bgColor rgb="FFFFFF00"/>
        </patternFill>
      </fill>
    </dxf>
    <dxf>
      <fill>
        <patternFill>
          <bgColor rgb="FFFF9900"/>
        </patternFill>
      </fill>
    </dxf>
    <dxf>
      <fill>
        <patternFill>
          <bgColor rgb="FFFF0000"/>
        </patternFill>
      </fill>
    </dxf>
    <dxf>
      <fill>
        <patternFill>
          <bgColor rgb="FF92D050"/>
        </patternFill>
      </fill>
    </dxf>
    <dxf>
      <fill>
        <patternFill>
          <bgColor rgb="FF00B050"/>
        </patternFill>
      </fill>
    </dxf>
    <dxf>
      <fill>
        <patternFill>
          <bgColor theme="7" tint="0.39994506668294322"/>
        </patternFill>
      </fill>
    </dxf>
    <dxf>
      <fill>
        <patternFill>
          <bgColor rgb="FFFF9900"/>
        </patternFill>
      </fill>
    </dxf>
    <dxf>
      <fill>
        <patternFill>
          <bgColor rgb="FFFF0000"/>
        </patternFill>
      </fill>
    </dxf>
    <dxf>
      <fill>
        <patternFill>
          <bgColor rgb="FFFF99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9" Type="http://schemas.openxmlformats.org/officeDocument/2006/relationships/calcChain" Target="calcChain.xml"/><Relationship Id="rId21" Type="http://schemas.openxmlformats.org/officeDocument/2006/relationships/externalLink" Target="externalLinks/externalLink7.xml"/><Relationship Id="rId34" Type="http://schemas.openxmlformats.org/officeDocument/2006/relationships/externalLink" Target="externalLinks/externalLink20.xml"/><Relationship Id="rId42" Type="http://schemas.microsoft.com/office/2017/06/relationships/rdRichValue" Target="richData/rdrichvalue.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externalLink" Target="externalLinks/externalLink15.xml"/><Relationship Id="rId41"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externalLink" Target="externalLinks/externalLink18.xml"/><Relationship Id="rId37" Type="http://schemas.openxmlformats.org/officeDocument/2006/relationships/sharedStrings" Target="sharedStrings.xml"/><Relationship Id="rId40"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externalLink" Target="externalLinks/externalLink14.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5.xml"/><Relationship Id="rId31" Type="http://schemas.openxmlformats.org/officeDocument/2006/relationships/externalLink" Target="externalLinks/externalLink1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externalLink" Target="externalLinks/externalLink13.xml"/><Relationship Id="rId30" Type="http://schemas.openxmlformats.org/officeDocument/2006/relationships/externalLink" Target="externalLinks/externalLink16.xml"/><Relationship Id="rId35" Type="http://schemas.openxmlformats.org/officeDocument/2006/relationships/theme" Target="theme/theme1.xml"/><Relationship Id="rId43" Type="http://schemas.microsoft.com/office/2017/06/relationships/rdRichValueStructure" Target="richData/rdrichvaluestructure.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33" Type="http://schemas.openxmlformats.org/officeDocument/2006/relationships/externalLink" Target="externalLinks/externalLink19.xml"/><Relationship Id="rId38"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07/relationships/hdphoto" Target="../media/hdphoto1.wdp"/><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07/relationships/hdphoto" Target="../media/hdphoto1.wdp"/><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07/relationships/hdphoto" Target="../media/hdphoto1.wdp"/><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07/relationships/hdphoto" Target="../media/hdphoto1.wdp"/><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07/relationships/hdphoto" Target="../media/hdphoto1.wdp"/><Relationship Id="rId1" Type="http://schemas.openxmlformats.org/officeDocument/2006/relationships/image" Target="../media/image1.png"/><Relationship Id="rId4" Type="http://schemas.openxmlformats.org/officeDocument/2006/relationships/image" Target="../media/image4.jp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07/relationships/hdphoto" Target="../media/hdphoto1.wdp"/><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07/relationships/hdphoto" Target="../media/hdphoto1.wdp"/><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07/relationships/hdphoto" Target="../media/hdphoto1.wdp"/><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07/relationships/hdphoto" Target="../media/hdphoto1.wdp"/><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07/relationships/hdphoto" Target="../media/hdphoto1.wdp"/><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07/relationships/hdphoto" Target="../media/hdphoto1.wdp"/><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07/relationships/hdphoto" Target="../media/hdphoto1.wdp"/><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63500</xdr:colOff>
      <xdr:row>2</xdr:row>
      <xdr:rowOff>31749</xdr:rowOff>
    </xdr:from>
    <xdr:to>
      <xdr:col>4</xdr:col>
      <xdr:colOff>1140174</xdr:colOff>
      <xdr:row>12</xdr:row>
      <xdr:rowOff>285750</xdr:rowOff>
    </xdr:to>
    <xdr:pic>
      <xdr:nvPicPr>
        <xdr:cNvPr id="2" name="Imagen 1">
          <a:extLst>
            <a:ext uri="{FF2B5EF4-FFF2-40B4-BE49-F238E27FC236}">
              <a16:creationId xmlns:a16="http://schemas.microsoft.com/office/drawing/2014/main" id="{4BB03164-B731-4689-8343-E6808DF6C571}"/>
            </a:ext>
          </a:extLst>
        </xdr:cNvPr>
        <xdr:cNvPicPr>
          <a:picLocks noChangeAspect="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Layer>
              </a14:imgProps>
            </a:ext>
            <a:ext uri="{28A0092B-C50C-407E-A947-70E740481C1C}">
              <a14:useLocalDpi xmlns:a14="http://schemas.microsoft.com/office/drawing/2010/main" val="0"/>
            </a:ext>
          </a:extLst>
        </a:blip>
        <a:srcRect b="5760"/>
        <a:stretch/>
      </xdr:blipFill>
      <xdr:spPr>
        <a:xfrm>
          <a:off x="825500" y="412749"/>
          <a:ext cx="4696174" cy="2159001"/>
        </a:xfrm>
        <a:prstGeom prst="rect">
          <a:avLst/>
        </a:prstGeom>
      </xdr:spPr>
    </xdr:pic>
    <xdr:clientData/>
  </xdr:twoCellAnchor>
  <xdr:twoCellAnchor editAs="oneCell">
    <xdr:from>
      <xdr:col>28</xdr:col>
      <xdr:colOff>219741</xdr:colOff>
      <xdr:row>4</xdr:row>
      <xdr:rowOff>189511</xdr:rowOff>
    </xdr:from>
    <xdr:to>
      <xdr:col>31</xdr:col>
      <xdr:colOff>656155</xdr:colOff>
      <xdr:row>12</xdr:row>
      <xdr:rowOff>190500</xdr:rowOff>
    </xdr:to>
    <xdr:pic>
      <xdr:nvPicPr>
        <xdr:cNvPr id="3" name="Imagen 2">
          <a:extLst>
            <a:ext uri="{FF2B5EF4-FFF2-40B4-BE49-F238E27FC236}">
              <a16:creationId xmlns:a16="http://schemas.microsoft.com/office/drawing/2014/main" id="{1F633E32-CFE6-4371-A036-C7AF0263301C}"/>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0382241" y="951511"/>
          <a:ext cx="2531914" cy="1524989"/>
        </a:xfrm>
        <a:prstGeom prst="rect">
          <a:avLst/>
        </a:prstGeom>
      </xdr:spPr>
    </xdr:pic>
    <xdr:clientData/>
  </xdr:twoCellAnchor>
  <xdr:twoCellAnchor>
    <xdr:from>
      <xdr:col>4</xdr:col>
      <xdr:colOff>1239442</xdr:colOff>
      <xdr:row>2</xdr:row>
      <xdr:rowOff>28311</xdr:rowOff>
    </xdr:from>
    <xdr:to>
      <xdr:col>31</xdr:col>
      <xdr:colOff>814717</xdr:colOff>
      <xdr:row>5</xdr:row>
      <xdr:rowOff>35297</xdr:rowOff>
    </xdr:to>
    <xdr:sp macro="" textlink="">
      <xdr:nvSpPr>
        <xdr:cNvPr id="4" name="Rectángulo 21">
          <a:extLst>
            <a:ext uri="{FF2B5EF4-FFF2-40B4-BE49-F238E27FC236}">
              <a16:creationId xmlns:a16="http://schemas.microsoft.com/office/drawing/2014/main" id="{1C6C911C-D1DE-4357-9EAA-60A54DCFD638}"/>
            </a:ext>
          </a:extLst>
        </xdr:cNvPr>
        <xdr:cNvSpPr/>
      </xdr:nvSpPr>
      <xdr:spPr>
        <a:xfrm>
          <a:off x="5611417" y="409311"/>
          <a:ext cx="27416850" cy="578486"/>
        </a:xfrm>
        <a:custGeom>
          <a:avLst/>
          <a:gdLst>
            <a:gd name="connsiteX0" fmla="*/ 0 w 19324328"/>
            <a:gd name="connsiteY0" fmla="*/ 0 h 463378"/>
            <a:gd name="connsiteX1" fmla="*/ 19324328 w 19324328"/>
            <a:gd name="connsiteY1" fmla="*/ 0 h 463378"/>
            <a:gd name="connsiteX2" fmla="*/ 19324328 w 19324328"/>
            <a:gd name="connsiteY2" fmla="*/ 463378 h 463378"/>
            <a:gd name="connsiteX3" fmla="*/ 0 w 19324328"/>
            <a:gd name="connsiteY3" fmla="*/ 463378 h 463378"/>
            <a:gd name="connsiteX4" fmla="*/ 0 w 19324328"/>
            <a:gd name="connsiteY4" fmla="*/ 0 h 463378"/>
            <a:gd name="connsiteX0" fmla="*/ 737973 w 19324328"/>
            <a:gd name="connsiteY0" fmla="*/ 17163 h 463378"/>
            <a:gd name="connsiteX1" fmla="*/ 19324328 w 19324328"/>
            <a:gd name="connsiteY1" fmla="*/ 0 h 463378"/>
            <a:gd name="connsiteX2" fmla="*/ 19324328 w 19324328"/>
            <a:gd name="connsiteY2" fmla="*/ 463378 h 463378"/>
            <a:gd name="connsiteX3" fmla="*/ 0 w 19324328"/>
            <a:gd name="connsiteY3" fmla="*/ 463378 h 463378"/>
            <a:gd name="connsiteX4" fmla="*/ 737973 w 19324328"/>
            <a:gd name="connsiteY4" fmla="*/ 17163 h 463378"/>
            <a:gd name="connsiteX0" fmla="*/ 497703 w 19084058"/>
            <a:gd name="connsiteY0" fmla="*/ 17163 h 480540"/>
            <a:gd name="connsiteX1" fmla="*/ 19084058 w 19084058"/>
            <a:gd name="connsiteY1" fmla="*/ 0 h 480540"/>
            <a:gd name="connsiteX2" fmla="*/ 19084058 w 19084058"/>
            <a:gd name="connsiteY2" fmla="*/ 463378 h 480540"/>
            <a:gd name="connsiteX3" fmla="*/ 0 w 19084058"/>
            <a:gd name="connsiteY3" fmla="*/ 480540 h 480540"/>
            <a:gd name="connsiteX4" fmla="*/ 497703 w 19084058"/>
            <a:gd name="connsiteY4" fmla="*/ 17163 h 480540"/>
            <a:gd name="connsiteX0" fmla="*/ 343244 w 19084058"/>
            <a:gd name="connsiteY0" fmla="*/ 0 h 514863"/>
            <a:gd name="connsiteX1" fmla="*/ 19084058 w 19084058"/>
            <a:gd name="connsiteY1" fmla="*/ 34323 h 514863"/>
            <a:gd name="connsiteX2" fmla="*/ 19084058 w 19084058"/>
            <a:gd name="connsiteY2" fmla="*/ 497701 h 514863"/>
            <a:gd name="connsiteX3" fmla="*/ 0 w 19084058"/>
            <a:gd name="connsiteY3" fmla="*/ 514863 h 514863"/>
            <a:gd name="connsiteX4" fmla="*/ 343244 w 19084058"/>
            <a:gd name="connsiteY4" fmla="*/ 0 h 514863"/>
            <a:gd name="connsiteX0" fmla="*/ 274595 w 19084058"/>
            <a:gd name="connsiteY0" fmla="*/ 0 h 497701"/>
            <a:gd name="connsiteX1" fmla="*/ 19084058 w 19084058"/>
            <a:gd name="connsiteY1" fmla="*/ 17161 h 497701"/>
            <a:gd name="connsiteX2" fmla="*/ 19084058 w 19084058"/>
            <a:gd name="connsiteY2" fmla="*/ 480539 h 497701"/>
            <a:gd name="connsiteX3" fmla="*/ 0 w 19084058"/>
            <a:gd name="connsiteY3" fmla="*/ 497701 h 497701"/>
            <a:gd name="connsiteX4" fmla="*/ 274595 w 19084058"/>
            <a:gd name="connsiteY4" fmla="*/ 0 h 497701"/>
            <a:gd name="connsiteX0" fmla="*/ 308920 w 19118383"/>
            <a:gd name="connsiteY0" fmla="*/ 0 h 634998"/>
            <a:gd name="connsiteX1" fmla="*/ 19118383 w 19118383"/>
            <a:gd name="connsiteY1" fmla="*/ 17161 h 634998"/>
            <a:gd name="connsiteX2" fmla="*/ 19118383 w 19118383"/>
            <a:gd name="connsiteY2" fmla="*/ 480539 h 634998"/>
            <a:gd name="connsiteX3" fmla="*/ 0 w 19118383"/>
            <a:gd name="connsiteY3" fmla="*/ 634998 h 634998"/>
            <a:gd name="connsiteX4" fmla="*/ 308920 w 19118383"/>
            <a:gd name="connsiteY4" fmla="*/ 0 h 634998"/>
            <a:gd name="connsiteX0" fmla="*/ 240271 w 19118383"/>
            <a:gd name="connsiteY0" fmla="*/ 1 h 617837"/>
            <a:gd name="connsiteX1" fmla="*/ 19118383 w 19118383"/>
            <a:gd name="connsiteY1" fmla="*/ 0 h 617837"/>
            <a:gd name="connsiteX2" fmla="*/ 19118383 w 19118383"/>
            <a:gd name="connsiteY2" fmla="*/ 463378 h 617837"/>
            <a:gd name="connsiteX3" fmla="*/ 0 w 19118383"/>
            <a:gd name="connsiteY3" fmla="*/ 617837 h 617837"/>
            <a:gd name="connsiteX4" fmla="*/ 240271 w 19118383"/>
            <a:gd name="connsiteY4" fmla="*/ 1 h 617837"/>
            <a:gd name="connsiteX0" fmla="*/ 240271 w 19155932"/>
            <a:gd name="connsiteY0" fmla="*/ 1 h 617837"/>
            <a:gd name="connsiteX1" fmla="*/ 19118383 w 19155932"/>
            <a:gd name="connsiteY1" fmla="*/ 0 h 617837"/>
            <a:gd name="connsiteX2" fmla="*/ 19155932 w 19155932"/>
            <a:gd name="connsiteY2" fmla="*/ 601542 h 617837"/>
            <a:gd name="connsiteX3" fmla="*/ 0 w 19155932"/>
            <a:gd name="connsiteY3" fmla="*/ 617837 h 617837"/>
            <a:gd name="connsiteX4" fmla="*/ 240271 w 19155932"/>
            <a:gd name="connsiteY4" fmla="*/ 1 h 617837"/>
            <a:gd name="connsiteX0" fmla="*/ 240271 w 19172813"/>
            <a:gd name="connsiteY0" fmla="*/ 1 h 617837"/>
            <a:gd name="connsiteX1" fmla="*/ 19172813 w 19172813"/>
            <a:gd name="connsiteY1" fmla="*/ 0 h 617837"/>
            <a:gd name="connsiteX2" fmla="*/ 19155932 w 19172813"/>
            <a:gd name="connsiteY2" fmla="*/ 601542 h 617837"/>
            <a:gd name="connsiteX3" fmla="*/ 0 w 19172813"/>
            <a:gd name="connsiteY3" fmla="*/ 617837 h 617837"/>
            <a:gd name="connsiteX4" fmla="*/ 240271 w 19172813"/>
            <a:gd name="connsiteY4" fmla="*/ 1 h 617837"/>
            <a:gd name="connsiteX0" fmla="*/ 240271 w 19155932"/>
            <a:gd name="connsiteY0" fmla="*/ -1 h 617835"/>
            <a:gd name="connsiteX1" fmla="*/ 19145597 w 19155932"/>
            <a:gd name="connsiteY1" fmla="*/ 23761 h 617835"/>
            <a:gd name="connsiteX2" fmla="*/ 19155932 w 19155932"/>
            <a:gd name="connsiteY2" fmla="*/ 601540 h 617835"/>
            <a:gd name="connsiteX3" fmla="*/ 0 w 19155932"/>
            <a:gd name="connsiteY3" fmla="*/ 617835 h 617835"/>
            <a:gd name="connsiteX4" fmla="*/ 240271 w 19155932"/>
            <a:gd name="connsiteY4" fmla="*/ -1 h 617835"/>
            <a:gd name="connsiteX0" fmla="*/ 122340 w 19155932"/>
            <a:gd name="connsiteY0" fmla="*/ 0 h 641599"/>
            <a:gd name="connsiteX1" fmla="*/ 19145597 w 19155932"/>
            <a:gd name="connsiteY1" fmla="*/ 47525 h 641599"/>
            <a:gd name="connsiteX2" fmla="*/ 19155932 w 19155932"/>
            <a:gd name="connsiteY2" fmla="*/ 625304 h 641599"/>
            <a:gd name="connsiteX3" fmla="*/ 0 w 19155932"/>
            <a:gd name="connsiteY3" fmla="*/ 641599 h 641599"/>
            <a:gd name="connsiteX4" fmla="*/ 122340 w 19155932"/>
            <a:gd name="connsiteY4" fmla="*/ 0 h 641599"/>
            <a:gd name="connsiteX0" fmla="*/ 86053 w 19119645"/>
            <a:gd name="connsiteY0" fmla="*/ 0 h 665362"/>
            <a:gd name="connsiteX1" fmla="*/ 19109310 w 19119645"/>
            <a:gd name="connsiteY1" fmla="*/ 47525 h 665362"/>
            <a:gd name="connsiteX2" fmla="*/ 19119645 w 19119645"/>
            <a:gd name="connsiteY2" fmla="*/ 625304 h 665362"/>
            <a:gd name="connsiteX3" fmla="*/ 0 w 19119645"/>
            <a:gd name="connsiteY3" fmla="*/ 665362 h 665362"/>
            <a:gd name="connsiteX4" fmla="*/ 86053 w 19119645"/>
            <a:gd name="connsiteY4" fmla="*/ 0 h 665362"/>
            <a:gd name="connsiteX0" fmla="*/ 127949 w 19161541"/>
            <a:gd name="connsiteY0" fmla="*/ 0 h 625304"/>
            <a:gd name="connsiteX1" fmla="*/ 19151206 w 19161541"/>
            <a:gd name="connsiteY1" fmla="*/ 47525 h 625304"/>
            <a:gd name="connsiteX2" fmla="*/ 19161541 w 19161541"/>
            <a:gd name="connsiteY2" fmla="*/ 625304 h 625304"/>
            <a:gd name="connsiteX3" fmla="*/ 0 w 19161541"/>
            <a:gd name="connsiteY3" fmla="*/ 622260 h 625304"/>
            <a:gd name="connsiteX4" fmla="*/ 127949 w 19161541"/>
            <a:gd name="connsiteY4" fmla="*/ 0 h 625304"/>
            <a:gd name="connsiteX0" fmla="*/ 161465 w 19161541"/>
            <a:gd name="connsiteY0" fmla="*/ 0 h 610937"/>
            <a:gd name="connsiteX1" fmla="*/ 19151206 w 19161541"/>
            <a:gd name="connsiteY1" fmla="*/ 33158 h 610937"/>
            <a:gd name="connsiteX2" fmla="*/ 19161541 w 19161541"/>
            <a:gd name="connsiteY2" fmla="*/ 610937 h 610937"/>
            <a:gd name="connsiteX3" fmla="*/ 0 w 19161541"/>
            <a:gd name="connsiteY3" fmla="*/ 607893 h 610937"/>
            <a:gd name="connsiteX4" fmla="*/ 161465 w 19161541"/>
            <a:gd name="connsiteY4" fmla="*/ 0 h 61093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9161541" h="610937">
              <a:moveTo>
                <a:pt x="161465" y="0"/>
              </a:moveTo>
              <a:lnTo>
                <a:pt x="19151206" y="33158"/>
              </a:lnTo>
              <a:lnTo>
                <a:pt x="19161541" y="610937"/>
              </a:lnTo>
              <a:lnTo>
                <a:pt x="0" y="607893"/>
              </a:lnTo>
              <a:lnTo>
                <a:pt x="161465" y="0"/>
              </a:lnTo>
              <a:close/>
            </a:path>
          </a:pathLst>
        </a:custGeom>
        <a:solidFill>
          <a:schemeClr val="bg2"/>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es-MX" sz="1100"/>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63500</xdr:colOff>
      <xdr:row>2</xdr:row>
      <xdr:rowOff>31749</xdr:rowOff>
    </xdr:from>
    <xdr:to>
      <xdr:col>4</xdr:col>
      <xdr:colOff>1140174</xdr:colOff>
      <xdr:row>12</xdr:row>
      <xdr:rowOff>285750</xdr:rowOff>
    </xdr:to>
    <xdr:pic>
      <xdr:nvPicPr>
        <xdr:cNvPr id="2" name="Imagen 1">
          <a:extLst>
            <a:ext uri="{FF2B5EF4-FFF2-40B4-BE49-F238E27FC236}">
              <a16:creationId xmlns:a16="http://schemas.microsoft.com/office/drawing/2014/main" id="{B6079BEF-BE11-41D0-AE2D-93F2666AD149}"/>
            </a:ext>
          </a:extLst>
        </xdr:cNvPr>
        <xdr:cNvPicPr>
          <a:picLocks noChangeAspect="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Layer>
              </a14:imgProps>
            </a:ext>
            <a:ext uri="{28A0092B-C50C-407E-A947-70E740481C1C}">
              <a14:useLocalDpi xmlns:a14="http://schemas.microsoft.com/office/drawing/2010/main" val="0"/>
            </a:ext>
          </a:extLst>
        </a:blip>
        <a:srcRect b="5760"/>
        <a:stretch/>
      </xdr:blipFill>
      <xdr:spPr>
        <a:xfrm>
          <a:off x="825500" y="412749"/>
          <a:ext cx="4686649" cy="2159001"/>
        </a:xfrm>
        <a:prstGeom prst="rect">
          <a:avLst/>
        </a:prstGeom>
      </xdr:spPr>
    </xdr:pic>
    <xdr:clientData/>
  </xdr:twoCellAnchor>
  <xdr:twoCellAnchor editAs="oneCell">
    <xdr:from>
      <xdr:col>27</xdr:col>
      <xdr:colOff>219741</xdr:colOff>
      <xdr:row>5</xdr:row>
      <xdr:rowOff>62511</xdr:rowOff>
    </xdr:from>
    <xdr:to>
      <xdr:col>31</xdr:col>
      <xdr:colOff>21155</xdr:colOff>
      <xdr:row>13</xdr:row>
      <xdr:rowOff>154757</xdr:rowOff>
    </xdr:to>
    <xdr:pic>
      <xdr:nvPicPr>
        <xdr:cNvPr id="3" name="Imagen 2">
          <a:extLst>
            <a:ext uri="{FF2B5EF4-FFF2-40B4-BE49-F238E27FC236}">
              <a16:creationId xmlns:a16="http://schemas.microsoft.com/office/drawing/2014/main" id="{E4240A62-7783-4CB9-8252-865F49AD1FB6}"/>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28928091" y="1015011"/>
          <a:ext cx="2525564" cy="1616246"/>
        </a:xfrm>
        <a:prstGeom prst="rect">
          <a:avLst/>
        </a:prstGeom>
      </xdr:spPr>
    </xdr:pic>
    <xdr:clientData/>
  </xdr:twoCellAnchor>
  <xdr:twoCellAnchor>
    <xdr:from>
      <xdr:col>4</xdr:col>
      <xdr:colOff>1239442</xdr:colOff>
      <xdr:row>2</xdr:row>
      <xdr:rowOff>28311</xdr:rowOff>
    </xdr:from>
    <xdr:to>
      <xdr:col>31</xdr:col>
      <xdr:colOff>814717</xdr:colOff>
      <xdr:row>5</xdr:row>
      <xdr:rowOff>35297</xdr:rowOff>
    </xdr:to>
    <xdr:sp macro="" textlink="">
      <xdr:nvSpPr>
        <xdr:cNvPr id="4" name="Rectángulo 21">
          <a:extLst>
            <a:ext uri="{FF2B5EF4-FFF2-40B4-BE49-F238E27FC236}">
              <a16:creationId xmlns:a16="http://schemas.microsoft.com/office/drawing/2014/main" id="{D505E7C0-253F-408B-B470-1B80E3B1097B}"/>
            </a:ext>
          </a:extLst>
        </xdr:cNvPr>
        <xdr:cNvSpPr/>
      </xdr:nvSpPr>
      <xdr:spPr>
        <a:xfrm>
          <a:off x="5611417" y="409311"/>
          <a:ext cx="26635800" cy="578486"/>
        </a:xfrm>
        <a:custGeom>
          <a:avLst/>
          <a:gdLst>
            <a:gd name="connsiteX0" fmla="*/ 0 w 19324328"/>
            <a:gd name="connsiteY0" fmla="*/ 0 h 463378"/>
            <a:gd name="connsiteX1" fmla="*/ 19324328 w 19324328"/>
            <a:gd name="connsiteY1" fmla="*/ 0 h 463378"/>
            <a:gd name="connsiteX2" fmla="*/ 19324328 w 19324328"/>
            <a:gd name="connsiteY2" fmla="*/ 463378 h 463378"/>
            <a:gd name="connsiteX3" fmla="*/ 0 w 19324328"/>
            <a:gd name="connsiteY3" fmla="*/ 463378 h 463378"/>
            <a:gd name="connsiteX4" fmla="*/ 0 w 19324328"/>
            <a:gd name="connsiteY4" fmla="*/ 0 h 463378"/>
            <a:gd name="connsiteX0" fmla="*/ 737973 w 19324328"/>
            <a:gd name="connsiteY0" fmla="*/ 17163 h 463378"/>
            <a:gd name="connsiteX1" fmla="*/ 19324328 w 19324328"/>
            <a:gd name="connsiteY1" fmla="*/ 0 h 463378"/>
            <a:gd name="connsiteX2" fmla="*/ 19324328 w 19324328"/>
            <a:gd name="connsiteY2" fmla="*/ 463378 h 463378"/>
            <a:gd name="connsiteX3" fmla="*/ 0 w 19324328"/>
            <a:gd name="connsiteY3" fmla="*/ 463378 h 463378"/>
            <a:gd name="connsiteX4" fmla="*/ 737973 w 19324328"/>
            <a:gd name="connsiteY4" fmla="*/ 17163 h 463378"/>
            <a:gd name="connsiteX0" fmla="*/ 497703 w 19084058"/>
            <a:gd name="connsiteY0" fmla="*/ 17163 h 480540"/>
            <a:gd name="connsiteX1" fmla="*/ 19084058 w 19084058"/>
            <a:gd name="connsiteY1" fmla="*/ 0 h 480540"/>
            <a:gd name="connsiteX2" fmla="*/ 19084058 w 19084058"/>
            <a:gd name="connsiteY2" fmla="*/ 463378 h 480540"/>
            <a:gd name="connsiteX3" fmla="*/ 0 w 19084058"/>
            <a:gd name="connsiteY3" fmla="*/ 480540 h 480540"/>
            <a:gd name="connsiteX4" fmla="*/ 497703 w 19084058"/>
            <a:gd name="connsiteY4" fmla="*/ 17163 h 480540"/>
            <a:gd name="connsiteX0" fmla="*/ 343244 w 19084058"/>
            <a:gd name="connsiteY0" fmla="*/ 0 h 514863"/>
            <a:gd name="connsiteX1" fmla="*/ 19084058 w 19084058"/>
            <a:gd name="connsiteY1" fmla="*/ 34323 h 514863"/>
            <a:gd name="connsiteX2" fmla="*/ 19084058 w 19084058"/>
            <a:gd name="connsiteY2" fmla="*/ 497701 h 514863"/>
            <a:gd name="connsiteX3" fmla="*/ 0 w 19084058"/>
            <a:gd name="connsiteY3" fmla="*/ 514863 h 514863"/>
            <a:gd name="connsiteX4" fmla="*/ 343244 w 19084058"/>
            <a:gd name="connsiteY4" fmla="*/ 0 h 514863"/>
            <a:gd name="connsiteX0" fmla="*/ 274595 w 19084058"/>
            <a:gd name="connsiteY0" fmla="*/ 0 h 497701"/>
            <a:gd name="connsiteX1" fmla="*/ 19084058 w 19084058"/>
            <a:gd name="connsiteY1" fmla="*/ 17161 h 497701"/>
            <a:gd name="connsiteX2" fmla="*/ 19084058 w 19084058"/>
            <a:gd name="connsiteY2" fmla="*/ 480539 h 497701"/>
            <a:gd name="connsiteX3" fmla="*/ 0 w 19084058"/>
            <a:gd name="connsiteY3" fmla="*/ 497701 h 497701"/>
            <a:gd name="connsiteX4" fmla="*/ 274595 w 19084058"/>
            <a:gd name="connsiteY4" fmla="*/ 0 h 497701"/>
            <a:gd name="connsiteX0" fmla="*/ 308920 w 19118383"/>
            <a:gd name="connsiteY0" fmla="*/ 0 h 634998"/>
            <a:gd name="connsiteX1" fmla="*/ 19118383 w 19118383"/>
            <a:gd name="connsiteY1" fmla="*/ 17161 h 634998"/>
            <a:gd name="connsiteX2" fmla="*/ 19118383 w 19118383"/>
            <a:gd name="connsiteY2" fmla="*/ 480539 h 634998"/>
            <a:gd name="connsiteX3" fmla="*/ 0 w 19118383"/>
            <a:gd name="connsiteY3" fmla="*/ 634998 h 634998"/>
            <a:gd name="connsiteX4" fmla="*/ 308920 w 19118383"/>
            <a:gd name="connsiteY4" fmla="*/ 0 h 634998"/>
            <a:gd name="connsiteX0" fmla="*/ 240271 w 19118383"/>
            <a:gd name="connsiteY0" fmla="*/ 1 h 617837"/>
            <a:gd name="connsiteX1" fmla="*/ 19118383 w 19118383"/>
            <a:gd name="connsiteY1" fmla="*/ 0 h 617837"/>
            <a:gd name="connsiteX2" fmla="*/ 19118383 w 19118383"/>
            <a:gd name="connsiteY2" fmla="*/ 463378 h 617837"/>
            <a:gd name="connsiteX3" fmla="*/ 0 w 19118383"/>
            <a:gd name="connsiteY3" fmla="*/ 617837 h 617837"/>
            <a:gd name="connsiteX4" fmla="*/ 240271 w 19118383"/>
            <a:gd name="connsiteY4" fmla="*/ 1 h 617837"/>
            <a:gd name="connsiteX0" fmla="*/ 240271 w 19155932"/>
            <a:gd name="connsiteY0" fmla="*/ 1 h 617837"/>
            <a:gd name="connsiteX1" fmla="*/ 19118383 w 19155932"/>
            <a:gd name="connsiteY1" fmla="*/ 0 h 617837"/>
            <a:gd name="connsiteX2" fmla="*/ 19155932 w 19155932"/>
            <a:gd name="connsiteY2" fmla="*/ 601542 h 617837"/>
            <a:gd name="connsiteX3" fmla="*/ 0 w 19155932"/>
            <a:gd name="connsiteY3" fmla="*/ 617837 h 617837"/>
            <a:gd name="connsiteX4" fmla="*/ 240271 w 19155932"/>
            <a:gd name="connsiteY4" fmla="*/ 1 h 617837"/>
            <a:gd name="connsiteX0" fmla="*/ 240271 w 19172813"/>
            <a:gd name="connsiteY0" fmla="*/ 1 h 617837"/>
            <a:gd name="connsiteX1" fmla="*/ 19172813 w 19172813"/>
            <a:gd name="connsiteY1" fmla="*/ 0 h 617837"/>
            <a:gd name="connsiteX2" fmla="*/ 19155932 w 19172813"/>
            <a:gd name="connsiteY2" fmla="*/ 601542 h 617837"/>
            <a:gd name="connsiteX3" fmla="*/ 0 w 19172813"/>
            <a:gd name="connsiteY3" fmla="*/ 617837 h 617837"/>
            <a:gd name="connsiteX4" fmla="*/ 240271 w 19172813"/>
            <a:gd name="connsiteY4" fmla="*/ 1 h 617837"/>
            <a:gd name="connsiteX0" fmla="*/ 240271 w 19155932"/>
            <a:gd name="connsiteY0" fmla="*/ -1 h 617835"/>
            <a:gd name="connsiteX1" fmla="*/ 19145597 w 19155932"/>
            <a:gd name="connsiteY1" fmla="*/ 23761 h 617835"/>
            <a:gd name="connsiteX2" fmla="*/ 19155932 w 19155932"/>
            <a:gd name="connsiteY2" fmla="*/ 601540 h 617835"/>
            <a:gd name="connsiteX3" fmla="*/ 0 w 19155932"/>
            <a:gd name="connsiteY3" fmla="*/ 617835 h 617835"/>
            <a:gd name="connsiteX4" fmla="*/ 240271 w 19155932"/>
            <a:gd name="connsiteY4" fmla="*/ -1 h 617835"/>
            <a:gd name="connsiteX0" fmla="*/ 122340 w 19155932"/>
            <a:gd name="connsiteY0" fmla="*/ 0 h 641599"/>
            <a:gd name="connsiteX1" fmla="*/ 19145597 w 19155932"/>
            <a:gd name="connsiteY1" fmla="*/ 47525 h 641599"/>
            <a:gd name="connsiteX2" fmla="*/ 19155932 w 19155932"/>
            <a:gd name="connsiteY2" fmla="*/ 625304 h 641599"/>
            <a:gd name="connsiteX3" fmla="*/ 0 w 19155932"/>
            <a:gd name="connsiteY3" fmla="*/ 641599 h 641599"/>
            <a:gd name="connsiteX4" fmla="*/ 122340 w 19155932"/>
            <a:gd name="connsiteY4" fmla="*/ 0 h 641599"/>
            <a:gd name="connsiteX0" fmla="*/ 86053 w 19119645"/>
            <a:gd name="connsiteY0" fmla="*/ 0 h 665362"/>
            <a:gd name="connsiteX1" fmla="*/ 19109310 w 19119645"/>
            <a:gd name="connsiteY1" fmla="*/ 47525 h 665362"/>
            <a:gd name="connsiteX2" fmla="*/ 19119645 w 19119645"/>
            <a:gd name="connsiteY2" fmla="*/ 625304 h 665362"/>
            <a:gd name="connsiteX3" fmla="*/ 0 w 19119645"/>
            <a:gd name="connsiteY3" fmla="*/ 665362 h 665362"/>
            <a:gd name="connsiteX4" fmla="*/ 86053 w 19119645"/>
            <a:gd name="connsiteY4" fmla="*/ 0 h 665362"/>
            <a:gd name="connsiteX0" fmla="*/ 127949 w 19161541"/>
            <a:gd name="connsiteY0" fmla="*/ 0 h 625304"/>
            <a:gd name="connsiteX1" fmla="*/ 19151206 w 19161541"/>
            <a:gd name="connsiteY1" fmla="*/ 47525 h 625304"/>
            <a:gd name="connsiteX2" fmla="*/ 19161541 w 19161541"/>
            <a:gd name="connsiteY2" fmla="*/ 625304 h 625304"/>
            <a:gd name="connsiteX3" fmla="*/ 0 w 19161541"/>
            <a:gd name="connsiteY3" fmla="*/ 622260 h 625304"/>
            <a:gd name="connsiteX4" fmla="*/ 127949 w 19161541"/>
            <a:gd name="connsiteY4" fmla="*/ 0 h 625304"/>
            <a:gd name="connsiteX0" fmla="*/ 161465 w 19161541"/>
            <a:gd name="connsiteY0" fmla="*/ 0 h 610937"/>
            <a:gd name="connsiteX1" fmla="*/ 19151206 w 19161541"/>
            <a:gd name="connsiteY1" fmla="*/ 33158 h 610937"/>
            <a:gd name="connsiteX2" fmla="*/ 19161541 w 19161541"/>
            <a:gd name="connsiteY2" fmla="*/ 610937 h 610937"/>
            <a:gd name="connsiteX3" fmla="*/ 0 w 19161541"/>
            <a:gd name="connsiteY3" fmla="*/ 607893 h 610937"/>
            <a:gd name="connsiteX4" fmla="*/ 161465 w 19161541"/>
            <a:gd name="connsiteY4" fmla="*/ 0 h 61093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9161541" h="610937">
              <a:moveTo>
                <a:pt x="161465" y="0"/>
              </a:moveTo>
              <a:lnTo>
                <a:pt x="19151206" y="33158"/>
              </a:lnTo>
              <a:lnTo>
                <a:pt x="19161541" y="610937"/>
              </a:lnTo>
              <a:lnTo>
                <a:pt x="0" y="607893"/>
              </a:lnTo>
              <a:lnTo>
                <a:pt x="161465" y="0"/>
              </a:lnTo>
              <a:close/>
            </a:path>
          </a:pathLst>
        </a:custGeom>
        <a:solidFill>
          <a:schemeClr val="bg2"/>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es-MX" sz="1100"/>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63500</xdr:colOff>
      <xdr:row>2</xdr:row>
      <xdr:rowOff>31749</xdr:rowOff>
    </xdr:from>
    <xdr:to>
      <xdr:col>4</xdr:col>
      <xdr:colOff>1140174</xdr:colOff>
      <xdr:row>12</xdr:row>
      <xdr:rowOff>276225</xdr:rowOff>
    </xdr:to>
    <xdr:pic>
      <xdr:nvPicPr>
        <xdr:cNvPr id="2" name="Imagen 1">
          <a:extLst>
            <a:ext uri="{FF2B5EF4-FFF2-40B4-BE49-F238E27FC236}">
              <a16:creationId xmlns:a16="http://schemas.microsoft.com/office/drawing/2014/main" id="{1DB57A09-9B2B-401B-A21A-B4BE6D523625}"/>
            </a:ext>
          </a:extLst>
        </xdr:cNvPr>
        <xdr:cNvPicPr>
          <a:picLocks noChangeAspect="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Layer>
              </a14:imgProps>
            </a:ext>
            <a:ext uri="{28A0092B-C50C-407E-A947-70E740481C1C}">
              <a14:useLocalDpi xmlns:a14="http://schemas.microsoft.com/office/drawing/2010/main" val="0"/>
            </a:ext>
          </a:extLst>
        </a:blip>
        <a:srcRect b="5760"/>
        <a:stretch/>
      </xdr:blipFill>
      <xdr:spPr>
        <a:xfrm>
          <a:off x="825500" y="412749"/>
          <a:ext cx="4686649" cy="2149476"/>
        </a:xfrm>
        <a:prstGeom prst="rect">
          <a:avLst/>
        </a:prstGeom>
      </xdr:spPr>
    </xdr:pic>
    <xdr:clientData/>
  </xdr:twoCellAnchor>
  <xdr:twoCellAnchor editAs="oneCell">
    <xdr:from>
      <xdr:col>27</xdr:col>
      <xdr:colOff>219741</xdr:colOff>
      <xdr:row>5</xdr:row>
      <xdr:rowOff>62511</xdr:rowOff>
    </xdr:from>
    <xdr:to>
      <xdr:col>31</xdr:col>
      <xdr:colOff>21155</xdr:colOff>
      <xdr:row>12</xdr:row>
      <xdr:rowOff>114300</xdr:rowOff>
    </xdr:to>
    <xdr:pic>
      <xdr:nvPicPr>
        <xdr:cNvPr id="3" name="Imagen 2">
          <a:extLst>
            <a:ext uri="{FF2B5EF4-FFF2-40B4-BE49-F238E27FC236}">
              <a16:creationId xmlns:a16="http://schemas.microsoft.com/office/drawing/2014/main" id="{7CC9C7EB-001B-4FD7-B950-34CA18D509BA}"/>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28985241" y="1015011"/>
          <a:ext cx="2525564" cy="1385289"/>
        </a:xfrm>
        <a:prstGeom prst="rect">
          <a:avLst/>
        </a:prstGeom>
      </xdr:spPr>
    </xdr:pic>
    <xdr:clientData/>
  </xdr:twoCellAnchor>
  <xdr:twoCellAnchor>
    <xdr:from>
      <xdr:col>4</xdr:col>
      <xdr:colOff>1239442</xdr:colOff>
      <xdr:row>2</xdr:row>
      <xdr:rowOff>28311</xdr:rowOff>
    </xdr:from>
    <xdr:to>
      <xdr:col>31</xdr:col>
      <xdr:colOff>814717</xdr:colOff>
      <xdr:row>5</xdr:row>
      <xdr:rowOff>35297</xdr:rowOff>
    </xdr:to>
    <xdr:sp macro="" textlink="">
      <xdr:nvSpPr>
        <xdr:cNvPr id="4" name="Rectángulo 21">
          <a:extLst>
            <a:ext uri="{FF2B5EF4-FFF2-40B4-BE49-F238E27FC236}">
              <a16:creationId xmlns:a16="http://schemas.microsoft.com/office/drawing/2014/main" id="{387681C0-2074-486B-BBA2-DB62B14709B9}"/>
            </a:ext>
          </a:extLst>
        </xdr:cNvPr>
        <xdr:cNvSpPr/>
      </xdr:nvSpPr>
      <xdr:spPr>
        <a:xfrm>
          <a:off x="5611417" y="409311"/>
          <a:ext cx="26692950" cy="578486"/>
        </a:xfrm>
        <a:custGeom>
          <a:avLst/>
          <a:gdLst>
            <a:gd name="connsiteX0" fmla="*/ 0 w 19324328"/>
            <a:gd name="connsiteY0" fmla="*/ 0 h 463378"/>
            <a:gd name="connsiteX1" fmla="*/ 19324328 w 19324328"/>
            <a:gd name="connsiteY1" fmla="*/ 0 h 463378"/>
            <a:gd name="connsiteX2" fmla="*/ 19324328 w 19324328"/>
            <a:gd name="connsiteY2" fmla="*/ 463378 h 463378"/>
            <a:gd name="connsiteX3" fmla="*/ 0 w 19324328"/>
            <a:gd name="connsiteY3" fmla="*/ 463378 h 463378"/>
            <a:gd name="connsiteX4" fmla="*/ 0 w 19324328"/>
            <a:gd name="connsiteY4" fmla="*/ 0 h 463378"/>
            <a:gd name="connsiteX0" fmla="*/ 737973 w 19324328"/>
            <a:gd name="connsiteY0" fmla="*/ 17163 h 463378"/>
            <a:gd name="connsiteX1" fmla="*/ 19324328 w 19324328"/>
            <a:gd name="connsiteY1" fmla="*/ 0 h 463378"/>
            <a:gd name="connsiteX2" fmla="*/ 19324328 w 19324328"/>
            <a:gd name="connsiteY2" fmla="*/ 463378 h 463378"/>
            <a:gd name="connsiteX3" fmla="*/ 0 w 19324328"/>
            <a:gd name="connsiteY3" fmla="*/ 463378 h 463378"/>
            <a:gd name="connsiteX4" fmla="*/ 737973 w 19324328"/>
            <a:gd name="connsiteY4" fmla="*/ 17163 h 463378"/>
            <a:gd name="connsiteX0" fmla="*/ 497703 w 19084058"/>
            <a:gd name="connsiteY0" fmla="*/ 17163 h 480540"/>
            <a:gd name="connsiteX1" fmla="*/ 19084058 w 19084058"/>
            <a:gd name="connsiteY1" fmla="*/ 0 h 480540"/>
            <a:gd name="connsiteX2" fmla="*/ 19084058 w 19084058"/>
            <a:gd name="connsiteY2" fmla="*/ 463378 h 480540"/>
            <a:gd name="connsiteX3" fmla="*/ 0 w 19084058"/>
            <a:gd name="connsiteY3" fmla="*/ 480540 h 480540"/>
            <a:gd name="connsiteX4" fmla="*/ 497703 w 19084058"/>
            <a:gd name="connsiteY4" fmla="*/ 17163 h 480540"/>
            <a:gd name="connsiteX0" fmla="*/ 343244 w 19084058"/>
            <a:gd name="connsiteY0" fmla="*/ 0 h 514863"/>
            <a:gd name="connsiteX1" fmla="*/ 19084058 w 19084058"/>
            <a:gd name="connsiteY1" fmla="*/ 34323 h 514863"/>
            <a:gd name="connsiteX2" fmla="*/ 19084058 w 19084058"/>
            <a:gd name="connsiteY2" fmla="*/ 497701 h 514863"/>
            <a:gd name="connsiteX3" fmla="*/ 0 w 19084058"/>
            <a:gd name="connsiteY3" fmla="*/ 514863 h 514863"/>
            <a:gd name="connsiteX4" fmla="*/ 343244 w 19084058"/>
            <a:gd name="connsiteY4" fmla="*/ 0 h 514863"/>
            <a:gd name="connsiteX0" fmla="*/ 274595 w 19084058"/>
            <a:gd name="connsiteY0" fmla="*/ 0 h 497701"/>
            <a:gd name="connsiteX1" fmla="*/ 19084058 w 19084058"/>
            <a:gd name="connsiteY1" fmla="*/ 17161 h 497701"/>
            <a:gd name="connsiteX2" fmla="*/ 19084058 w 19084058"/>
            <a:gd name="connsiteY2" fmla="*/ 480539 h 497701"/>
            <a:gd name="connsiteX3" fmla="*/ 0 w 19084058"/>
            <a:gd name="connsiteY3" fmla="*/ 497701 h 497701"/>
            <a:gd name="connsiteX4" fmla="*/ 274595 w 19084058"/>
            <a:gd name="connsiteY4" fmla="*/ 0 h 497701"/>
            <a:gd name="connsiteX0" fmla="*/ 308920 w 19118383"/>
            <a:gd name="connsiteY0" fmla="*/ 0 h 634998"/>
            <a:gd name="connsiteX1" fmla="*/ 19118383 w 19118383"/>
            <a:gd name="connsiteY1" fmla="*/ 17161 h 634998"/>
            <a:gd name="connsiteX2" fmla="*/ 19118383 w 19118383"/>
            <a:gd name="connsiteY2" fmla="*/ 480539 h 634998"/>
            <a:gd name="connsiteX3" fmla="*/ 0 w 19118383"/>
            <a:gd name="connsiteY3" fmla="*/ 634998 h 634998"/>
            <a:gd name="connsiteX4" fmla="*/ 308920 w 19118383"/>
            <a:gd name="connsiteY4" fmla="*/ 0 h 634998"/>
            <a:gd name="connsiteX0" fmla="*/ 240271 w 19118383"/>
            <a:gd name="connsiteY0" fmla="*/ 1 h 617837"/>
            <a:gd name="connsiteX1" fmla="*/ 19118383 w 19118383"/>
            <a:gd name="connsiteY1" fmla="*/ 0 h 617837"/>
            <a:gd name="connsiteX2" fmla="*/ 19118383 w 19118383"/>
            <a:gd name="connsiteY2" fmla="*/ 463378 h 617837"/>
            <a:gd name="connsiteX3" fmla="*/ 0 w 19118383"/>
            <a:gd name="connsiteY3" fmla="*/ 617837 h 617837"/>
            <a:gd name="connsiteX4" fmla="*/ 240271 w 19118383"/>
            <a:gd name="connsiteY4" fmla="*/ 1 h 617837"/>
            <a:gd name="connsiteX0" fmla="*/ 240271 w 19155932"/>
            <a:gd name="connsiteY0" fmla="*/ 1 h 617837"/>
            <a:gd name="connsiteX1" fmla="*/ 19118383 w 19155932"/>
            <a:gd name="connsiteY1" fmla="*/ 0 h 617837"/>
            <a:gd name="connsiteX2" fmla="*/ 19155932 w 19155932"/>
            <a:gd name="connsiteY2" fmla="*/ 601542 h 617837"/>
            <a:gd name="connsiteX3" fmla="*/ 0 w 19155932"/>
            <a:gd name="connsiteY3" fmla="*/ 617837 h 617837"/>
            <a:gd name="connsiteX4" fmla="*/ 240271 w 19155932"/>
            <a:gd name="connsiteY4" fmla="*/ 1 h 617837"/>
            <a:gd name="connsiteX0" fmla="*/ 240271 w 19172813"/>
            <a:gd name="connsiteY0" fmla="*/ 1 h 617837"/>
            <a:gd name="connsiteX1" fmla="*/ 19172813 w 19172813"/>
            <a:gd name="connsiteY1" fmla="*/ 0 h 617837"/>
            <a:gd name="connsiteX2" fmla="*/ 19155932 w 19172813"/>
            <a:gd name="connsiteY2" fmla="*/ 601542 h 617837"/>
            <a:gd name="connsiteX3" fmla="*/ 0 w 19172813"/>
            <a:gd name="connsiteY3" fmla="*/ 617837 h 617837"/>
            <a:gd name="connsiteX4" fmla="*/ 240271 w 19172813"/>
            <a:gd name="connsiteY4" fmla="*/ 1 h 617837"/>
            <a:gd name="connsiteX0" fmla="*/ 240271 w 19155932"/>
            <a:gd name="connsiteY0" fmla="*/ -1 h 617835"/>
            <a:gd name="connsiteX1" fmla="*/ 19145597 w 19155932"/>
            <a:gd name="connsiteY1" fmla="*/ 23761 h 617835"/>
            <a:gd name="connsiteX2" fmla="*/ 19155932 w 19155932"/>
            <a:gd name="connsiteY2" fmla="*/ 601540 h 617835"/>
            <a:gd name="connsiteX3" fmla="*/ 0 w 19155932"/>
            <a:gd name="connsiteY3" fmla="*/ 617835 h 617835"/>
            <a:gd name="connsiteX4" fmla="*/ 240271 w 19155932"/>
            <a:gd name="connsiteY4" fmla="*/ -1 h 617835"/>
            <a:gd name="connsiteX0" fmla="*/ 122340 w 19155932"/>
            <a:gd name="connsiteY0" fmla="*/ 0 h 641599"/>
            <a:gd name="connsiteX1" fmla="*/ 19145597 w 19155932"/>
            <a:gd name="connsiteY1" fmla="*/ 47525 h 641599"/>
            <a:gd name="connsiteX2" fmla="*/ 19155932 w 19155932"/>
            <a:gd name="connsiteY2" fmla="*/ 625304 h 641599"/>
            <a:gd name="connsiteX3" fmla="*/ 0 w 19155932"/>
            <a:gd name="connsiteY3" fmla="*/ 641599 h 641599"/>
            <a:gd name="connsiteX4" fmla="*/ 122340 w 19155932"/>
            <a:gd name="connsiteY4" fmla="*/ 0 h 641599"/>
            <a:gd name="connsiteX0" fmla="*/ 86053 w 19119645"/>
            <a:gd name="connsiteY0" fmla="*/ 0 h 665362"/>
            <a:gd name="connsiteX1" fmla="*/ 19109310 w 19119645"/>
            <a:gd name="connsiteY1" fmla="*/ 47525 h 665362"/>
            <a:gd name="connsiteX2" fmla="*/ 19119645 w 19119645"/>
            <a:gd name="connsiteY2" fmla="*/ 625304 h 665362"/>
            <a:gd name="connsiteX3" fmla="*/ 0 w 19119645"/>
            <a:gd name="connsiteY3" fmla="*/ 665362 h 665362"/>
            <a:gd name="connsiteX4" fmla="*/ 86053 w 19119645"/>
            <a:gd name="connsiteY4" fmla="*/ 0 h 665362"/>
            <a:gd name="connsiteX0" fmla="*/ 127949 w 19161541"/>
            <a:gd name="connsiteY0" fmla="*/ 0 h 625304"/>
            <a:gd name="connsiteX1" fmla="*/ 19151206 w 19161541"/>
            <a:gd name="connsiteY1" fmla="*/ 47525 h 625304"/>
            <a:gd name="connsiteX2" fmla="*/ 19161541 w 19161541"/>
            <a:gd name="connsiteY2" fmla="*/ 625304 h 625304"/>
            <a:gd name="connsiteX3" fmla="*/ 0 w 19161541"/>
            <a:gd name="connsiteY3" fmla="*/ 622260 h 625304"/>
            <a:gd name="connsiteX4" fmla="*/ 127949 w 19161541"/>
            <a:gd name="connsiteY4" fmla="*/ 0 h 625304"/>
            <a:gd name="connsiteX0" fmla="*/ 161465 w 19161541"/>
            <a:gd name="connsiteY0" fmla="*/ 0 h 610937"/>
            <a:gd name="connsiteX1" fmla="*/ 19151206 w 19161541"/>
            <a:gd name="connsiteY1" fmla="*/ 33158 h 610937"/>
            <a:gd name="connsiteX2" fmla="*/ 19161541 w 19161541"/>
            <a:gd name="connsiteY2" fmla="*/ 610937 h 610937"/>
            <a:gd name="connsiteX3" fmla="*/ 0 w 19161541"/>
            <a:gd name="connsiteY3" fmla="*/ 607893 h 610937"/>
            <a:gd name="connsiteX4" fmla="*/ 161465 w 19161541"/>
            <a:gd name="connsiteY4" fmla="*/ 0 h 61093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9161541" h="610937">
              <a:moveTo>
                <a:pt x="161465" y="0"/>
              </a:moveTo>
              <a:lnTo>
                <a:pt x="19151206" y="33158"/>
              </a:lnTo>
              <a:lnTo>
                <a:pt x="19161541" y="610937"/>
              </a:lnTo>
              <a:lnTo>
                <a:pt x="0" y="607893"/>
              </a:lnTo>
              <a:lnTo>
                <a:pt x="161465" y="0"/>
              </a:lnTo>
              <a:close/>
            </a:path>
          </a:pathLst>
        </a:custGeom>
        <a:solidFill>
          <a:schemeClr val="bg2"/>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es-MX" sz="1100"/>
        </a:p>
      </xdr:txBody>
    </xdr:sp>
    <xdr:clientData/>
  </xdr:twoCellAnchor>
</xdr:wsDr>
</file>

<file path=xl/drawings/drawing12.xml><?xml version="1.0" encoding="utf-8"?>
<xdr:wsDr xmlns:xdr="http://schemas.openxmlformats.org/drawingml/2006/spreadsheetDrawing" xmlns:a="http://schemas.openxmlformats.org/drawingml/2006/main">
  <xdr:oneCellAnchor>
    <xdr:from>
      <xdr:col>4</xdr:col>
      <xdr:colOff>1228725</xdr:colOff>
      <xdr:row>2</xdr:row>
      <xdr:rowOff>19050</xdr:rowOff>
    </xdr:from>
    <xdr:ext cx="26708100" cy="590550"/>
    <xdr:sp macro="" textlink="">
      <xdr:nvSpPr>
        <xdr:cNvPr id="2" name="Shape 3">
          <a:extLst>
            <a:ext uri="{FF2B5EF4-FFF2-40B4-BE49-F238E27FC236}">
              <a16:creationId xmlns:a16="http://schemas.microsoft.com/office/drawing/2014/main" id="{482F0EB6-8531-4B03-8C8E-46B46EE38DCC}"/>
            </a:ext>
          </a:extLst>
        </xdr:cNvPr>
        <xdr:cNvSpPr/>
      </xdr:nvSpPr>
      <xdr:spPr>
        <a:xfrm>
          <a:off x="5495925" y="419100"/>
          <a:ext cx="26708100" cy="590550"/>
        </a:xfrm>
        <a:custGeom>
          <a:avLst/>
          <a:gdLst/>
          <a:ahLst/>
          <a:cxnLst/>
          <a:rect l="l" t="t" r="r" b="b"/>
          <a:pathLst>
            <a:path w="19161541" h="610937" extrusionOk="0">
              <a:moveTo>
                <a:pt x="161465" y="0"/>
              </a:moveTo>
              <a:lnTo>
                <a:pt x="19151206" y="33158"/>
              </a:lnTo>
              <a:lnTo>
                <a:pt x="19161541" y="610937"/>
              </a:lnTo>
              <a:lnTo>
                <a:pt x="0" y="607893"/>
              </a:lnTo>
              <a:lnTo>
                <a:pt x="161465" y="0"/>
              </a:lnTo>
              <a:close/>
            </a:path>
          </a:pathLst>
        </a:custGeom>
        <a:solidFill>
          <a:schemeClr val="lt2"/>
        </a:solidFill>
        <a:ln w="12700" cap="flat" cmpd="sng">
          <a:solidFill>
            <a:schemeClr val="lt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xdr:col>
      <xdr:colOff>57150</xdr:colOff>
      <xdr:row>2</xdr:row>
      <xdr:rowOff>28575</xdr:rowOff>
    </xdr:from>
    <xdr:ext cx="4686300" cy="2247900"/>
    <xdr:pic>
      <xdr:nvPicPr>
        <xdr:cNvPr id="3" name="image2.png">
          <a:extLst>
            <a:ext uri="{FF2B5EF4-FFF2-40B4-BE49-F238E27FC236}">
              <a16:creationId xmlns:a16="http://schemas.microsoft.com/office/drawing/2014/main" id="{824AD7DB-8BDF-4B56-B413-A8B037143A8C}"/>
            </a:ext>
          </a:extLst>
        </xdr:cNvPr>
        <xdr:cNvPicPr preferRelativeResize="0"/>
      </xdr:nvPicPr>
      <xdr:blipFill>
        <a:blip xmlns:r="http://schemas.openxmlformats.org/officeDocument/2006/relationships" r:embed="rId1" cstate="print"/>
        <a:stretch>
          <a:fillRect/>
        </a:stretch>
      </xdr:blipFill>
      <xdr:spPr>
        <a:xfrm>
          <a:off x="419100" y="428625"/>
          <a:ext cx="4686300" cy="2247900"/>
        </a:xfrm>
        <a:prstGeom prst="rect">
          <a:avLst/>
        </a:prstGeom>
        <a:noFill/>
      </xdr:spPr>
    </xdr:pic>
    <xdr:clientData fLocksWithSheet="0"/>
  </xdr:oneCellAnchor>
  <xdr:oneCellAnchor>
    <xdr:from>
      <xdr:col>27</xdr:col>
      <xdr:colOff>219075</xdr:colOff>
      <xdr:row>5</xdr:row>
      <xdr:rowOff>57150</xdr:rowOff>
    </xdr:from>
    <xdr:ext cx="2533650" cy="1619250"/>
    <xdr:pic>
      <xdr:nvPicPr>
        <xdr:cNvPr id="4" name="image1.png">
          <a:extLst>
            <a:ext uri="{FF2B5EF4-FFF2-40B4-BE49-F238E27FC236}">
              <a16:creationId xmlns:a16="http://schemas.microsoft.com/office/drawing/2014/main" id="{3B54B819-2FFA-4760-8CE3-AC115BB05C90}"/>
            </a:ext>
          </a:extLst>
        </xdr:cNvPr>
        <xdr:cNvPicPr preferRelativeResize="0"/>
      </xdr:nvPicPr>
      <xdr:blipFill>
        <a:blip xmlns:r="http://schemas.openxmlformats.org/officeDocument/2006/relationships" r:embed="rId2" cstate="print"/>
        <a:stretch>
          <a:fillRect/>
        </a:stretch>
      </xdr:blipFill>
      <xdr:spPr>
        <a:xfrm>
          <a:off x="35623500" y="1028700"/>
          <a:ext cx="2533650" cy="1619250"/>
        </a:xfrm>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dr:twoCellAnchor editAs="oneCell">
    <xdr:from>
      <xdr:col>1</xdr:col>
      <xdr:colOff>63500</xdr:colOff>
      <xdr:row>2</xdr:row>
      <xdr:rowOff>31749</xdr:rowOff>
    </xdr:from>
    <xdr:to>
      <xdr:col>4</xdr:col>
      <xdr:colOff>920366</xdr:colOff>
      <xdr:row>12</xdr:row>
      <xdr:rowOff>257175</xdr:rowOff>
    </xdr:to>
    <xdr:pic>
      <xdr:nvPicPr>
        <xdr:cNvPr id="2" name="Imagen 1">
          <a:extLst>
            <a:ext uri="{FF2B5EF4-FFF2-40B4-BE49-F238E27FC236}">
              <a16:creationId xmlns:a16="http://schemas.microsoft.com/office/drawing/2014/main" id="{4B420E21-C934-446A-B1CD-1334FCA9C7F0}"/>
            </a:ext>
          </a:extLst>
        </xdr:cNvPr>
        <xdr:cNvPicPr>
          <a:picLocks noChangeAspect="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Layer>
              </a14:imgProps>
            </a:ext>
            <a:ext uri="{28A0092B-C50C-407E-A947-70E740481C1C}">
              <a14:useLocalDpi xmlns:a14="http://schemas.microsoft.com/office/drawing/2010/main" val="0"/>
            </a:ext>
          </a:extLst>
        </a:blip>
        <a:srcRect b="5760"/>
        <a:stretch/>
      </xdr:blipFill>
      <xdr:spPr>
        <a:xfrm>
          <a:off x="825500" y="412749"/>
          <a:ext cx="4676391" cy="2130426"/>
        </a:xfrm>
        <a:prstGeom prst="rect">
          <a:avLst/>
        </a:prstGeom>
      </xdr:spPr>
    </xdr:pic>
    <xdr:clientData/>
  </xdr:twoCellAnchor>
  <xdr:twoCellAnchor editAs="oneCell">
    <xdr:from>
      <xdr:col>27</xdr:col>
      <xdr:colOff>219741</xdr:colOff>
      <xdr:row>5</xdr:row>
      <xdr:rowOff>62511</xdr:rowOff>
    </xdr:from>
    <xdr:to>
      <xdr:col>31</xdr:col>
      <xdr:colOff>21155</xdr:colOff>
      <xdr:row>12</xdr:row>
      <xdr:rowOff>228600</xdr:rowOff>
    </xdr:to>
    <xdr:pic>
      <xdr:nvPicPr>
        <xdr:cNvPr id="3" name="Imagen 2">
          <a:extLst>
            <a:ext uri="{FF2B5EF4-FFF2-40B4-BE49-F238E27FC236}">
              <a16:creationId xmlns:a16="http://schemas.microsoft.com/office/drawing/2014/main" id="{3F58F0F4-3628-4D6C-B700-078D294B328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2138016" y="1015011"/>
          <a:ext cx="2525564" cy="1499589"/>
        </a:xfrm>
        <a:prstGeom prst="rect">
          <a:avLst/>
        </a:prstGeom>
      </xdr:spPr>
    </xdr:pic>
    <xdr:clientData/>
  </xdr:twoCellAnchor>
  <xdr:twoCellAnchor>
    <xdr:from>
      <xdr:col>4</xdr:col>
      <xdr:colOff>1239442</xdr:colOff>
      <xdr:row>2</xdr:row>
      <xdr:rowOff>28311</xdr:rowOff>
    </xdr:from>
    <xdr:to>
      <xdr:col>31</xdr:col>
      <xdr:colOff>814717</xdr:colOff>
      <xdr:row>5</xdr:row>
      <xdr:rowOff>35297</xdr:rowOff>
    </xdr:to>
    <xdr:sp macro="" textlink="">
      <xdr:nvSpPr>
        <xdr:cNvPr id="4" name="Rectángulo 21">
          <a:extLst>
            <a:ext uri="{FF2B5EF4-FFF2-40B4-BE49-F238E27FC236}">
              <a16:creationId xmlns:a16="http://schemas.microsoft.com/office/drawing/2014/main" id="{E860F19A-4F9B-44E9-A6DF-01510CEE8CC3}"/>
            </a:ext>
          </a:extLst>
        </xdr:cNvPr>
        <xdr:cNvSpPr/>
      </xdr:nvSpPr>
      <xdr:spPr>
        <a:xfrm>
          <a:off x="5820967" y="409311"/>
          <a:ext cx="29636175" cy="578486"/>
        </a:xfrm>
        <a:custGeom>
          <a:avLst/>
          <a:gdLst>
            <a:gd name="connsiteX0" fmla="*/ 0 w 19324328"/>
            <a:gd name="connsiteY0" fmla="*/ 0 h 463378"/>
            <a:gd name="connsiteX1" fmla="*/ 19324328 w 19324328"/>
            <a:gd name="connsiteY1" fmla="*/ 0 h 463378"/>
            <a:gd name="connsiteX2" fmla="*/ 19324328 w 19324328"/>
            <a:gd name="connsiteY2" fmla="*/ 463378 h 463378"/>
            <a:gd name="connsiteX3" fmla="*/ 0 w 19324328"/>
            <a:gd name="connsiteY3" fmla="*/ 463378 h 463378"/>
            <a:gd name="connsiteX4" fmla="*/ 0 w 19324328"/>
            <a:gd name="connsiteY4" fmla="*/ 0 h 463378"/>
            <a:gd name="connsiteX0" fmla="*/ 737973 w 19324328"/>
            <a:gd name="connsiteY0" fmla="*/ 17163 h 463378"/>
            <a:gd name="connsiteX1" fmla="*/ 19324328 w 19324328"/>
            <a:gd name="connsiteY1" fmla="*/ 0 h 463378"/>
            <a:gd name="connsiteX2" fmla="*/ 19324328 w 19324328"/>
            <a:gd name="connsiteY2" fmla="*/ 463378 h 463378"/>
            <a:gd name="connsiteX3" fmla="*/ 0 w 19324328"/>
            <a:gd name="connsiteY3" fmla="*/ 463378 h 463378"/>
            <a:gd name="connsiteX4" fmla="*/ 737973 w 19324328"/>
            <a:gd name="connsiteY4" fmla="*/ 17163 h 463378"/>
            <a:gd name="connsiteX0" fmla="*/ 497703 w 19084058"/>
            <a:gd name="connsiteY0" fmla="*/ 17163 h 480540"/>
            <a:gd name="connsiteX1" fmla="*/ 19084058 w 19084058"/>
            <a:gd name="connsiteY1" fmla="*/ 0 h 480540"/>
            <a:gd name="connsiteX2" fmla="*/ 19084058 w 19084058"/>
            <a:gd name="connsiteY2" fmla="*/ 463378 h 480540"/>
            <a:gd name="connsiteX3" fmla="*/ 0 w 19084058"/>
            <a:gd name="connsiteY3" fmla="*/ 480540 h 480540"/>
            <a:gd name="connsiteX4" fmla="*/ 497703 w 19084058"/>
            <a:gd name="connsiteY4" fmla="*/ 17163 h 480540"/>
            <a:gd name="connsiteX0" fmla="*/ 343244 w 19084058"/>
            <a:gd name="connsiteY0" fmla="*/ 0 h 514863"/>
            <a:gd name="connsiteX1" fmla="*/ 19084058 w 19084058"/>
            <a:gd name="connsiteY1" fmla="*/ 34323 h 514863"/>
            <a:gd name="connsiteX2" fmla="*/ 19084058 w 19084058"/>
            <a:gd name="connsiteY2" fmla="*/ 497701 h 514863"/>
            <a:gd name="connsiteX3" fmla="*/ 0 w 19084058"/>
            <a:gd name="connsiteY3" fmla="*/ 514863 h 514863"/>
            <a:gd name="connsiteX4" fmla="*/ 343244 w 19084058"/>
            <a:gd name="connsiteY4" fmla="*/ 0 h 514863"/>
            <a:gd name="connsiteX0" fmla="*/ 274595 w 19084058"/>
            <a:gd name="connsiteY0" fmla="*/ 0 h 497701"/>
            <a:gd name="connsiteX1" fmla="*/ 19084058 w 19084058"/>
            <a:gd name="connsiteY1" fmla="*/ 17161 h 497701"/>
            <a:gd name="connsiteX2" fmla="*/ 19084058 w 19084058"/>
            <a:gd name="connsiteY2" fmla="*/ 480539 h 497701"/>
            <a:gd name="connsiteX3" fmla="*/ 0 w 19084058"/>
            <a:gd name="connsiteY3" fmla="*/ 497701 h 497701"/>
            <a:gd name="connsiteX4" fmla="*/ 274595 w 19084058"/>
            <a:gd name="connsiteY4" fmla="*/ 0 h 497701"/>
            <a:gd name="connsiteX0" fmla="*/ 308920 w 19118383"/>
            <a:gd name="connsiteY0" fmla="*/ 0 h 634998"/>
            <a:gd name="connsiteX1" fmla="*/ 19118383 w 19118383"/>
            <a:gd name="connsiteY1" fmla="*/ 17161 h 634998"/>
            <a:gd name="connsiteX2" fmla="*/ 19118383 w 19118383"/>
            <a:gd name="connsiteY2" fmla="*/ 480539 h 634998"/>
            <a:gd name="connsiteX3" fmla="*/ 0 w 19118383"/>
            <a:gd name="connsiteY3" fmla="*/ 634998 h 634998"/>
            <a:gd name="connsiteX4" fmla="*/ 308920 w 19118383"/>
            <a:gd name="connsiteY4" fmla="*/ 0 h 634998"/>
            <a:gd name="connsiteX0" fmla="*/ 240271 w 19118383"/>
            <a:gd name="connsiteY0" fmla="*/ 1 h 617837"/>
            <a:gd name="connsiteX1" fmla="*/ 19118383 w 19118383"/>
            <a:gd name="connsiteY1" fmla="*/ 0 h 617837"/>
            <a:gd name="connsiteX2" fmla="*/ 19118383 w 19118383"/>
            <a:gd name="connsiteY2" fmla="*/ 463378 h 617837"/>
            <a:gd name="connsiteX3" fmla="*/ 0 w 19118383"/>
            <a:gd name="connsiteY3" fmla="*/ 617837 h 617837"/>
            <a:gd name="connsiteX4" fmla="*/ 240271 w 19118383"/>
            <a:gd name="connsiteY4" fmla="*/ 1 h 617837"/>
            <a:gd name="connsiteX0" fmla="*/ 240271 w 19155932"/>
            <a:gd name="connsiteY0" fmla="*/ 1 h 617837"/>
            <a:gd name="connsiteX1" fmla="*/ 19118383 w 19155932"/>
            <a:gd name="connsiteY1" fmla="*/ 0 h 617837"/>
            <a:gd name="connsiteX2" fmla="*/ 19155932 w 19155932"/>
            <a:gd name="connsiteY2" fmla="*/ 601542 h 617837"/>
            <a:gd name="connsiteX3" fmla="*/ 0 w 19155932"/>
            <a:gd name="connsiteY3" fmla="*/ 617837 h 617837"/>
            <a:gd name="connsiteX4" fmla="*/ 240271 w 19155932"/>
            <a:gd name="connsiteY4" fmla="*/ 1 h 617837"/>
            <a:gd name="connsiteX0" fmla="*/ 240271 w 19172813"/>
            <a:gd name="connsiteY0" fmla="*/ 1 h 617837"/>
            <a:gd name="connsiteX1" fmla="*/ 19172813 w 19172813"/>
            <a:gd name="connsiteY1" fmla="*/ 0 h 617837"/>
            <a:gd name="connsiteX2" fmla="*/ 19155932 w 19172813"/>
            <a:gd name="connsiteY2" fmla="*/ 601542 h 617837"/>
            <a:gd name="connsiteX3" fmla="*/ 0 w 19172813"/>
            <a:gd name="connsiteY3" fmla="*/ 617837 h 617837"/>
            <a:gd name="connsiteX4" fmla="*/ 240271 w 19172813"/>
            <a:gd name="connsiteY4" fmla="*/ 1 h 617837"/>
            <a:gd name="connsiteX0" fmla="*/ 240271 w 19155932"/>
            <a:gd name="connsiteY0" fmla="*/ -1 h 617835"/>
            <a:gd name="connsiteX1" fmla="*/ 19145597 w 19155932"/>
            <a:gd name="connsiteY1" fmla="*/ 23761 h 617835"/>
            <a:gd name="connsiteX2" fmla="*/ 19155932 w 19155932"/>
            <a:gd name="connsiteY2" fmla="*/ 601540 h 617835"/>
            <a:gd name="connsiteX3" fmla="*/ 0 w 19155932"/>
            <a:gd name="connsiteY3" fmla="*/ 617835 h 617835"/>
            <a:gd name="connsiteX4" fmla="*/ 240271 w 19155932"/>
            <a:gd name="connsiteY4" fmla="*/ -1 h 617835"/>
            <a:gd name="connsiteX0" fmla="*/ 122340 w 19155932"/>
            <a:gd name="connsiteY0" fmla="*/ 0 h 641599"/>
            <a:gd name="connsiteX1" fmla="*/ 19145597 w 19155932"/>
            <a:gd name="connsiteY1" fmla="*/ 47525 h 641599"/>
            <a:gd name="connsiteX2" fmla="*/ 19155932 w 19155932"/>
            <a:gd name="connsiteY2" fmla="*/ 625304 h 641599"/>
            <a:gd name="connsiteX3" fmla="*/ 0 w 19155932"/>
            <a:gd name="connsiteY3" fmla="*/ 641599 h 641599"/>
            <a:gd name="connsiteX4" fmla="*/ 122340 w 19155932"/>
            <a:gd name="connsiteY4" fmla="*/ 0 h 641599"/>
            <a:gd name="connsiteX0" fmla="*/ 86053 w 19119645"/>
            <a:gd name="connsiteY0" fmla="*/ 0 h 665362"/>
            <a:gd name="connsiteX1" fmla="*/ 19109310 w 19119645"/>
            <a:gd name="connsiteY1" fmla="*/ 47525 h 665362"/>
            <a:gd name="connsiteX2" fmla="*/ 19119645 w 19119645"/>
            <a:gd name="connsiteY2" fmla="*/ 625304 h 665362"/>
            <a:gd name="connsiteX3" fmla="*/ 0 w 19119645"/>
            <a:gd name="connsiteY3" fmla="*/ 665362 h 665362"/>
            <a:gd name="connsiteX4" fmla="*/ 86053 w 19119645"/>
            <a:gd name="connsiteY4" fmla="*/ 0 h 665362"/>
            <a:gd name="connsiteX0" fmla="*/ 127949 w 19161541"/>
            <a:gd name="connsiteY0" fmla="*/ 0 h 625304"/>
            <a:gd name="connsiteX1" fmla="*/ 19151206 w 19161541"/>
            <a:gd name="connsiteY1" fmla="*/ 47525 h 625304"/>
            <a:gd name="connsiteX2" fmla="*/ 19161541 w 19161541"/>
            <a:gd name="connsiteY2" fmla="*/ 625304 h 625304"/>
            <a:gd name="connsiteX3" fmla="*/ 0 w 19161541"/>
            <a:gd name="connsiteY3" fmla="*/ 622260 h 625304"/>
            <a:gd name="connsiteX4" fmla="*/ 127949 w 19161541"/>
            <a:gd name="connsiteY4" fmla="*/ 0 h 625304"/>
            <a:gd name="connsiteX0" fmla="*/ 161465 w 19161541"/>
            <a:gd name="connsiteY0" fmla="*/ 0 h 610937"/>
            <a:gd name="connsiteX1" fmla="*/ 19151206 w 19161541"/>
            <a:gd name="connsiteY1" fmla="*/ 33158 h 610937"/>
            <a:gd name="connsiteX2" fmla="*/ 19161541 w 19161541"/>
            <a:gd name="connsiteY2" fmla="*/ 610937 h 610937"/>
            <a:gd name="connsiteX3" fmla="*/ 0 w 19161541"/>
            <a:gd name="connsiteY3" fmla="*/ 607893 h 610937"/>
            <a:gd name="connsiteX4" fmla="*/ 161465 w 19161541"/>
            <a:gd name="connsiteY4" fmla="*/ 0 h 61093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9161541" h="610937">
              <a:moveTo>
                <a:pt x="161465" y="0"/>
              </a:moveTo>
              <a:lnTo>
                <a:pt x="19151206" y="33158"/>
              </a:lnTo>
              <a:lnTo>
                <a:pt x="19161541" y="610937"/>
              </a:lnTo>
              <a:lnTo>
                <a:pt x="0" y="607893"/>
              </a:lnTo>
              <a:lnTo>
                <a:pt x="161465" y="0"/>
              </a:lnTo>
              <a:close/>
            </a:path>
          </a:pathLst>
        </a:custGeom>
        <a:solidFill>
          <a:schemeClr val="bg2"/>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es-MX" sz="1100"/>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63500</xdr:colOff>
      <xdr:row>2</xdr:row>
      <xdr:rowOff>31749</xdr:rowOff>
    </xdr:from>
    <xdr:to>
      <xdr:col>7</xdr:col>
      <xdr:colOff>178149</xdr:colOff>
      <xdr:row>13</xdr:row>
      <xdr:rowOff>188685</xdr:rowOff>
    </xdr:to>
    <xdr:pic>
      <xdr:nvPicPr>
        <xdr:cNvPr id="2" name="Imagen 1">
          <a:extLst>
            <a:ext uri="{FF2B5EF4-FFF2-40B4-BE49-F238E27FC236}">
              <a16:creationId xmlns:a16="http://schemas.microsoft.com/office/drawing/2014/main" id="{B1BDFA46-CDA3-A643-B572-164C26B7E417}"/>
            </a:ext>
          </a:extLst>
        </xdr:cNvPr>
        <xdr:cNvPicPr>
          <a:picLocks noChangeAspect="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Layer>
              </a14:imgProps>
            </a:ext>
            <a:ext uri="{28A0092B-C50C-407E-A947-70E740481C1C}">
              <a14:useLocalDpi xmlns:a14="http://schemas.microsoft.com/office/drawing/2010/main" val="0"/>
            </a:ext>
          </a:extLst>
        </a:blip>
        <a:srcRect b="5760"/>
        <a:stretch/>
      </xdr:blipFill>
      <xdr:spPr>
        <a:xfrm>
          <a:off x="825500" y="412749"/>
          <a:ext cx="4686649" cy="2252436"/>
        </a:xfrm>
        <a:prstGeom prst="rect">
          <a:avLst/>
        </a:prstGeom>
      </xdr:spPr>
    </xdr:pic>
    <xdr:clientData/>
  </xdr:twoCellAnchor>
  <xdr:twoCellAnchor editAs="oneCell">
    <xdr:from>
      <xdr:col>27</xdr:col>
      <xdr:colOff>219741</xdr:colOff>
      <xdr:row>5</xdr:row>
      <xdr:rowOff>62511</xdr:rowOff>
    </xdr:from>
    <xdr:to>
      <xdr:col>30</xdr:col>
      <xdr:colOff>459305</xdr:colOff>
      <xdr:row>13</xdr:row>
      <xdr:rowOff>154757</xdr:rowOff>
    </xdr:to>
    <xdr:pic>
      <xdr:nvPicPr>
        <xdr:cNvPr id="3" name="Imagen 2">
          <a:extLst>
            <a:ext uri="{FF2B5EF4-FFF2-40B4-BE49-F238E27FC236}">
              <a16:creationId xmlns:a16="http://schemas.microsoft.com/office/drawing/2014/main" id="{10E79326-FA7E-4948-82F7-D064C07FCA73}"/>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0061566" y="1015011"/>
          <a:ext cx="2525564" cy="1616246"/>
        </a:xfrm>
        <a:prstGeom prst="rect">
          <a:avLst/>
        </a:prstGeom>
      </xdr:spPr>
    </xdr:pic>
    <xdr:clientData/>
  </xdr:twoCellAnchor>
  <xdr:twoCellAnchor>
    <xdr:from>
      <xdr:col>4</xdr:col>
      <xdr:colOff>1239442</xdr:colOff>
      <xdr:row>2</xdr:row>
      <xdr:rowOff>28311</xdr:rowOff>
    </xdr:from>
    <xdr:to>
      <xdr:col>31</xdr:col>
      <xdr:colOff>814717</xdr:colOff>
      <xdr:row>5</xdr:row>
      <xdr:rowOff>35297</xdr:rowOff>
    </xdr:to>
    <xdr:sp macro="" textlink="">
      <xdr:nvSpPr>
        <xdr:cNvPr id="4" name="Rectángulo 21">
          <a:extLst>
            <a:ext uri="{FF2B5EF4-FFF2-40B4-BE49-F238E27FC236}">
              <a16:creationId xmlns:a16="http://schemas.microsoft.com/office/drawing/2014/main" id="{7CB6F972-E741-F84F-A586-F4F10362589C}"/>
            </a:ext>
          </a:extLst>
        </xdr:cNvPr>
        <xdr:cNvSpPr/>
      </xdr:nvSpPr>
      <xdr:spPr>
        <a:xfrm>
          <a:off x="5611417" y="409311"/>
          <a:ext cx="27769275" cy="578486"/>
        </a:xfrm>
        <a:custGeom>
          <a:avLst/>
          <a:gdLst>
            <a:gd name="connsiteX0" fmla="*/ 0 w 19324328"/>
            <a:gd name="connsiteY0" fmla="*/ 0 h 463378"/>
            <a:gd name="connsiteX1" fmla="*/ 19324328 w 19324328"/>
            <a:gd name="connsiteY1" fmla="*/ 0 h 463378"/>
            <a:gd name="connsiteX2" fmla="*/ 19324328 w 19324328"/>
            <a:gd name="connsiteY2" fmla="*/ 463378 h 463378"/>
            <a:gd name="connsiteX3" fmla="*/ 0 w 19324328"/>
            <a:gd name="connsiteY3" fmla="*/ 463378 h 463378"/>
            <a:gd name="connsiteX4" fmla="*/ 0 w 19324328"/>
            <a:gd name="connsiteY4" fmla="*/ 0 h 463378"/>
            <a:gd name="connsiteX0" fmla="*/ 737973 w 19324328"/>
            <a:gd name="connsiteY0" fmla="*/ 17163 h 463378"/>
            <a:gd name="connsiteX1" fmla="*/ 19324328 w 19324328"/>
            <a:gd name="connsiteY1" fmla="*/ 0 h 463378"/>
            <a:gd name="connsiteX2" fmla="*/ 19324328 w 19324328"/>
            <a:gd name="connsiteY2" fmla="*/ 463378 h 463378"/>
            <a:gd name="connsiteX3" fmla="*/ 0 w 19324328"/>
            <a:gd name="connsiteY3" fmla="*/ 463378 h 463378"/>
            <a:gd name="connsiteX4" fmla="*/ 737973 w 19324328"/>
            <a:gd name="connsiteY4" fmla="*/ 17163 h 463378"/>
            <a:gd name="connsiteX0" fmla="*/ 497703 w 19084058"/>
            <a:gd name="connsiteY0" fmla="*/ 17163 h 480540"/>
            <a:gd name="connsiteX1" fmla="*/ 19084058 w 19084058"/>
            <a:gd name="connsiteY1" fmla="*/ 0 h 480540"/>
            <a:gd name="connsiteX2" fmla="*/ 19084058 w 19084058"/>
            <a:gd name="connsiteY2" fmla="*/ 463378 h 480540"/>
            <a:gd name="connsiteX3" fmla="*/ 0 w 19084058"/>
            <a:gd name="connsiteY3" fmla="*/ 480540 h 480540"/>
            <a:gd name="connsiteX4" fmla="*/ 497703 w 19084058"/>
            <a:gd name="connsiteY4" fmla="*/ 17163 h 480540"/>
            <a:gd name="connsiteX0" fmla="*/ 343244 w 19084058"/>
            <a:gd name="connsiteY0" fmla="*/ 0 h 514863"/>
            <a:gd name="connsiteX1" fmla="*/ 19084058 w 19084058"/>
            <a:gd name="connsiteY1" fmla="*/ 34323 h 514863"/>
            <a:gd name="connsiteX2" fmla="*/ 19084058 w 19084058"/>
            <a:gd name="connsiteY2" fmla="*/ 497701 h 514863"/>
            <a:gd name="connsiteX3" fmla="*/ 0 w 19084058"/>
            <a:gd name="connsiteY3" fmla="*/ 514863 h 514863"/>
            <a:gd name="connsiteX4" fmla="*/ 343244 w 19084058"/>
            <a:gd name="connsiteY4" fmla="*/ 0 h 514863"/>
            <a:gd name="connsiteX0" fmla="*/ 274595 w 19084058"/>
            <a:gd name="connsiteY0" fmla="*/ 0 h 497701"/>
            <a:gd name="connsiteX1" fmla="*/ 19084058 w 19084058"/>
            <a:gd name="connsiteY1" fmla="*/ 17161 h 497701"/>
            <a:gd name="connsiteX2" fmla="*/ 19084058 w 19084058"/>
            <a:gd name="connsiteY2" fmla="*/ 480539 h 497701"/>
            <a:gd name="connsiteX3" fmla="*/ 0 w 19084058"/>
            <a:gd name="connsiteY3" fmla="*/ 497701 h 497701"/>
            <a:gd name="connsiteX4" fmla="*/ 274595 w 19084058"/>
            <a:gd name="connsiteY4" fmla="*/ 0 h 497701"/>
            <a:gd name="connsiteX0" fmla="*/ 308920 w 19118383"/>
            <a:gd name="connsiteY0" fmla="*/ 0 h 634998"/>
            <a:gd name="connsiteX1" fmla="*/ 19118383 w 19118383"/>
            <a:gd name="connsiteY1" fmla="*/ 17161 h 634998"/>
            <a:gd name="connsiteX2" fmla="*/ 19118383 w 19118383"/>
            <a:gd name="connsiteY2" fmla="*/ 480539 h 634998"/>
            <a:gd name="connsiteX3" fmla="*/ 0 w 19118383"/>
            <a:gd name="connsiteY3" fmla="*/ 634998 h 634998"/>
            <a:gd name="connsiteX4" fmla="*/ 308920 w 19118383"/>
            <a:gd name="connsiteY4" fmla="*/ 0 h 634998"/>
            <a:gd name="connsiteX0" fmla="*/ 240271 w 19118383"/>
            <a:gd name="connsiteY0" fmla="*/ 1 h 617837"/>
            <a:gd name="connsiteX1" fmla="*/ 19118383 w 19118383"/>
            <a:gd name="connsiteY1" fmla="*/ 0 h 617837"/>
            <a:gd name="connsiteX2" fmla="*/ 19118383 w 19118383"/>
            <a:gd name="connsiteY2" fmla="*/ 463378 h 617837"/>
            <a:gd name="connsiteX3" fmla="*/ 0 w 19118383"/>
            <a:gd name="connsiteY3" fmla="*/ 617837 h 617837"/>
            <a:gd name="connsiteX4" fmla="*/ 240271 w 19118383"/>
            <a:gd name="connsiteY4" fmla="*/ 1 h 617837"/>
            <a:gd name="connsiteX0" fmla="*/ 240271 w 19155932"/>
            <a:gd name="connsiteY0" fmla="*/ 1 h 617837"/>
            <a:gd name="connsiteX1" fmla="*/ 19118383 w 19155932"/>
            <a:gd name="connsiteY1" fmla="*/ 0 h 617837"/>
            <a:gd name="connsiteX2" fmla="*/ 19155932 w 19155932"/>
            <a:gd name="connsiteY2" fmla="*/ 601542 h 617837"/>
            <a:gd name="connsiteX3" fmla="*/ 0 w 19155932"/>
            <a:gd name="connsiteY3" fmla="*/ 617837 h 617837"/>
            <a:gd name="connsiteX4" fmla="*/ 240271 w 19155932"/>
            <a:gd name="connsiteY4" fmla="*/ 1 h 617837"/>
            <a:gd name="connsiteX0" fmla="*/ 240271 w 19172813"/>
            <a:gd name="connsiteY0" fmla="*/ 1 h 617837"/>
            <a:gd name="connsiteX1" fmla="*/ 19172813 w 19172813"/>
            <a:gd name="connsiteY1" fmla="*/ 0 h 617837"/>
            <a:gd name="connsiteX2" fmla="*/ 19155932 w 19172813"/>
            <a:gd name="connsiteY2" fmla="*/ 601542 h 617837"/>
            <a:gd name="connsiteX3" fmla="*/ 0 w 19172813"/>
            <a:gd name="connsiteY3" fmla="*/ 617837 h 617837"/>
            <a:gd name="connsiteX4" fmla="*/ 240271 w 19172813"/>
            <a:gd name="connsiteY4" fmla="*/ 1 h 617837"/>
            <a:gd name="connsiteX0" fmla="*/ 240271 w 19155932"/>
            <a:gd name="connsiteY0" fmla="*/ -1 h 617835"/>
            <a:gd name="connsiteX1" fmla="*/ 19145597 w 19155932"/>
            <a:gd name="connsiteY1" fmla="*/ 23761 h 617835"/>
            <a:gd name="connsiteX2" fmla="*/ 19155932 w 19155932"/>
            <a:gd name="connsiteY2" fmla="*/ 601540 h 617835"/>
            <a:gd name="connsiteX3" fmla="*/ 0 w 19155932"/>
            <a:gd name="connsiteY3" fmla="*/ 617835 h 617835"/>
            <a:gd name="connsiteX4" fmla="*/ 240271 w 19155932"/>
            <a:gd name="connsiteY4" fmla="*/ -1 h 617835"/>
            <a:gd name="connsiteX0" fmla="*/ 122340 w 19155932"/>
            <a:gd name="connsiteY0" fmla="*/ 0 h 641599"/>
            <a:gd name="connsiteX1" fmla="*/ 19145597 w 19155932"/>
            <a:gd name="connsiteY1" fmla="*/ 47525 h 641599"/>
            <a:gd name="connsiteX2" fmla="*/ 19155932 w 19155932"/>
            <a:gd name="connsiteY2" fmla="*/ 625304 h 641599"/>
            <a:gd name="connsiteX3" fmla="*/ 0 w 19155932"/>
            <a:gd name="connsiteY3" fmla="*/ 641599 h 641599"/>
            <a:gd name="connsiteX4" fmla="*/ 122340 w 19155932"/>
            <a:gd name="connsiteY4" fmla="*/ 0 h 641599"/>
            <a:gd name="connsiteX0" fmla="*/ 86053 w 19119645"/>
            <a:gd name="connsiteY0" fmla="*/ 0 h 665362"/>
            <a:gd name="connsiteX1" fmla="*/ 19109310 w 19119645"/>
            <a:gd name="connsiteY1" fmla="*/ 47525 h 665362"/>
            <a:gd name="connsiteX2" fmla="*/ 19119645 w 19119645"/>
            <a:gd name="connsiteY2" fmla="*/ 625304 h 665362"/>
            <a:gd name="connsiteX3" fmla="*/ 0 w 19119645"/>
            <a:gd name="connsiteY3" fmla="*/ 665362 h 665362"/>
            <a:gd name="connsiteX4" fmla="*/ 86053 w 19119645"/>
            <a:gd name="connsiteY4" fmla="*/ 0 h 665362"/>
            <a:gd name="connsiteX0" fmla="*/ 127949 w 19161541"/>
            <a:gd name="connsiteY0" fmla="*/ 0 h 625304"/>
            <a:gd name="connsiteX1" fmla="*/ 19151206 w 19161541"/>
            <a:gd name="connsiteY1" fmla="*/ 47525 h 625304"/>
            <a:gd name="connsiteX2" fmla="*/ 19161541 w 19161541"/>
            <a:gd name="connsiteY2" fmla="*/ 625304 h 625304"/>
            <a:gd name="connsiteX3" fmla="*/ 0 w 19161541"/>
            <a:gd name="connsiteY3" fmla="*/ 622260 h 625304"/>
            <a:gd name="connsiteX4" fmla="*/ 127949 w 19161541"/>
            <a:gd name="connsiteY4" fmla="*/ 0 h 625304"/>
            <a:gd name="connsiteX0" fmla="*/ 161465 w 19161541"/>
            <a:gd name="connsiteY0" fmla="*/ 0 h 610937"/>
            <a:gd name="connsiteX1" fmla="*/ 19151206 w 19161541"/>
            <a:gd name="connsiteY1" fmla="*/ 33158 h 610937"/>
            <a:gd name="connsiteX2" fmla="*/ 19161541 w 19161541"/>
            <a:gd name="connsiteY2" fmla="*/ 610937 h 610937"/>
            <a:gd name="connsiteX3" fmla="*/ 0 w 19161541"/>
            <a:gd name="connsiteY3" fmla="*/ 607893 h 610937"/>
            <a:gd name="connsiteX4" fmla="*/ 161465 w 19161541"/>
            <a:gd name="connsiteY4" fmla="*/ 0 h 61093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9161541" h="610937">
              <a:moveTo>
                <a:pt x="161465" y="0"/>
              </a:moveTo>
              <a:lnTo>
                <a:pt x="19151206" y="33158"/>
              </a:lnTo>
              <a:lnTo>
                <a:pt x="19161541" y="610937"/>
              </a:lnTo>
              <a:lnTo>
                <a:pt x="0" y="607893"/>
              </a:lnTo>
              <a:lnTo>
                <a:pt x="161465" y="0"/>
              </a:lnTo>
              <a:close/>
            </a:path>
          </a:pathLst>
        </a:custGeom>
        <a:solidFill>
          <a:schemeClr val="bg2"/>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es-MX" sz="1100"/>
        </a:p>
      </xdr:txBody>
    </xdr:sp>
    <xdr:clientData/>
  </xdr:twoCellAnchor>
  <xdr:oneCellAnchor>
    <xdr:from>
      <xdr:col>23</xdr:col>
      <xdr:colOff>85725</xdr:colOff>
      <xdr:row>24</xdr:row>
      <xdr:rowOff>261937</xdr:rowOff>
    </xdr:from>
    <xdr:ext cx="1842043" cy="351058"/>
    <mc:AlternateContent xmlns:mc="http://schemas.openxmlformats.org/markup-compatibility/2006">
      <mc:Choice xmlns:a14="http://schemas.microsoft.com/office/drawing/2010/main" Requires="a14">
        <xdr:sp macro="" textlink="">
          <xdr:nvSpPr>
            <xdr:cNvPr id="5" name="CuadroTexto 4">
              <a:extLst>
                <a:ext uri="{FF2B5EF4-FFF2-40B4-BE49-F238E27FC236}">
                  <a16:creationId xmlns:a16="http://schemas.microsoft.com/office/drawing/2014/main" id="{F679996A-10C7-4BA6-8C88-F91747CD8DDC}"/>
                </a:ext>
              </a:extLst>
            </xdr:cNvPr>
            <xdr:cNvSpPr txBox="1"/>
          </xdr:nvSpPr>
          <xdr:spPr>
            <a:xfrm>
              <a:off x="25565100" y="7662862"/>
              <a:ext cx="1842043" cy="3510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s-CO" sz="1100" i="1">
                            <a:latin typeface="Cambria Math" panose="02040503050406030204" pitchFamily="18" charset="0"/>
                          </a:rPr>
                        </m:ctrlPr>
                      </m:fPr>
                      <m:num>
                        <m:r>
                          <a:rPr lang="es-ES" sz="1100" b="0" i="1">
                            <a:latin typeface="Cambria Math" panose="02040503050406030204" pitchFamily="18" charset="0"/>
                          </a:rPr>
                          <m:t># </m:t>
                        </m:r>
                        <m:r>
                          <a:rPr lang="es-ES" sz="1100" b="0" i="1">
                            <a:latin typeface="Cambria Math" panose="02040503050406030204" pitchFamily="18" charset="0"/>
                          </a:rPr>
                          <m:t>𝑑𝑒</m:t>
                        </m:r>
                        <m:r>
                          <a:rPr lang="es-ES" sz="1100" b="0" i="1">
                            <a:latin typeface="Cambria Math" panose="02040503050406030204" pitchFamily="18" charset="0"/>
                          </a:rPr>
                          <m:t> </m:t>
                        </m:r>
                        <m:r>
                          <a:rPr lang="es-ES" sz="1100" b="0" i="1">
                            <a:latin typeface="Cambria Math" panose="02040503050406030204" pitchFamily="18" charset="0"/>
                          </a:rPr>
                          <m:t>𝑐𝑎𝑚𝑝𝑎</m:t>
                        </m:r>
                        <m:r>
                          <a:rPr lang="es-ES" sz="1100" b="0" i="1">
                            <a:latin typeface="Cambria Math" panose="02040503050406030204" pitchFamily="18" charset="0"/>
                          </a:rPr>
                          <m:t>ñ</m:t>
                        </m:r>
                        <m:r>
                          <a:rPr lang="es-ES" sz="1100" b="0" i="1">
                            <a:latin typeface="Cambria Math" panose="02040503050406030204" pitchFamily="18" charset="0"/>
                          </a:rPr>
                          <m:t>𝑎𝑠</m:t>
                        </m:r>
                        <m:r>
                          <a:rPr lang="es-ES" sz="1100" b="0" i="1">
                            <a:latin typeface="Cambria Math" panose="02040503050406030204" pitchFamily="18" charset="0"/>
                          </a:rPr>
                          <m:t> </m:t>
                        </m:r>
                        <m:r>
                          <a:rPr lang="es-ES" sz="1100" b="0" i="1">
                            <a:latin typeface="Cambria Math" panose="02040503050406030204" pitchFamily="18" charset="0"/>
                          </a:rPr>
                          <m:t>𝑟𝑒𝑎𝑙𝑖𝑧𝑎𝑑𝑎𝑠</m:t>
                        </m:r>
                      </m:num>
                      <m:den>
                        <m:r>
                          <a:rPr lang="es-ES" sz="1100" b="0" i="1">
                            <a:latin typeface="Cambria Math" panose="02040503050406030204" pitchFamily="18" charset="0"/>
                          </a:rPr>
                          <m:t># </m:t>
                        </m:r>
                        <m:r>
                          <a:rPr lang="es-ES" sz="1100" b="0" i="1">
                            <a:latin typeface="Cambria Math" panose="02040503050406030204" pitchFamily="18" charset="0"/>
                          </a:rPr>
                          <m:t>𝑑𝑒</m:t>
                        </m:r>
                        <m:r>
                          <a:rPr lang="es-ES" sz="1100" b="0" i="1">
                            <a:latin typeface="Cambria Math" panose="02040503050406030204" pitchFamily="18" charset="0"/>
                          </a:rPr>
                          <m:t> </m:t>
                        </m:r>
                        <m:r>
                          <a:rPr lang="es-ES" sz="1100" b="0" i="1">
                            <a:latin typeface="Cambria Math" panose="02040503050406030204" pitchFamily="18" charset="0"/>
                          </a:rPr>
                          <m:t>𝑐𝑎𝑚𝑝𝑎</m:t>
                        </m:r>
                        <m:r>
                          <a:rPr lang="es-ES" sz="1100" b="0" i="1">
                            <a:latin typeface="Cambria Math" panose="02040503050406030204" pitchFamily="18" charset="0"/>
                          </a:rPr>
                          <m:t>ñ</m:t>
                        </m:r>
                        <m:r>
                          <a:rPr lang="es-ES" sz="1100" b="0" i="1">
                            <a:latin typeface="Cambria Math" panose="02040503050406030204" pitchFamily="18" charset="0"/>
                          </a:rPr>
                          <m:t>𝑎𝑠</m:t>
                        </m:r>
                        <m:r>
                          <a:rPr lang="es-ES" sz="1100" b="0" i="1">
                            <a:latin typeface="Cambria Math" panose="02040503050406030204" pitchFamily="18" charset="0"/>
                          </a:rPr>
                          <m:t> </m:t>
                        </m:r>
                        <m:r>
                          <a:rPr lang="es-ES" sz="1100" b="0" i="1">
                            <a:latin typeface="Cambria Math" panose="02040503050406030204" pitchFamily="18" charset="0"/>
                          </a:rPr>
                          <m:t>𝑝𝑟𝑜𝑔𝑟𝑎𝑚𝑑𝑎𝑠</m:t>
                        </m:r>
                      </m:den>
                    </m:f>
                    <m:r>
                      <a:rPr lang="es-ES" sz="1100" b="0" i="1">
                        <a:latin typeface="Cambria Math" panose="02040503050406030204" pitchFamily="18" charset="0"/>
                      </a:rPr>
                      <m:t> </m:t>
                    </m:r>
                  </m:oMath>
                </m:oMathPara>
              </a14:m>
              <a:endParaRPr lang="es-CO" sz="1100"/>
            </a:p>
          </xdr:txBody>
        </xdr:sp>
      </mc:Choice>
      <mc:Fallback>
        <xdr:sp macro="" textlink="">
          <xdr:nvSpPr>
            <xdr:cNvPr id="5" name="CuadroTexto 4">
              <a:extLst>
                <a:ext uri="{FF2B5EF4-FFF2-40B4-BE49-F238E27FC236}">
                  <a16:creationId xmlns:a16="http://schemas.microsoft.com/office/drawing/2014/main" id="{F679996A-10C7-4BA6-8C88-F91747CD8DDC}"/>
                </a:ext>
              </a:extLst>
            </xdr:cNvPr>
            <xdr:cNvSpPr txBox="1"/>
          </xdr:nvSpPr>
          <xdr:spPr>
            <a:xfrm>
              <a:off x="25565100" y="7662862"/>
              <a:ext cx="1842043" cy="3510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 𝑑𝑒 𝑐𝑎𝑚𝑝𝑎ñ𝑎𝑠 𝑟𝑒𝑎𝑙𝑖𝑧𝑎𝑑𝑎𝑠</a:t>
              </a:r>
              <a:r>
                <a:rPr lang="es-CO" sz="1100" b="0" i="0">
                  <a:latin typeface="Cambria Math" panose="02040503050406030204" pitchFamily="18" charset="0"/>
                </a:rPr>
                <a:t>)/(</a:t>
              </a:r>
              <a:r>
                <a:rPr lang="es-ES" sz="1100" b="0" i="0">
                  <a:latin typeface="Cambria Math" panose="02040503050406030204" pitchFamily="18" charset="0"/>
                </a:rPr>
                <a:t># 𝑑𝑒 𝑐𝑎𝑚𝑝𝑎ñ𝑎𝑠 𝑝𝑟𝑜𝑔𝑟𝑎𝑚𝑑𝑎𝑠</a:t>
              </a:r>
              <a:r>
                <a:rPr lang="es-CO" sz="1100" b="0" i="0">
                  <a:latin typeface="Cambria Math" panose="02040503050406030204" pitchFamily="18" charset="0"/>
                </a:rPr>
                <a:t>)</a:t>
              </a:r>
              <a:r>
                <a:rPr lang="es-ES" sz="1100" b="0" i="0">
                  <a:latin typeface="Cambria Math" panose="02040503050406030204" pitchFamily="18" charset="0"/>
                </a:rPr>
                <a:t>  </a:t>
              </a:r>
              <a:endParaRPr lang="es-CO" sz="1100"/>
            </a:p>
          </xdr:txBody>
        </xdr:sp>
      </mc:Fallback>
    </mc:AlternateContent>
    <xdr:clientData/>
  </xdr:oneCellAnchor>
  <xdr:oneCellAnchor>
    <xdr:from>
      <xdr:col>23</xdr:col>
      <xdr:colOff>200025</xdr:colOff>
      <xdr:row>25</xdr:row>
      <xdr:rowOff>142875</xdr:rowOff>
    </xdr:from>
    <xdr:ext cx="1577227" cy="351058"/>
    <mc:AlternateContent xmlns:mc="http://schemas.openxmlformats.org/markup-compatibility/2006">
      <mc:Choice xmlns:a14="http://schemas.microsoft.com/office/drawing/2010/main" Requires="a14">
        <xdr:sp macro="" textlink="">
          <xdr:nvSpPr>
            <xdr:cNvPr id="6" name="CuadroTexto 5">
              <a:extLst>
                <a:ext uri="{FF2B5EF4-FFF2-40B4-BE49-F238E27FC236}">
                  <a16:creationId xmlns:a16="http://schemas.microsoft.com/office/drawing/2014/main" id="{5592EE7D-CD83-4986-BE28-A8239B78D125}"/>
                </a:ext>
              </a:extLst>
            </xdr:cNvPr>
            <xdr:cNvSpPr txBox="1"/>
          </xdr:nvSpPr>
          <xdr:spPr>
            <a:xfrm>
              <a:off x="25679400" y="8696325"/>
              <a:ext cx="1577227" cy="3510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s-CO" sz="1100" i="1">
                            <a:latin typeface="Cambria Math" panose="02040503050406030204" pitchFamily="18" charset="0"/>
                          </a:rPr>
                        </m:ctrlPr>
                      </m:fPr>
                      <m:num>
                        <m:r>
                          <a:rPr lang="es-ES" sz="1100" b="0" i="1">
                            <a:latin typeface="Cambria Math" panose="02040503050406030204" pitchFamily="18" charset="0"/>
                          </a:rPr>
                          <m:t># </m:t>
                        </m:r>
                        <m:r>
                          <a:rPr lang="es-ES" sz="1100" b="0" i="1">
                            <a:latin typeface="Cambria Math" panose="02040503050406030204" pitchFamily="18" charset="0"/>
                          </a:rPr>
                          <m:t>𝑑𝑒</m:t>
                        </m:r>
                        <m:r>
                          <a:rPr lang="es-ES" sz="1100" b="0" i="1">
                            <a:latin typeface="Cambria Math" panose="02040503050406030204" pitchFamily="18" charset="0"/>
                          </a:rPr>
                          <m:t> </m:t>
                        </m:r>
                        <m:r>
                          <a:rPr lang="es-ES" sz="1100" b="0" i="1">
                            <a:latin typeface="Cambria Math" panose="02040503050406030204" pitchFamily="18" charset="0"/>
                          </a:rPr>
                          <m:t>𝑟𝑒𝑝𝑜𝑟𝑡𝑒𝑠</m:t>
                        </m:r>
                        <m:r>
                          <a:rPr lang="es-ES" sz="1100" b="0" i="1">
                            <a:latin typeface="Cambria Math" panose="02040503050406030204" pitchFamily="18" charset="0"/>
                          </a:rPr>
                          <m:t> </m:t>
                        </m:r>
                        <m:r>
                          <a:rPr lang="es-ES" sz="1100" b="0" i="1">
                            <a:latin typeface="Cambria Math" panose="02040503050406030204" pitchFamily="18" charset="0"/>
                          </a:rPr>
                          <m:t>𝑟𝑒𝑠𝑢𝑒𝑙𝑡𝑜𝑠</m:t>
                        </m:r>
                      </m:num>
                      <m:den>
                        <m:r>
                          <a:rPr lang="es-ES" sz="1100" b="0" i="1">
                            <a:latin typeface="Cambria Math" panose="02040503050406030204" pitchFamily="18" charset="0"/>
                          </a:rPr>
                          <m:t># </m:t>
                        </m:r>
                        <m:r>
                          <a:rPr lang="es-ES" sz="1100" b="0" i="1">
                            <a:latin typeface="Cambria Math" panose="02040503050406030204" pitchFamily="18" charset="0"/>
                          </a:rPr>
                          <m:t>𝑑𝑒</m:t>
                        </m:r>
                        <m:r>
                          <a:rPr lang="es-ES" sz="1100" b="0" i="1">
                            <a:latin typeface="Cambria Math" panose="02040503050406030204" pitchFamily="18" charset="0"/>
                          </a:rPr>
                          <m:t> </m:t>
                        </m:r>
                        <m:r>
                          <a:rPr lang="es-ES" sz="1100" b="0" i="1">
                            <a:latin typeface="Cambria Math" panose="02040503050406030204" pitchFamily="18" charset="0"/>
                          </a:rPr>
                          <m:t>𝑟𝑒𝑝𝑜𝑟𝑡𝑒𝑠</m:t>
                        </m:r>
                        <m:r>
                          <a:rPr lang="es-ES" sz="1100" b="0" i="1">
                            <a:latin typeface="Cambria Math" panose="02040503050406030204" pitchFamily="18" charset="0"/>
                          </a:rPr>
                          <m:t> </m:t>
                        </m:r>
                        <m:r>
                          <a:rPr lang="es-ES" sz="1100" b="0" i="1">
                            <a:latin typeface="Cambria Math" panose="02040503050406030204" pitchFamily="18" charset="0"/>
                          </a:rPr>
                          <m:t>𝑎𝑙𝑙𝑒𝑔𝑎𝑑𝑜𝑠</m:t>
                        </m:r>
                      </m:den>
                    </m:f>
                    <m:r>
                      <a:rPr lang="es-ES" sz="1100" b="0" i="1">
                        <a:latin typeface="Cambria Math" panose="02040503050406030204" pitchFamily="18" charset="0"/>
                      </a:rPr>
                      <m:t> </m:t>
                    </m:r>
                  </m:oMath>
                </m:oMathPara>
              </a14:m>
              <a:endParaRPr lang="es-CO" sz="1100"/>
            </a:p>
          </xdr:txBody>
        </xdr:sp>
      </mc:Choice>
      <mc:Fallback>
        <xdr:sp macro="" textlink="">
          <xdr:nvSpPr>
            <xdr:cNvPr id="6" name="CuadroTexto 5">
              <a:extLst>
                <a:ext uri="{FF2B5EF4-FFF2-40B4-BE49-F238E27FC236}">
                  <a16:creationId xmlns:a16="http://schemas.microsoft.com/office/drawing/2014/main" id="{5592EE7D-CD83-4986-BE28-A8239B78D125}"/>
                </a:ext>
              </a:extLst>
            </xdr:cNvPr>
            <xdr:cNvSpPr txBox="1"/>
          </xdr:nvSpPr>
          <xdr:spPr>
            <a:xfrm>
              <a:off x="25679400" y="8696325"/>
              <a:ext cx="1577227" cy="3510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 𝑑𝑒 𝑟𝑒𝑝𝑜𝑟𝑡𝑒𝑠 𝑟𝑒𝑠𝑢𝑒𝑙𝑡𝑜𝑠</a:t>
              </a:r>
              <a:r>
                <a:rPr lang="es-CO" sz="1100" b="0" i="0">
                  <a:latin typeface="Cambria Math" panose="02040503050406030204" pitchFamily="18" charset="0"/>
                </a:rPr>
                <a:t>)/(</a:t>
              </a:r>
              <a:r>
                <a:rPr lang="es-ES" sz="1100" b="0" i="0">
                  <a:latin typeface="Cambria Math" panose="02040503050406030204" pitchFamily="18" charset="0"/>
                </a:rPr>
                <a:t># 𝑑𝑒 𝑟𝑒𝑝𝑜𝑟𝑡𝑒𝑠 𝑎𝑙𝑙𝑒𝑔𝑎𝑑𝑜𝑠</a:t>
              </a:r>
              <a:r>
                <a:rPr lang="es-CO" sz="1100" b="0" i="0">
                  <a:latin typeface="Cambria Math" panose="02040503050406030204" pitchFamily="18" charset="0"/>
                </a:rPr>
                <a:t>)</a:t>
              </a:r>
              <a:r>
                <a:rPr lang="es-ES" sz="1100" b="0" i="0">
                  <a:latin typeface="Cambria Math" panose="02040503050406030204" pitchFamily="18" charset="0"/>
                </a:rPr>
                <a:t>  </a:t>
              </a:r>
              <a:endParaRPr lang="es-CO" sz="1100"/>
            </a:p>
          </xdr:txBody>
        </xdr:sp>
      </mc:Fallback>
    </mc:AlternateContent>
    <xdr:clientData/>
  </xdr:oneCellAnchor>
  <xdr:oneCellAnchor>
    <xdr:from>
      <xdr:col>23</xdr:col>
      <xdr:colOff>81644</xdr:colOff>
      <xdr:row>28</xdr:row>
      <xdr:rowOff>176893</xdr:rowOff>
    </xdr:from>
    <xdr:ext cx="1880106" cy="421821"/>
    <mc:AlternateContent xmlns:mc="http://schemas.openxmlformats.org/markup-compatibility/2006">
      <mc:Choice xmlns:a14="http://schemas.microsoft.com/office/drawing/2010/main" Requires="a14">
        <xdr:sp macro="" textlink="">
          <xdr:nvSpPr>
            <xdr:cNvPr id="7" name="CuadroTexto 6">
              <a:extLst>
                <a:ext uri="{FF2B5EF4-FFF2-40B4-BE49-F238E27FC236}">
                  <a16:creationId xmlns:a16="http://schemas.microsoft.com/office/drawing/2014/main" id="{6CC24D65-DF99-406C-BE1E-3AA2F045E9B8}"/>
                </a:ext>
              </a:extLst>
            </xdr:cNvPr>
            <xdr:cNvSpPr txBox="1"/>
          </xdr:nvSpPr>
          <xdr:spPr>
            <a:xfrm>
              <a:off x="25561019" y="11140168"/>
              <a:ext cx="1880106" cy="4218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f>
                      <m:fPr>
                        <m:ctrlPr>
                          <a:rPr lang="es-CO" sz="1100" i="1">
                            <a:latin typeface="Cambria Math" panose="02040503050406030204" pitchFamily="18" charset="0"/>
                          </a:rPr>
                        </m:ctrlPr>
                      </m:fPr>
                      <m:num>
                        <m:r>
                          <a:rPr lang="es-ES" sz="1100" b="0" i="1">
                            <a:latin typeface="Cambria Math" panose="02040503050406030204" pitchFamily="18" charset="0"/>
                          </a:rPr>
                          <m:t># </m:t>
                        </m:r>
                        <m:r>
                          <a:rPr lang="es-ES" sz="1100" b="0" i="1">
                            <a:latin typeface="Cambria Math" panose="02040503050406030204" pitchFamily="18" charset="0"/>
                          </a:rPr>
                          <m:t>𝑑𝑒</m:t>
                        </m:r>
                        <m:r>
                          <a:rPr lang="es-ES" sz="1100" b="0" i="1">
                            <a:latin typeface="Cambria Math" panose="02040503050406030204" pitchFamily="18" charset="0"/>
                          </a:rPr>
                          <m:t> </m:t>
                        </m:r>
                        <m:r>
                          <a:rPr lang="es-ES" sz="1100" b="0" i="1">
                            <a:latin typeface="Cambria Math" panose="02040503050406030204" pitchFamily="18" charset="0"/>
                          </a:rPr>
                          <m:t>𝑠𝑜𝑙𝑖𝑐𝑡𝑢𝑑𝑒𝑠</m:t>
                        </m:r>
                        <m:r>
                          <a:rPr lang="es-ES" sz="1100" b="0" i="1">
                            <a:latin typeface="Cambria Math" panose="02040503050406030204" pitchFamily="18" charset="0"/>
                          </a:rPr>
                          <m:t> </m:t>
                        </m:r>
                        <m:r>
                          <a:rPr lang="es-ES" sz="1100" b="0" i="1">
                            <a:latin typeface="Cambria Math" panose="02040503050406030204" pitchFamily="18" charset="0"/>
                          </a:rPr>
                          <m:t>𝑟𝑒𝑠𝑢𝑒𝑙𝑡𝑎𝑠</m:t>
                        </m:r>
                      </m:num>
                      <m:den>
                        <m:r>
                          <a:rPr lang="es-ES" sz="1100" b="0" i="1">
                            <a:latin typeface="Cambria Math" panose="02040503050406030204" pitchFamily="18" charset="0"/>
                          </a:rPr>
                          <m:t># </m:t>
                        </m:r>
                        <m:r>
                          <a:rPr lang="es-ES" sz="1100" b="0" i="1">
                            <a:latin typeface="Cambria Math" panose="02040503050406030204" pitchFamily="18" charset="0"/>
                          </a:rPr>
                          <m:t>𝑠𝑜𝑙𝑖𝑐𝑖𝑡𝑢𝑑𝑒𝑠</m:t>
                        </m:r>
                        <m:r>
                          <a:rPr lang="es-ES" sz="1100" b="0" i="1">
                            <a:latin typeface="Cambria Math" panose="02040503050406030204" pitchFamily="18" charset="0"/>
                          </a:rPr>
                          <m:t> </m:t>
                        </m:r>
                        <m:r>
                          <a:rPr lang="es-ES" sz="1100" b="0" i="1">
                            <a:latin typeface="Cambria Math" panose="02040503050406030204" pitchFamily="18" charset="0"/>
                          </a:rPr>
                          <m:t>𝑎𝑙𝑙𝑒𝑔𝑎𝑠</m:t>
                        </m:r>
                        <m:r>
                          <a:rPr lang="es-ES" sz="1100" b="0" i="1">
                            <a:latin typeface="Cambria Math" panose="02040503050406030204" pitchFamily="18" charset="0"/>
                          </a:rPr>
                          <m:t> </m:t>
                        </m:r>
                      </m:den>
                    </m:f>
                    <m:r>
                      <a:rPr lang="es-ES" sz="1100" b="0" i="1">
                        <a:latin typeface="Cambria Math" panose="02040503050406030204" pitchFamily="18" charset="0"/>
                      </a:rPr>
                      <m:t> </m:t>
                    </m:r>
                  </m:oMath>
                </m:oMathPara>
              </a14:m>
              <a:endParaRPr lang="es-CO" sz="1100"/>
            </a:p>
          </xdr:txBody>
        </xdr:sp>
      </mc:Choice>
      <mc:Fallback>
        <xdr:sp macro="" textlink="">
          <xdr:nvSpPr>
            <xdr:cNvPr id="7" name="CuadroTexto 6">
              <a:extLst>
                <a:ext uri="{FF2B5EF4-FFF2-40B4-BE49-F238E27FC236}">
                  <a16:creationId xmlns:a16="http://schemas.microsoft.com/office/drawing/2014/main" id="{6CC24D65-DF99-406C-BE1E-3AA2F045E9B8}"/>
                </a:ext>
              </a:extLst>
            </xdr:cNvPr>
            <xdr:cNvSpPr txBox="1"/>
          </xdr:nvSpPr>
          <xdr:spPr>
            <a:xfrm>
              <a:off x="25561019" y="11140168"/>
              <a:ext cx="1880106" cy="4218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es-CO" sz="1100" i="0">
                  <a:latin typeface="Cambria Math" panose="02040503050406030204" pitchFamily="18" charset="0"/>
                </a:rPr>
                <a:t>(</a:t>
              </a:r>
              <a:r>
                <a:rPr lang="es-ES" sz="1100" b="0" i="0">
                  <a:latin typeface="Cambria Math" panose="02040503050406030204" pitchFamily="18" charset="0"/>
                </a:rPr>
                <a:t># 𝑑𝑒 𝑠𝑜𝑙𝑖𝑐𝑡𝑢𝑑𝑒𝑠 𝑟𝑒𝑠𝑢𝑒𝑙𝑡𝑎𝑠</a:t>
              </a:r>
              <a:r>
                <a:rPr lang="es-CO" sz="1100" b="0" i="0">
                  <a:latin typeface="Cambria Math" panose="02040503050406030204" pitchFamily="18" charset="0"/>
                </a:rPr>
                <a:t>)/(</a:t>
              </a:r>
              <a:r>
                <a:rPr lang="es-ES" sz="1100" b="0" i="0">
                  <a:latin typeface="Cambria Math" panose="02040503050406030204" pitchFamily="18" charset="0"/>
                </a:rPr>
                <a:t># 𝑠𝑜𝑙𝑖𝑐𝑖𝑡𝑢𝑑𝑒𝑠 𝑎𝑙𝑙𝑒𝑔𝑎𝑠 </a:t>
              </a:r>
              <a:r>
                <a:rPr lang="es-CO" sz="1100" b="0" i="0">
                  <a:latin typeface="Cambria Math" panose="02040503050406030204" pitchFamily="18" charset="0"/>
                </a:rPr>
                <a:t>)</a:t>
              </a:r>
              <a:r>
                <a:rPr lang="es-ES" sz="1100" b="0" i="0">
                  <a:latin typeface="Cambria Math" panose="02040503050406030204" pitchFamily="18" charset="0"/>
                </a:rPr>
                <a:t>  </a:t>
              </a:r>
              <a:endParaRPr lang="es-CO" sz="1100"/>
            </a:p>
          </xdr:txBody>
        </xdr:sp>
      </mc:Fallback>
    </mc:AlternateContent>
    <xdr:clientData/>
  </xdr:oneCellAnchor>
  <xdr:oneCellAnchor>
    <xdr:from>
      <xdr:col>23</xdr:col>
      <xdr:colOff>163285</xdr:colOff>
      <xdr:row>29</xdr:row>
      <xdr:rowOff>122465</xdr:rowOff>
    </xdr:from>
    <xdr:ext cx="1880106" cy="421821"/>
    <mc:AlternateContent xmlns:mc="http://schemas.openxmlformats.org/markup-compatibility/2006">
      <mc:Choice xmlns:a14="http://schemas.microsoft.com/office/drawing/2010/main" Requires="a14">
        <xdr:sp macro="" textlink="">
          <xdr:nvSpPr>
            <xdr:cNvPr id="8" name="CuadroTexto 7">
              <a:extLst>
                <a:ext uri="{FF2B5EF4-FFF2-40B4-BE49-F238E27FC236}">
                  <a16:creationId xmlns:a16="http://schemas.microsoft.com/office/drawing/2014/main" id="{C5EECEAC-B96D-4479-8DE0-3694EA41B4A5}"/>
                </a:ext>
              </a:extLst>
            </xdr:cNvPr>
            <xdr:cNvSpPr txBox="1"/>
          </xdr:nvSpPr>
          <xdr:spPr>
            <a:xfrm>
              <a:off x="25642660" y="11714390"/>
              <a:ext cx="1880106" cy="4218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s-ES" sz="1100" b="1" i="1"/>
                <a:t>#</a:t>
              </a:r>
              <a:r>
                <a:rPr lang="es-ES" sz="1100" b="1" i="1" baseline="0"/>
                <a:t> de solicitudes resueltas en el tiempo establecido </a:t>
              </a:r>
              <a14:m>
                <m:oMath xmlns:m="http://schemas.openxmlformats.org/officeDocument/2006/math">
                  <m:r>
                    <a:rPr lang="es-ES" sz="1100" b="1" i="1">
                      <a:latin typeface="Cambria Math" panose="02040503050406030204" pitchFamily="18" charset="0"/>
                    </a:rPr>
                    <m:t> </m:t>
                  </m:r>
                </m:oMath>
              </a14:m>
              <a:endParaRPr lang="es-CO" sz="1100" b="1" i="1"/>
            </a:p>
          </xdr:txBody>
        </xdr:sp>
      </mc:Choice>
      <mc:Fallback>
        <xdr:sp macro="" textlink="">
          <xdr:nvSpPr>
            <xdr:cNvPr id="8" name="CuadroTexto 7">
              <a:extLst>
                <a:ext uri="{FF2B5EF4-FFF2-40B4-BE49-F238E27FC236}">
                  <a16:creationId xmlns:a16="http://schemas.microsoft.com/office/drawing/2014/main" id="{C5EECEAC-B96D-4479-8DE0-3694EA41B4A5}"/>
                </a:ext>
              </a:extLst>
            </xdr:cNvPr>
            <xdr:cNvSpPr txBox="1"/>
          </xdr:nvSpPr>
          <xdr:spPr>
            <a:xfrm>
              <a:off x="25642660" y="11714390"/>
              <a:ext cx="1880106" cy="4218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s-ES" sz="1100" b="1" i="1"/>
                <a:t>#</a:t>
              </a:r>
              <a:r>
                <a:rPr lang="es-ES" sz="1100" b="1" i="1" baseline="0"/>
                <a:t> de solicitudes resueltas en el tiempo establecido </a:t>
              </a:r>
              <a:r>
                <a:rPr lang="es-ES" sz="1100" b="1" i="0">
                  <a:latin typeface="Cambria Math" panose="02040503050406030204" pitchFamily="18" charset="0"/>
                </a:rPr>
                <a:t> </a:t>
              </a:r>
              <a:endParaRPr lang="es-CO" sz="1100" b="1" i="1"/>
            </a:p>
          </xdr:txBody>
        </xdr:sp>
      </mc:Fallback>
    </mc:AlternateContent>
    <xdr:clientData/>
  </xdr:oneCellAnchor>
  <xdr:oneCellAnchor>
    <xdr:from>
      <xdr:col>22</xdr:col>
      <xdr:colOff>547688</xdr:colOff>
      <xdr:row>31</xdr:row>
      <xdr:rowOff>205582</xdr:rowOff>
    </xdr:from>
    <xdr:ext cx="2405062" cy="326231"/>
    <mc:AlternateContent xmlns:mc="http://schemas.openxmlformats.org/markup-compatibility/2006">
      <mc:Choice xmlns:a14="http://schemas.microsoft.com/office/drawing/2010/main" Requires="a14">
        <xdr:sp macro="" textlink="">
          <xdr:nvSpPr>
            <xdr:cNvPr id="9" name="CuadroTexto 8">
              <a:extLst>
                <a:ext uri="{FF2B5EF4-FFF2-40B4-BE49-F238E27FC236}">
                  <a16:creationId xmlns:a16="http://schemas.microsoft.com/office/drawing/2014/main" id="{E9367D55-22E5-45A2-86EB-98F2B2C818BD}"/>
                </a:ext>
              </a:extLst>
            </xdr:cNvPr>
            <xdr:cNvSpPr txBox="1"/>
          </xdr:nvSpPr>
          <xdr:spPr>
            <a:xfrm>
              <a:off x="25379363" y="13054807"/>
              <a:ext cx="2405062" cy="3262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f>
                      <m:fPr>
                        <m:ctrlPr>
                          <a:rPr lang="es-CO" sz="1050" b="1" i="1">
                            <a:latin typeface="Cambria Math" panose="02040503050406030204" pitchFamily="18" charset="0"/>
                          </a:rPr>
                        </m:ctrlPr>
                      </m:fPr>
                      <m:num>
                        <m:r>
                          <a:rPr lang="es-ES" sz="1050" b="1" i="1">
                            <a:latin typeface="Cambria Math" panose="02040503050406030204" pitchFamily="18" charset="0"/>
                          </a:rPr>
                          <m:t># </m:t>
                        </m:r>
                        <m:r>
                          <a:rPr lang="es-ES" sz="1050" b="1" i="1">
                            <a:latin typeface="Cambria Math" panose="02040503050406030204" pitchFamily="18" charset="0"/>
                          </a:rPr>
                          <m:t>𝒅𝒆</m:t>
                        </m:r>
                        <m:r>
                          <a:rPr lang="es-ES" sz="1050" b="1" i="1">
                            <a:latin typeface="Cambria Math" panose="02040503050406030204" pitchFamily="18" charset="0"/>
                          </a:rPr>
                          <m:t> </m:t>
                        </m:r>
                        <m:r>
                          <a:rPr lang="es-ES" sz="1050" b="1" i="1">
                            <a:latin typeface="Cambria Math" panose="02040503050406030204" pitchFamily="18" charset="0"/>
                          </a:rPr>
                          <m:t>𝒔𝒐𝒍𝒊𝒄𝒊𝒕𝒖𝒅𝒆𝒔</m:t>
                        </m:r>
                        <m:r>
                          <a:rPr lang="es-ES" sz="1050" b="1" i="1">
                            <a:latin typeface="Cambria Math" panose="02040503050406030204" pitchFamily="18" charset="0"/>
                          </a:rPr>
                          <m:t> </m:t>
                        </m:r>
                        <m:r>
                          <a:rPr lang="es-ES" sz="1050" b="1" i="1">
                            <a:latin typeface="Cambria Math" panose="02040503050406030204" pitchFamily="18" charset="0"/>
                          </a:rPr>
                          <m:t>𝒓𝒆𝒔𝒖𝒆𝒍𝒕𝒂𝒔</m:t>
                        </m:r>
                      </m:num>
                      <m:den>
                        <m:r>
                          <a:rPr lang="es-ES" sz="1050" b="1" i="1">
                            <a:latin typeface="Cambria Math" panose="02040503050406030204" pitchFamily="18" charset="0"/>
                          </a:rPr>
                          <m:t># </m:t>
                        </m:r>
                        <m:r>
                          <a:rPr lang="es-ES" sz="1050" b="1" i="1">
                            <a:latin typeface="Cambria Math" panose="02040503050406030204" pitchFamily="18" charset="0"/>
                          </a:rPr>
                          <m:t>𝒔𝒐𝒍𝒊𝒄𝒊𝒕𝒖𝒅𝒆𝒔</m:t>
                        </m:r>
                        <m:r>
                          <a:rPr lang="es-ES" sz="1050" b="1" i="1">
                            <a:latin typeface="Cambria Math" panose="02040503050406030204" pitchFamily="18" charset="0"/>
                          </a:rPr>
                          <m:t> </m:t>
                        </m:r>
                        <m:r>
                          <a:rPr lang="es-ES" sz="1050" b="1" i="1">
                            <a:latin typeface="Cambria Math" panose="02040503050406030204" pitchFamily="18" charset="0"/>
                          </a:rPr>
                          <m:t>𝒂𝒍𝒍𝒆𝒈𝒂𝒔</m:t>
                        </m:r>
                        <m:r>
                          <a:rPr lang="es-ES" sz="1050" b="1" i="1">
                            <a:latin typeface="Cambria Math" panose="02040503050406030204" pitchFamily="18" charset="0"/>
                          </a:rPr>
                          <m:t>  </m:t>
                        </m:r>
                        <m:r>
                          <a:rPr lang="es-ES" sz="1050" b="1" i="1">
                            <a:latin typeface="Cambria Math" panose="02040503050406030204" pitchFamily="18" charset="0"/>
                          </a:rPr>
                          <m:t>𝒔𝒐𝒃𝒓𝒆</m:t>
                        </m:r>
                        <m:r>
                          <a:rPr lang="es-ES" sz="1050" b="1" i="1">
                            <a:latin typeface="Cambria Math" panose="02040503050406030204" pitchFamily="18" charset="0"/>
                          </a:rPr>
                          <m:t> </m:t>
                        </m:r>
                        <m:r>
                          <a:rPr lang="es-ES" sz="1050" b="1" i="1">
                            <a:latin typeface="Cambria Math" panose="02040503050406030204" pitchFamily="18" charset="0"/>
                          </a:rPr>
                          <m:t>𝒄𝒐𝒏𝒑</m:t>
                        </m:r>
                        <m:r>
                          <a:rPr lang="es-ES" sz="1050" b="1" i="1">
                            <a:latin typeface="Cambria Math" panose="02040503050406030204" pitchFamily="18" charset="0"/>
                          </a:rPr>
                          <m:t> </m:t>
                        </m:r>
                        <m:r>
                          <a:rPr lang="es-ES" sz="1050" b="1" i="1">
                            <a:latin typeface="Cambria Math" panose="02040503050406030204" pitchFamily="18" charset="0"/>
                          </a:rPr>
                          <m:t>𝒕𝒆𝒄</m:t>
                        </m:r>
                        <m:r>
                          <a:rPr lang="es-ES" sz="1050" b="1" i="1">
                            <a:latin typeface="Cambria Math" panose="02040503050406030204" pitchFamily="18" charset="0"/>
                          </a:rPr>
                          <m:t>.</m:t>
                        </m:r>
                      </m:den>
                    </m:f>
                    <m:r>
                      <a:rPr lang="es-ES" sz="1050" b="1" i="1">
                        <a:latin typeface="Cambria Math" panose="02040503050406030204" pitchFamily="18" charset="0"/>
                      </a:rPr>
                      <m:t> </m:t>
                    </m:r>
                  </m:oMath>
                </m:oMathPara>
              </a14:m>
              <a:endParaRPr lang="es-CO" sz="1050" b="1"/>
            </a:p>
          </xdr:txBody>
        </xdr:sp>
      </mc:Choice>
      <mc:Fallback>
        <xdr:sp macro="" textlink="">
          <xdr:nvSpPr>
            <xdr:cNvPr id="9" name="CuadroTexto 8">
              <a:extLst>
                <a:ext uri="{FF2B5EF4-FFF2-40B4-BE49-F238E27FC236}">
                  <a16:creationId xmlns:a16="http://schemas.microsoft.com/office/drawing/2014/main" id="{E9367D55-22E5-45A2-86EB-98F2B2C818BD}"/>
                </a:ext>
              </a:extLst>
            </xdr:cNvPr>
            <xdr:cNvSpPr txBox="1"/>
          </xdr:nvSpPr>
          <xdr:spPr>
            <a:xfrm>
              <a:off x="25379363" y="13054807"/>
              <a:ext cx="2405062" cy="3262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es-CO" sz="1050" b="1" i="0">
                  <a:latin typeface="Cambria Math" panose="02040503050406030204" pitchFamily="18" charset="0"/>
                </a:rPr>
                <a:t>(</a:t>
              </a:r>
              <a:r>
                <a:rPr lang="es-ES" sz="1050" b="1" i="0">
                  <a:latin typeface="Cambria Math" panose="02040503050406030204" pitchFamily="18" charset="0"/>
                </a:rPr>
                <a:t># 𝒅𝒆 𝒔𝒐𝒍𝒊𝒄𝒊𝒕𝒖𝒅𝒆𝒔 𝒓𝒆𝒔𝒖𝒆𝒍𝒕𝒂𝒔</a:t>
              </a:r>
              <a:r>
                <a:rPr lang="es-CO" sz="1050" b="1" i="0">
                  <a:latin typeface="Cambria Math" panose="02040503050406030204" pitchFamily="18" charset="0"/>
                </a:rPr>
                <a:t>)/(</a:t>
              </a:r>
              <a:r>
                <a:rPr lang="es-ES" sz="1050" b="1" i="0">
                  <a:latin typeface="Cambria Math" panose="02040503050406030204" pitchFamily="18" charset="0"/>
                </a:rPr>
                <a:t># 𝒔𝒐𝒍𝒊𝒄𝒊𝒕𝒖𝒅𝒆𝒔 𝒂𝒍𝒍𝒆𝒈𝒂𝒔  𝒔𝒐𝒃𝒓𝒆 𝒄𝒐𝒏𝒑 𝒕𝒆𝒄.</a:t>
              </a:r>
              <a:r>
                <a:rPr lang="es-CO" sz="1050" b="1" i="0">
                  <a:latin typeface="Cambria Math" panose="02040503050406030204" pitchFamily="18" charset="0"/>
                </a:rPr>
                <a:t>)</a:t>
              </a:r>
              <a:r>
                <a:rPr lang="es-ES" sz="1050" b="1" i="0">
                  <a:latin typeface="Cambria Math" panose="02040503050406030204" pitchFamily="18" charset="0"/>
                </a:rPr>
                <a:t>  </a:t>
              </a:r>
              <a:endParaRPr lang="es-CO" sz="1050" b="1"/>
            </a:p>
          </xdr:txBody>
        </xdr:sp>
      </mc:Fallback>
    </mc:AlternateContent>
    <xdr:clientData/>
  </xdr:oneCellAnchor>
  <xdr:oneCellAnchor>
    <xdr:from>
      <xdr:col>23</xdr:col>
      <xdr:colOff>138546</xdr:colOff>
      <xdr:row>26</xdr:row>
      <xdr:rowOff>69273</xdr:rowOff>
    </xdr:from>
    <xdr:ext cx="1835728" cy="344453"/>
    <mc:AlternateContent xmlns:mc="http://schemas.openxmlformats.org/markup-compatibility/2006">
      <mc:Choice xmlns:a14="http://schemas.microsoft.com/office/drawing/2010/main" Requires="a14">
        <xdr:sp macro="" textlink="">
          <xdr:nvSpPr>
            <xdr:cNvPr id="10" name="CuadroTexto 9">
              <a:extLst>
                <a:ext uri="{FF2B5EF4-FFF2-40B4-BE49-F238E27FC236}">
                  <a16:creationId xmlns:a16="http://schemas.microsoft.com/office/drawing/2014/main" id="{35EFF415-DD4C-418F-9C37-61592B6A8C3E}"/>
                </a:ext>
              </a:extLst>
            </xdr:cNvPr>
            <xdr:cNvSpPr txBox="1"/>
          </xdr:nvSpPr>
          <xdr:spPr>
            <a:xfrm>
              <a:off x="25617921" y="9775248"/>
              <a:ext cx="1835728" cy="3444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s-ES" sz="1100" b="1" i="1"/>
                <a:t>#</a:t>
              </a:r>
              <a:r>
                <a:rPr lang="es-ES" sz="1100" b="1" i="1" baseline="0"/>
                <a:t> de alertas generadas por el sistema</a:t>
              </a:r>
              <a14:m>
                <m:oMath xmlns:m="http://schemas.openxmlformats.org/officeDocument/2006/math">
                  <m:r>
                    <a:rPr lang="es-ES" sz="1100" b="1" i="1">
                      <a:latin typeface="Cambria Math" panose="02040503050406030204" pitchFamily="18" charset="0"/>
                    </a:rPr>
                    <m:t> </m:t>
                  </m:r>
                </m:oMath>
              </a14:m>
              <a:endParaRPr lang="es-CO" sz="1100" b="1" i="1"/>
            </a:p>
          </xdr:txBody>
        </xdr:sp>
      </mc:Choice>
      <mc:Fallback>
        <xdr:sp macro="" textlink="">
          <xdr:nvSpPr>
            <xdr:cNvPr id="10" name="CuadroTexto 9">
              <a:extLst>
                <a:ext uri="{FF2B5EF4-FFF2-40B4-BE49-F238E27FC236}">
                  <a16:creationId xmlns:a16="http://schemas.microsoft.com/office/drawing/2014/main" id="{35EFF415-DD4C-418F-9C37-61592B6A8C3E}"/>
                </a:ext>
              </a:extLst>
            </xdr:cNvPr>
            <xdr:cNvSpPr txBox="1"/>
          </xdr:nvSpPr>
          <xdr:spPr>
            <a:xfrm>
              <a:off x="25617921" y="9775248"/>
              <a:ext cx="1835728" cy="3444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s-ES" sz="1100" b="1" i="1"/>
                <a:t>#</a:t>
              </a:r>
              <a:r>
                <a:rPr lang="es-ES" sz="1100" b="1" i="1" baseline="0"/>
                <a:t> de alertas generadas por el sistema</a:t>
              </a:r>
              <a:r>
                <a:rPr lang="es-ES" sz="1100" b="1" i="0">
                  <a:latin typeface="Cambria Math" panose="02040503050406030204" pitchFamily="18" charset="0"/>
                </a:rPr>
                <a:t> </a:t>
              </a:r>
              <a:endParaRPr lang="es-CO" sz="1100" b="1" i="1"/>
            </a:p>
          </xdr:txBody>
        </xdr:sp>
      </mc:Fallback>
    </mc:AlternateContent>
    <xdr:clientData/>
  </xdr:oneCellAnchor>
  <xdr:twoCellAnchor editAs="oneCell">
    <xdr:from>
      <xdr:col>23</xdr:col>
      <xdr:colOff>1119187</xdr:colOff>
      <xdr:row>16</xdr:row>
      <xdr:rowOff>83344</xdr:rowOff>
    </xdr:from>
    <xdr:to>
      <xdr:col>26</xdr:col>
      <xdr:colOff>7937</xdr:colOff>
      <xdr:row>18</xdr:row>
      <xdr:rowOff>162640</xdr:rowOff>
    </xdr:to>
    <xdr:pic>
      <xdr:nvPicPr>
        <xdr:cNvPr id="11" name="Imagen 10">
          <a:extLst>
            <a:ext uri="{FF2B5EF4-FFF2-40B4-BE49-F238E27FC236}">
              <a16:creationId xmlns:a16="http://schemas.microsoft.com/office/drawing/2014/main" id="{BEE15EC6-9F55-4699-AAC0-5A6A838FECC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26598562" y="3674269"/>
          <a:ext cx="1527175" cy="460296"/>
        </a:xfrm>
        <a:prstGeom prst="rect">
          <a:avLst/>
        </a:prstGeom>
      </xdr:spPr>
    </xdr:pic>
    <xdr:clientData/>
  </xdr:twoCellAnchor>
  <xdr:oneCellAnchor>
    <xdr:from>
      <xdr:col>23</xdr:col>
      <xdr:colOff>95250</xdr:colOff>
      <xdr:row>32</xdr:row>
      <xdr:rowOff>95250</xdr:rowOff>
    </xdr:from>
    <xdr:ext cx="1880106" cy="421821"/>
    <mc:AlternateContent xmlns:mc="http://schemas.openxmlformats.org/markup-compatibility/2006">
      <mc:Choice xmlns:a14="http://schemas.microsoft.com/office/drawing/2010/main" Requires="a14">
        <xdr:sp macro="" textlink="">
          <xdr:nvSpPr>
            <xdr:cNvPr id="12" name="CuadroTexto 11">
              <a:extLst>
                <a:ext uri="{FF2B5EF4-FFF2-40B4-BE49-F238E27FC236}">
                  <a16:creationId xmlns:a16="http://schemas.microsoft.com/office/drawing/2014/main" id="{9D22E7EE-E4FA-464B-9BD7-5C4A8E7EA003}"/>
                </a:ext>
              </a:extLst>
            </xdr:cNvPr>
            <xdr:cNvSpPr txBox="1"/>
          </xdr:nvSpPr>
          <xdr:spPr>
            <a:xfrm>
              <a:off x="25574625" y="15068550"/>
              <a:ext cx="1880106" cy="4218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f>
                      <m:fPr>
                        <m:ctrlPr>
                          <a:rPr lang="es-CO" sz="1100" i="1">
                            <a:latin typeface="Cambria Math" panose="02040503050406030204" pitchFamily="18" charset="0"/>
                          </a:rPr>
                        </m:ctrlPr>
                      </m:fPr>
                      <m:num>
                        <m:r>
                          <a:rPr lang="es-ES" sz="1100" b="0" i="1">
                            <a:latin typeface="Cambria Math" panose="02040503050406030204" pitchFamily="18" charset="0"/>
                          </a:rPr>
                          <m:t># </m:t>
                        </m:r>
                        <m:r>
                          <a:rPr lang="es-ES" sz="1100" b="0" i="1">
                            <a:latin typeface="Cambria Math" panose="02040503050406030204" pitchFamily="18" charset="0"/>
                          </a:rPr>
                          <m:t>𝑑𝑒</m:t>
                        </m:r>
                        <m:r>
                          <a:rPr lang="es-ES" sz="1100" b="0" i="1">
                            <a:latin typeface="Cambria Math" panose="02040503050406030204" pitchFamily="18" charset="0"/>
                          </a:rPr>
                          <m:t> </m:t>
                        </m:r>
                        <m:r>
                          <a:rPr lang="es-CO" sz="1100" b="0" i="1">
                            <a:latin typeface="Cambria Math" panose="02040503050406030204" pitchFamily="18" charset="0"/>
                          </a:rPr>
                          <m:t>𝑐𝑎𝑝𝑎𝑐𝑖𝑡𝑎𝑐𝑖𝑜𝑛𝑒𝑠</m:t>
                        </m:r>
                        <m:r>
                          <a:rPr lang="es-CO" sz="1100" b="0" i="1">
                            <a:latin typeface="Cambria Math" panose="02040503050406030204" pitchFamily="18" charset="0"/>
                          </a:rPr>
                          <m:t> </m:t>
                        </m:r>
                        <m:r>
                          <a:rPr lang="es-CO" sz="1100" b="0" i="1">
                            <a:latin typeface="Cambria Math" panose="02040503050406030204" pitchFamily="18" charset="0"/>
                          </a:rPr>
                          <m:t>𝑟𝑒𝑎𝑙𝑖𝑧𝑎𝑑𝑎𝑠</m:t>
                        </m:r>
                      </m:num>
                      <m:den>
                        <m:r>
                          <a:rPr lang="es-ES" sz="1100" b="0" i="1">
                            <a:latin typeface="Cambria Math" panose="02040503050406030204" pitchFamily="18" charset="0"/>
                          </a:rPr>
                          <m:t># </m:t>
                        </m:r>
                        <m:r>
                          <a:rPr lang="es-CO" sz="1100" b="0" i="1">
                            <a:latin typeface="Cambria Math" panose="02040503050406030204" pitchFamily="18" charset="0"/>
                          </a:rPr>
                          <m:t>𝑐𝑎𝑝𝑎𝑐𝑖𝑡𝑎𝑐𝑖𝑜𝑛𝑒𝑠</m:t>
                        </m:r>
                        <m:r>
                          <a:rPr lang="es-CO" sz="1100" b="0" i="1">
                            <a:latin typeface="Cambria Math" panose="02040503050406030204" pitchFamily="18" charset="0"/>
                          </a:rPr>
                          <m:t> </m:t>
                        </m:r>
                        <m:r>
                          <a:rPr lang="es-CO" sz="1100" b="0" i="1">
                            <a:latin typeface="Cambria Math" panose="02040503050406030204" pitchFamily="18" charset="0"/>
                          </a:rPr>
                          <m:t>𝑝𝑟𝑜𝑝𝑢𝑒𝑠𝑡𝑎𝑠</m:t>
                        </m:r>
                      </m:den>
                    </m:f>
                    <m:r>
                      <a:rPr lang="es-ES" sz="1100" b="0" i="1">
                        <a:latin typeface="Cambria Math" panose="02040503050406030204" pitchFamily="18" charset="0"/>
                      </a:rPr>
                      <m:t> </m:t>
                    </m:r>
                  </m:oMath>
                </m:oMathPara>
              </a14:m>
              <a:endParaRPr lang="es-CO" sz="1100"/>
            </a:p>
          </xdr:txBody>
        </xdr:sp>
      </mc:Choice>
      <mc:Fallback>
        <xdr:sp macro="" textlink="">
          <xdr:nvSpPr>
            <xdr:cNvPr id="12" name="CuadroTexto 11">
              <a:extLst>
                <a:ext uri="{FF2B5EF4-FFF2-40B4-BE49-F238E27FC236}">
                  <a16:creationId xmlns:a16="http://schemas.microsoft.com/office/drawing/2014/main" id="{9D22E7EE-E4FA-464B-9BD7-5C4A8E7EA003}"/>
                </a:ext>
              </a:extLst>
            </xdr:cNvPr>
            <xdr:cNvSpPr txBox="1"/>
          </xdr:nvSpPr>
          <xdr:spPr>
            <a:xfrm>
              <a:off x="25574625" y="15068550"/>
              <a:ext cx="1880106" cy="4218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es-CO" sz="1100" i="0">
                  <a:latin typeface="Cambria Math" panose="02040503050406030204" pitchFamily="18" charset="0"/>
                </a:rPr>
                <a:t>(</a:t>
              </a:r>
              <a:r>
                <a:rPr lang="es-ES" sz="1100" b="0" i="0">
                  <a:latin typeface="Cambria Math" panose="02040503050406030204" pitchFamily="18" charset="0"/>
                </a:rPr>
                <a:t># 𝑑𝑒 </a:t>
              </a:r>
              <a:r>
                <a:rPr lang="es-CO" sz="1100" b="0" i="0">
                  <a:latin typeface="Cambria Math" panose="02040503050406030204" pitchFamily="18" charset="0"/>
                </a:rPr>
                <a:t>𝑐𝑎𝑝𝑎𝑐𝑖𝑡𝑎𝑐𝑖𝑜𝑛𝑒𝑠 𝑟𝑒𝑎𝑙𝑖𝑧𝑎𝑑𝑎𝑠)/(</a:t>
              </a:r>
              <a:r>
                <a:rPr lang="es-ES" sz="1100" b="0" i="0">
                  <a:latin typeface="Cambria Math" panose="02040503050406030204" pitchFamily="18" charset="0"/>
                </a:rPr>
                <a:t># </a:t>
              </a:r>
              <a:r>
                <a:rPr lang="es-CO" sz="1100" b="0" i="0">
                  <a:latin typeface="Cambria Math" panose="02040503050406030204" pitchFamily="18" charset="0"/>
                </a:rPr>
                <a:t>𝑐𝑎𝑝𝑎𝑐𝑖𝑡𝑎𝑐𝑖𝑜𝑛𝑒𝑠 𝑝𝑟𝑜𝑝𝑢𝑒𝑠𝑡𝑎𝑠)</a:t>
              </a:r>
              <a:r>
                <a:rPr lang="es-ES" sz="1100" b="0" i="0">
                  <a:latin typeface="Cambria Math" panose="02040503050406030204" pitchFamily="18" charset="0"/>
                </a:rPr>
                <a:t>  </a:t>
              </a:r>
              <a:endParaRPr lang="es-CO" sz="1100"/>
            </a:p>
          </xdr:txBody>
        </xdr:sp>
      </mc:Fallback>
    </mc:AlternateContent>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63500</xdr:colOff>
      <xdr:row>2</xdr:row>
      <xdr:rowOff>31749</xdr:rowOff>
    </xdr:from>
    <xdr:to>
      <xdr:col>4</xdr:col>
      <xdr:colOff>1140174</xdr:colOff>
      <xdr:row>12</xdr:row>
      <xdr:rowOff>276225</xdr:rowOff>
    </xdr:to>
    <xdr:pic>
      <xdr:nvPicPr>
        <xdr:cNvPr id="2" name="Imagen 1">
          <a:extLst>
            <a:ext uri="{FF2B5EF4-FFF2-40B4-BE49-F238E27FC236}">
              <a16:creationId xmlns:a16="http://schemas.microsoft.com/office/drawing/2014/main" id="{4337622E-0094-4447-9610-D44B93860041}"/>
            </a:ext>
          </a:extLst>
        </xdr:cNvPr>
        <xdr:cNvPicPr>
          <a:picLocks noChangeAspect="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Layer>
              </a14:imgProps>
            </a:ext>
            <a:ext uri="{28A0092B-C50C-407E-A947-70E740481C1C}">
              <a14:useLocalDpi xmlns:a14="http://schemas.microsoft.com/office/drawing/2010/main" val="0"/>
            </a:ext>
          </a:extLst>
        </a:blip>
        <a:srcRect b="5760"/>
        <a:stretch/>
      </xdr:blipFill>
      <xdr:spPr>
        <a:xfrm>
          <a:off x="825500" y="412749"/>
          <a:ext cx="4686649" cy="2149476"/>
        </a:xfrm>
        <a:prstGeom prst="rect">
          <a:avLst/>
        </a:prstGeom>
      </xdr:spPr>
    </xdr:pic>
    <xdr:clientData/>
  </xdr:twoCellAnchor>
  <xdr:twoCellAnchor editAs="oneCell">
    <xdr:from>
      <xdr:col>27</xdr:col>
      <xdr:colOff>219741</xdr:colOff>
      <xdr:row>5</xdr:row>
      <xdr:rowOff>62511</xdr:rowOff>
    </xdr:from>
    <xdr:to>
      <xdr:col>31</xdr:col>
      <xdr:colOff>21155</xdr:colOff>
      <xdr:row>12</xdr:row>
      <xdr:rowOff>314325</xdr:rowOff>
    </xdr:to>
    <xdr:pic>
      <xdr:nvPicPr>
        <xdr:cNvPr id="3" name="Imagen 2">
          <a:extLst>
            <a:ext uri="{FF2B5EF4-FFF2-40B4-BE49-F238E27FC236}">
              <a16:creationId xmlns:a16="http://schemas.microsoft.com/office/drawing/2014/main" id="{942B50F0-0F57-45EB-9D6C-4874239F74D3}"/>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0175866" y="1015011"/>
          <a:ext cx="2525564" cy="1585314"/>
        </a:xfrm>
        <a:prstGeom prst="rect">
          <a:avLst/>
        </a:prstGeom>
      </xdr:spPr>
    </xdr:pic>
    <xdr:clientData/>
  </xdr:twoCellAnchor>
  <xdr:twoCellAnchor>
    <xdr:from>
      <xdr:col>4</xdr:col>
      <xdr:colOff>1239442</xdr:colOff>
      <xdr:row>2</xdr:row>
      <xdr:rowOff>28311</xdr:rowOff>
    </xdr:from>
    <xdr:to>
      <xdr:col>31</xdr:col>
      <xdr:colOff>814717</xdr:colOff>
      <xdr:row>5</xdr:row>
      <xdr:rowOff>35297</xdr:rowOff>
    </xdr:to>
    <xdr:sp macro="" textlink="">
      <xdr:nvSpPr>
        <xdr:cNvPr id="4" name="Rectángulo 21">
          <a:extLst>
            <a:ext uri="{FF2B5EF4-FFF2-40B4-BE49-F238E27FC236}">
              <a16:creationId xmlns:a16="http://schemas.microsoft.com/office/drawing/2014/main" id="{74FFE9A6-7D2A-49C3-B363-DE6893E750D0}"/>
            </a:ext>
          </a:extLst>
        </xdr:cNvPr>
        <xdr:cNvSpPr/>
      </xdr:nvSpPr>
      <xdr:spPr>
        <a:xfrm>
          <a:off x="5611417" y="409311"/>
          <a:ext cx="27883575" cy="578486"/>
        </a:xfrm>
        <a:custGeom>
          <a:avLst/>
          <a:gdLst>
            <a:gd name="connsiteX0" fmla="*/ 0 w 19324328"/>
            <a:gd name="connsiteY0" fmla="*/ 0 h 463378"/>
            <a:gd name="connsiteX1" fmla="*/ 19324328 w 19324328"/>
            <a:gd name="connsiteY1" fmla="*/ 0 h 463378"/>
            <a:gd name="connsiteX2" fmla="*/ 19324328 w 19324328"/>
            <a:gd name="connsiteY2" fmla="*/ 463378 h 463378"/>
            <a:gd name="connsiteX3" fmla="*/ 0 w 19324328"/>
            <a:gd name="connsiteY3" fmla="*/ 463378 h 463378"/>
            <a:gd name="connsiteX4" fmla="*/ 0 w 19324328"/>
            <a:gd name="connsiteY4" fmla="*/ 0 h 463378"/>
            <a:gd name="connsiteX0" fmla="*/ 737973 w 19324328"/>
            <a:gd name="connsiteY0" fmla="*/ 17163 h 463378"/>
            <a:gd name="connsiteX1" fmla="*/ 19324328 w 19324328"/>
            <a:gd name="connsiteY1" fmla="*/ 0 h 463378"/>
            <a:gd name="connsiteX2" fmla="*/ 19324328 w 19324328"/>
            <a:gd name="connsiteY2" fmla="*/ 463378 h 463378"/>
            <a:gd name="connsiteX3" fmla="*/ 0 w 19324328"/>
            <a:gd name="connsiteY3" fmla="*/ 463378 h 463378"/>
            <a:gd name="connsiteX4" fmla="*/ 737973 w 19324328"/>
            <a:gd name="connsiteY4" fmla="*/ 17163 h 463378"/>
            <a:gd name="connsiteX0" fmla="*/ 497703 w 19084058"/>
            <a:gd name="connsiteY0" fmla="*/ 17163 h 480540"/>
            <a:gd name="connsiteX1" fmla="*/ 19084058 w 19084058"/>
            <a:gd name="connsiteY1" fmla="*/ 0 h 480540"/>
            <a:gd name="connsiteX2" fmla="*/ 19084058 w 19084058"/>
            <a:gd name="connsiteY2" fmla="*/ 463378 h 480540"/>
            <a:gd name="connsiteX3" fmla="*/ 0 w 19084058"/>
            <a:gd name="connsiteY3" fmla="*/ 480540 h 480540"/>
            <a:gd name="connsiteX4" fmla="*/ 497703 w 19084058"/>
            <a:gd name="connsiteY4" fmla="*/ 17163 h 480540"/>
            <a:gd name="connsiteX0" fmla="*/ 343244 w 19084058"/>
            <a:gd name="connsiteY0" fmla="*/ 0 h 514863"/>
            <a:gd name="connsiteX1" fmla="*/ 19084058 w 19084058"/>
            <a:gd name="connsiteY1" fmla="*/ 34323 h 514863"/>
            <a:gd name="connsiteX2" fmla="*/ 19084058 w 19084058"/>
            <a:gd name="connsiteY2" fmla="*/ 497701 h 514863"/>
            <a:gd name="connsiteX3" fmla="*/ 0 w 19084058"/>
            <a:gd name="connsiteY3" fmla="*/ 514863 h 514863"/>
            <a:gd name="connsiteX4" fmla="*/ 343244 w 19084058"/>
            <a:gd name="connsiteY4" fmla="*/ 0 h 514863"/>
            <a:gd name="connsiteX0" fmla="*/ 274595 w 19084058"/>
            <a:gd name="connsiteY0" fmla="*/ 0 h 497701"/>
            <a:gd name="connsiteX1" fmla="*/ 19084058 w 19084058"/>
            <a:gd name="connsiteY1" fmla="*/ 17161 h 497701"/>
            <a:gd name="connsiteX2" fmla="*/ 19084058 w 19084058"/>
            <a:gd name="connsiteY2" fmla="*/ 480539 h 497701"/>
            <a:gd name="connsiteX3" fmla="*/ 0 w 19084058"/>
            <a:gd name="connsiteY3" fmla="*/ 497701 h 497701"/>
            <a:gd name="connsiteX4" fmla="*/ 274595 w 19084058"/>
            <a:gd name="connsiteY4" fmla="*/ 0 h 497701"/>
            <a:gd name="connsiteX0" fmla="*/ 308920 w 19118383"/>
            <a:gd name="connsiteY0" fmla="*/ 0 h 634998"/>
            <a:gd name="connsiteX1" fmla="*/ 19118383 w 19118383"/>
            <a:gd name="connsiteY1" fmla="*/ 17161 h 634998"/>
            <a:gd name="connsiteX2" fmla="*/ 19118383 w 19118383"/>
            <a:gd name="connsiteY2" fmla="*/ 480539 h 634998"/>
            <a:gd name="connsiteX3" fmla="*/ 0 w 19118383"/>
            <a:gd name="connsiteY3" fmla="*/ 634998 h 634998"/>
            <a:gd name="connsiteX4" fmla="*/ 308920 w 19118383"/>
            <a:gd name="connsiteY4" fmla="*/ 0 h 634998"/>
            <a:gd name="connsiteX0" fmla="*/ 240271 w 19118383"/>
            <a:gd name="connsiteY0" fmla="*/ 1 h 617837"/>
            <a:gd name="connsiteX1" fmla="*/ 19118383 w 19118383"/>
            <a:gd name="connsiteY1" fmla="*/ 0 h 617837"/>
            <a:gd name="connsiteX2" fmla="*/ 19118383 w 19118383"/>
            <a:gd name="connsiteY2" fmla="*/ 463378 h 617837"/>
            <a:gd name="connsiteX3" fmla="*/ 0 w 19118383"/>
            <a:gd name="connsiteY3" fmla="*/ 617837 h 617837"/>
            <a:gd name="connsiteX4" fmla="*/ 240271 w 19118383"/>
            <a:gd name="connsiteY4" fmla="*/ 1 h 617837"/>
            <a:gd name="connsiteX0" fmla="*/ 240271 w 19155932"/>
            <a:gd name="connsiteY0" fmla="*/ 1 h 617837"/>
            <a:gd name="connsiteX1" fmla="*/ 19118383 w 19155932"/>
            <a:gd name="connsiteY1" fmla="*/ 0 h 617837"/>
            <a:gd name="connsiteX2" fmla="*/ 19155932 w 19155932"/>
            <a:gd name="connsiteY2" fmla="*/ 601542 h 617837"/>
            <a:gd name="connsiteX3" fmla="*/ 0 w 19155932"/>
            <a:gd name="connsiteY3" fmla="*/ 617837 h 617837"/>
            <a:gd name="connsiteX4" fmla="*/ 240271 w 19155932"/>
            <a:gd name="connsiteY4" fmla="*/ 1 h 617837"/>
            <a:gd name="connsiteX0" fmla="*/ 240271 w 19172813"/>
            <a:gd name="connsiteY0" fmla="*/ 1 h 617837"/>
            <a:gd name="connsiteX1" fmla="*/ 19172813 w 19172813"/>
            <a:gd name="connsiteY1" fmla="*/ 0 h 617837"/>
            <a:gd name="connsiteX2" fmla="*/ 19155932 w 19172813"/>
            <a:gd name="connsiteY2" fmla="*/ 601542 h 617837"/>
            <a:gd name="connsiteX3" fmla="*/ 0 w 19172813"/>
            <a:gd name="connsiteY3" fmla="*/ 617837 h 617837"/>
            <a:gd name="connsiteX4" fmla="*/ 240271 w 19172813"/>
            <a:gd name="connsiteY4" fmla="*/ 1 h 617837"/>
            <a:gd name="connsiteX0" fmla="*/ 240271 w 19155932"/>
            <a:gd name="connsiteY0" fmla="*/ -1 h 617835"/>
            <a:gd name="connsiteX1" fmla="*/ 19145597 w 19155932"/>
            <a:gd name="connsiteY1" fmla="*/ 23761 h 617835"/>
            <a:gd name="connsiteX2" fmla="*/ 19155932 w 19155932"/>
            <a:gd name="connsiteY2" fmla="*/ 601540 h 617835"/>
            <a:gd name="connsiteX3" fmla="*/ 0 w 19155932"/>
            <a:gd name="connsiteY3" fmla="*/ 617835 h 617835"/>
            <a:gd name="connsiteX4" fmla="*/ 240271 w 19155932"/>
            <a:gd name="connsiteY4" fmla="*/ -1 h 617835"/>
            <a:gd name="connsiteX0" fmla="*/ 122340 w 19155932"/>
            <a:gd name="connsiteY0" fmla="*/ 0 h 641599"/>
            <a:gd name="connsiteX1" fmla="*/ 19145597 w 19155932"/>
            <a:gd name="connsiteY1" fmla="*/ 47525 h 641599"/>
            <a:gd name="connsiteX2" fmla="*/ 19155932 w 19155932"/>
            <a:gd name="connsiteY2" fmla="*/ 625304 h 641599"/>
            <a:gd name="connsiteX3" fmla="*/ 0 w 19155932"/>
            <a:gd name="connsiteY3" fmla="*/ 641599 h 641599"/>
            <a:gd name="connsiteX4" fmla="*/ 122340 w 19155932"/>
            <a:gd name="connsiteY4" fmla="*/ 0 h 641599"/>
            <a:gd name="connsiteX0" fmla="*/ 86053 w 19119645"/>
            <a:gd name="connsiteY0" fmla="*/ 0 h 665362"/>
            <a:gd name="connsiteX1" fmla="*/ 19109310 w 19119645"/>
            <a:gd name="connsiteY1" fmla="*/ 47525 h 665362"/>
            <a:gd name="connsiteX2" fmla="*/ 19119645 w 19119645"/>
            <a:gd name="connsiteY2" fmla="*/ 625304 h 665362"/>
            <a:gd name="connsiteX3" fmla="*/ 0 w 19119645"/>
            <a:gd name="connsiteY3" fmla="*/ 665362 h 665362"/>
            <a:gd name="connsiteX4" fmla="*/ 86053 w 19119645"/>
            <a:gd name="connsiteY4" fmla="*/ 0 h 665362"/>
            <a:gd name="connsiteX0" fmla="*/ 127949 w 19161541"/>
            <a:gd name="connsiteY0" fmla="*/ 0 h 625304"/>
            <a:gd name="connsiteX1" fmla="*/ 19151206 w 19161541"/>
            <a:gd name="connsiteY1" fmla="*/ 47525 h 625304"/>
            <a:gd name="connsiteX2" fmla="*/ 19161541 w 19161541"/>
            <a:gd name="connsiteY2" fmla="*/ 625304 h 625304"/>
            <a:gd name="connsiteX3" fmla="*/ 0 w 19161541"/>
            <a:gd name="connsiteY3" fmla="*/ 622260 h 625304"/>
            <a:gd name="connsiteX4" fmla="*/ 127949 w 19161541"/>
            <a:gd name="connsiteY4" fmla="*/ 0 h 625304"/>
            <a:gd name="connsiteX0" fmla="*/ 161465 w 19161541"/>
            <a:gd name="connsiteY0" fmla="*/ 0 h 610937"/>
            <a:gd name="connsiteX1" fmla="*/ 19151206 w 19161541"/>
            <a:gd name="connsiteY1" fmla="*/ 33158 h 610937"/>
            <a:gd name="connsiteX2" fmla="*/ 19161541 w 19161541"/>
            <a:gd name="connsiteY2" fmla="*/ 610937 h 610937"/>
            <a:gd name="connsiteX3" fmla="*/ 0 w 19161541"/>
            <a:gd name="connsiteY3" fmla="*/ 607893 h 610937"/>
            <a:gd name="connsiteX4" fmla="*/ 161465 w 19161541"/>
            <a:gd name="connsiteY4" fmla="*/ 0 h 61093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9161541" h="610937">
              <a:moveTo>
                <a:pt x="161465" y="0"/>
              </a:moveTo>
              <a:lnTo>
                <a:pt x="19151206" y="33158"/>
              </a:lnTo>
              <a:lnTo>
                <a:pt x="19161541" y="610937"/>
              </a:lnTo>
              <a:lnTo>
                <a:pt x="0" y="607893"/>
              </a:lnTo>
              <a:lnTo>
                <a:pt x="161465" y="0"/>
              </a:lnTo>
              <a:close/>
            </a:path>
          </a:pathLst>
        </a:custGeom>
        <a:solidFill>
          <a:schemeClr val="bg2"/>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es-MX"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63500</xdr:colOff>
      <xdr:row>2</xdr:row>
      <xdr:rowOff>31749</xdr:rowOff>
    </xdr:from>
    <xdr:to>
      <xdr:col>4</xdr:col>
      <xdr:colOff>1140174</xdr:colOff>
      <xdr:row>12</xdr:row>
      <xdr:rowOff>180975</xdr:rowOff>
    </xdr:to>
    <xdr:pic>
      <xdr:nvPicPr>
        <xdr:cNvPr id="2" name="Imagen 1">
          <a:extLst>
            <a:ext uri="{FF2B5EF4-FFF2-40B4-BE49-F238E27FC236}">
              <a16:creationId xmlns:a16="http://schemas.microsoft.com/office/drawing/2014/main" id="{D2A0775B-BC1D-443B-8318-195E8A6E878A}"/>
            </a:ext>
          </a:extLst>
        </xdr:cNvPr>
        <xdr:cNvPicPr>
          <a:picLocks noChangeAspect="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Layer>
              </a14:imgProps>
            </a:ext>
            <a:ext uri="{28A0092B-C50C-407E-A947-70E740481C1C}">
              <a14:useLocalDpi xmlns:a14="http://schemas.microsoft.com/office/drawing/2010/main" val="0"/>
            </a:ext>
          </a:extLst>
        </a:blip>
        <a:srcRect b="5760"/>
        <a:stretch/>
      </xdr:blipFill>
      <xdr:spPr>
        <a:xfrm>
          <a:off x="825500" y="412749"/>
          <a:ext cx="4686649" cy="2054226"/>
        </a:xfrm>
        <a:prstGeom prst="rect">
          <a:avLst/>
        </a:prstGeom>
      </xdr:spPr>
    </xdr:pic>
    <xdr:clientData/>
  </xdr:twoCellAnchor>
  <xdr:twoCellAnchor editAs="oneCell">
    <xdr:from>
      <xdr:col>27</xdr:col>
      <xdr:colOff>219741</xdr:colOff>
      <xdr:row>5</xdr:row>
      <xdr:rowOff>62511</xdr:rowOff>
    </xdr:from>
    <xdr:to>
      <xdr:col>31</xdr:col>
      <xdr:colOff>21154</xdr:colOff>
      <xdr:row>12</xdr:row>
      <xdr:rowOff>123825</xdr:rowOff>
    </xdr:to>
    <xdr:pic>
      <xdr:nvPicPr>
        <xdr:cNvPr id="3" name="Imagen 2">
          <a:extLst>
            <a:ext uri="{FF2B5EF4-FFF2-40B4-BE49-F238E27FC236}">
              <a16:creationId xmlns:a16="http://schemas.microsoft.com/office/drawing/2014/main" id="{4CA1B209-BB6E-40C9-8047-CE55C151CD41}"/>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28147041" y="1015011"/>
          <a:ext cx="2525563" cy="1394814"/>
        </a:xfrm>
        <a:prstGeom prst="rect">
          <a:avLst/>
        </a:prstGeom>
      </xdr:spPr>
    </xdr:pic>
    <xdr:clientData/>
  </xdr:twoCellAnchor>
  <xdr:twoCellAnchor>
    <xdr:from>
      <xdr:col>4</xdr:col>
      <xdr:colOff>1239442</xdr:colOff>
      <xdr:row>2</xdr:row>
      <xdr:rowOff>28311</xdr:rowOff>
    </xdr:from>
    <xdr:to>
      <xdr:col>31</xdr:col>
      <xdr:colOff>814717</xdr:colOff>
      <xdr:row>5</xdr:row>
      <xdr:rowOff>35297</xdr:rowOff>
    </xdr:to>
    <xdr:sp macro="" textlink="">
      <xdr:nvSpPr>
        <xdr:cNvPr id="4" name="Rectángulo 21">
          <a:extLst>
            <a:ext uri="{FF2B5EF4-FFF2-40B4-BE49-F238E27FC236}">
              <a16:creationId xmlns:a16="http://schemas.microsoft.com/office/drawing/2014/main" id="{3FE57EE2-EAEA-4DB5-9629-A502DF70F010}"/>
            </a:ext>
          </a:extLst>
        </xdr:cNvPr>
        <xdr:cNvSpPr/>
      </xdr:nvSpPr>
      <xdr:spPr>
        <a:xfrm>
          <a:off x="5611417" y="409311"/>
          <a:ext cx="25854750" cy="578486"/>
        </a:xfrm>
        <a:custGeom>
          <a:avLst/>
          <a:gdLst>
            <a:gd name="connsiteX0" fmla="*/ 0 w 19324328"/>
            <a:gd name="connsiteY0" fmla="*/ 0 h 463378"/>
            <a:gd name="connsiteX1" fmla="*/ 19324328 w 19324328"/>
            <a:gd name="connsiteY1" fmla="*/ 0 h 463378"/>
            <a:gd name="connsiteX2" fmla="*/ 19324328 w 19324328"/>
            <a:gd name="connsiteY2" fmla="*/ 463378 h 463378"/>
            <a:gd name="connsiteX3" fmla="*/ 0 w 19324328"/>
            <a:gd name="connsiteY3" fmla="*/ 463378 h 463378"/>
            <a:gd name="connsiteX4" fmla="*/ 0 w 19324328"/>
            <a:gd name="connsiteY4" fmla="*/ 0 h 463378"/>
            <a:gd name="connsiteX0" fmla="*/ 737973 w 19324328"/>
            <a:gd name="connsiteY0" fmla="*/ 17163 h 463378"/>
            <a:gd name="connsiteX1" fmla="*/ 19324328 w 19324328"/>
            <a:gd name="connsiteY1" fmla="*/ 0 h 463378"/>
            <a:gd name="connsiteX2" fmla="*/ 19324328 w 19324328"/>
            <a:gd name="connsiteY2" fmla="*/ 463378 h 463378"/>
            <a:gd name="connsiteX3" fmla="*/ 0 w 19324328"/>
            <a:gd name="connsiteY3" fmla="*/ 463378 h 463378"/>
            <a:gd name="connsiteX4" fmla="*/ 737973 w 19324328"/>
            <a:gd name="connsiteY4" fmla="*/ 17163 h 463378"/>
            <a:gd name="connsiteX0" fmla="*/ 497703 w 19084058"/>
            <a:gd name="connsiteY0" fmla="*/ 17163 h 480540"/>
            <a:gd name="connsiteX1" fmla="*/ 19084058 w 19084058"/>
            <a:gd name="connsiteY1" fmla="*/ 0 h 480540"/>
            <a:gd name="connsiteX2" fmla="*/ 19084058 w 19084058"/>
            <a:gd name="connsiteY2" fmla="*/ 463378 h 480540"/>
            <a:gd name="connsiteX3" fmla="*/ 0 w 19084058"/>
            <a:gd name="connsiteY3" fmla="*/ 480540 h 480540"/>
            <a:gd name="connsiteX4" fmla="*/ 497703 w 19084058"/>
            <a:gd name="connsiteY4" fmla="*/ 17163 h 480540"/>
            <a:gd name="connsiteX0" fmla="*/ 343244 w 19084058"/>
            <a:gd name="connsiteY0" fmla="*/ 0 h 514863"/>
            <a:gd name="connsiteX1" fmla="*/ 19084058 w 19084058"/>
            <a:gd name="connsiteY1" fmla="*/ 34323 h 514863"/>
            <a:gd name="connsiteX2" fmla="*/ 19084058 w 19084058"/>
            <a:gd name="connsiteY2" fmla="*/ 497701 h 514863"/>
            <a:gd name="connsiteX3" fmla="*/ 0 w 19084058"/>
            <a:gd name="connsiteY3" fmla="*/ 514863 h 514863"/>
            <a:gd name="connsiteX4" fmla="*/ 343244 w 19084058"/>
            <a:gd name="connsiteY4" fmla="*/ 0 h 514863"/>
            <a:gd name="connsiteX0" fmla="*/ 274595 w 19084058"/>
            <a:gd name="connsiteY0" fmla="*/ 0 h 497701"/>
            <a:gd name="connsiteX1" fmla="*/ 19084058 w 19084058"/>
            <a:gd name="connsiteY1" fmla="*/ 17161 h 497701"/>
            <a:gd name="connsiteX2" fmla="*/ 19084058 w 19084058"/>
            <a:gd name="connsiteY2" fmla="*/ 480539 h 497701"/>
            <a:gd name="connsiteX3" fmla="*/ 0 w 19084058"/>
            <a:gd name="connsiteY3" fmla="*/ 497701 h 497701"/>
            <a:gd name="connsiteX4" fmla="*/ 274595 w 19084058"/>
            <a:gd name="connsiteY4" fmla="*/ 0 h 497701"/>
            <a:gd name="connsiteX0" fmla="*/ 308920 w 19118383"/>
            <a:gd name="connsiteY0" fmla="*/ 0 h 634998"/>
            <a:gd name="connsiteX1" fmla="*/ 19118383 w 19118383"/>
            <a:gd name="connsiteY1" fmla="*/ 17161 h 634998"/>
            <a:gd name="connsiteX2" fmla="*/ 19118383 w 19118383"/>
            <a:gd name="connsiteY2" fmla="*/ 480539 h 634998"/>
            <a:gd name="connsiteX3" fmla="*/ 0 w 19118383"/>
            <a:gd name="connsiteY3" fmla="*/ 634998 h 634998"/>
            <a:gd name="connsiteX4" fmla="*/ 308920 w 19118383"/>
            <a:gd name="connsiteY4" fmla="*/ 0 h 634998"/>
            <a:gd name="connsiteX0" fmla="*/ 240271 w 19118383"/>
            <a:gd name="connsiteY0" fmla="*/ 1 h 617837"/>
            <a:gd name="connsiteX1" fmla="*/ 19118383 w 19118383"/>
            <a:gd name="connsiteY1" fmla="*/ 0 h 617837"/>
            <a:gd name="connsiteX2" fmla="*/ 19118383 w 19118383"/>
            <a:gd name="connsiteY2" fmla="*/ 463378 h 617837"/>
            <a:gd name="connsiteX3" fmla="*/ 0 w 19118383"/>
            <a:gd name="connsiteY3" fmla="*/ 617837 h 617837"/>
            <a:gd name="connsiteX4" fmla="*/ 240271 w 19118383"/>
            <a:gd name="connsiteY4" fmla="*/ 1 h 617837"/>
            <a:gd name="connsiteX0" fmla="*/ 240271 w 19155932"/>
            <a:gd name="connsiteY0" fmla="*/ 1 h 617837"/>
            <a:gd name="connsiteX1" fmla="*/ 19118383 w 19155932"/>
            <a:gd name="connsiteY1" fmla="*/ 0 h 617837"/>
            <a:gd name="connsiteX2" fmla="*/ 19155932 w 19155932"/>
            <a:gd name="connsiteY2" fmla="*/ 601542 h 617837"/>
            <a:gd name="connsiteX3" fmla="*/ 0 w 19155932"/>
            <a:gd name="connsiteY3" fmla="*/ 617837 h 617837"/>
            <a:gd name="connsiteX4" fmla="*/ 240271 w 19155932"/>
            <a:gd name="connsiteY4" fmla="*/ 1 h 617837"/>
            <a:gd name="connsiteX0" fmla="*/ 240271 w 19172813"/>
            <a:gd name="connsiteY0" fmla="*/ 1 h 617837"/>
            <a:gd name="connsiteX1" fmla="*/ 19172813 w 19172813"/>
            <a:gd name="connsiteY1" fmla="*/ 0 h 617837"/>
            <a:gd name="connsiteX2" fmla="*/ 19155932 w 19172813"/>
            <a:gd name="connsiteY2" fmla="*/ 601542 h 617837"/>
            <a:gd name="connsiteX3" fmla="*/ 0 w 19172813"/>
            <a:gd name="connsiteY3" fmla="*/ 617837 h 617837"/>
            <a:gd name="connsiteX4" fmla="*/ 240271 w 19172813"/>
            <a:gd name="connsiteY4" fmla="*/ 1 h 617837"/>
            <a:gd name="connsiteX0" fmla="*/ 240271 w 19155932"/>
            <a:gd name="connsiteY0" fmla="*/ -1 h 617835"/>
            <a:gd name="connsiteX1" fmla="*/ 19145597 w 19155932"/>
            <a:gd name="connsiteY1" fmla="*/ 23761 h 617835"/>
            <a:gd name="connsiteX2" fmla="*/ 19155932 w 19155932"/>
            <a:gd name="connsiteY2" fmla="*/ 601540 h 617835"/>
            <a:gd name="connsiteX3" fmla="*/ 0 w 19155932"/>
            <a:gd name="connsiteY3" fmla="*/ 617835 h 617835"/>
            <a:gd name="connsiteX4" fmla="*/ 240271 w 19155932"/>
            <a:gd name="connsiteY4" fmla="*/ -1 h 617835"/>
            <a:gd name="connsiteX0" fmla="*/ 122340 w 19155932"/>
            <a:gd name="connsiteY0" fmla="*/ 0 h 641599"/>
            <a:gd name="connsiteX1" fmla="*/ 19145597 w 19155932"/>
            <a:gd name="connsiteY1" fmla="*/ 47525 h 641599"/>
            <a:gd name="connsiteX2" fmla="*/ 19155932 w 19155932"/>
            <a:gd name="connsiteY2" fmla="*/ 625304 h 641599"/>
            <a:gd name="connsiteX3" fmla="*/ 0 w 19155932"/>
            <a:gd name="connsiteY3" fmla="*/ 641599 h 641599"/>
            <a:gd name="connsiteX4" fmla="*/ 122340 w 19155932"/>
            <a:gd name="connsiteY4" fmla="*/ 0 h 641599"/>
            <a:gd name="connsiteX0" fmla="*/ 86053 w 19119645"/>
            <a:gd name="connsiteY0" fmla="*/ 0 h 665362"/>
            <a:gd name="connsiteX1" fmla="*/ 19109310 w 19119645"/>
            <a:gd name="connsiteY1" fmla="*/ 47525 h 665362"/>
            <a:gd name="connsiteX2" fmla="*/ 19119645 w 19119645"/>
            <a:gd name="connsiteY2" fmla="*/ 625304 h 665362"/>
            <a:gd name="connsiteX3" fmla="*/ 0 w 19119645"/>
            <a:gd name="connsiteY3" fmla="*/ 665362 h 665362"/>
            <a:gd name="connsiteX4" fmla="*/ 86053 w 19119645"/>
            <a:gd name="connsiteY4" fmla="*/ 0 h 665362"/>
            <a:gd name="connsiteX0" fmla="*/ 127949 w 19161541"/>
            <a:gd name="connsiteY0" fmla="*/ 0 h 625304"/>
            <a:gd name="connsiteX1" fmla="*/ 19151206 w 19161541"/>
            <a:gd name="connsiteY1" fmla="*/ 47525 h 625304"/>
            <a:gd name="connsiteX2" fmla="*/ 19161541 w 19161541"/>
            <a:gd name="connsiteY2" fmla="*/ 625304 h 625304"/>
            <a:gd name="connsiteX3" fmla="*/ 0 w 19161541"/>
            <a:gd name="connsiteY3" fmla="*/ 622260 h 625304"/>
            <a:gd name="connsiteX4" fmla="*/ 127949 w 19161541"/>
            <a:gd name="connsiteY4" fmla="*/ 0 h 625304"/>
            <a:gd name="connsiteX0" fmla="*/ 161465 w 19161541"/>
            <a:gd name="connsiteY0" fmla="*/ 0 h 610937"/>
            <a:gd name="connsiteX1" fmla="*/ 19151206 w 19161541"/>
            <a:gd name="connsiteY1" fmla="*/ 33158 h 610937"/>
            <a:gd name="connsiteX2" fmla="*/ 19161541 w 19161541"/>
            <a:gd name="connsiteY2" fmla="*/ 610937 h 610937"/>
            <a:gd name="connsiteX3" fmla="*/ 0 w 19161541"/>
            <a:gd name="connsiteY3" fmla="*/ 607893 h 610937"/>
            <a:gd name="connsiteX4" fmla="*/ 161465 w 19161541"/>
            <a:gd name="connsiteY4" fmla="*/ 0 h 61093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9161541" h="610937">
              <a:moveTo>
                <a:pt x="161465" y="0"/>
              </a:moveTo>
              <a:lnTo>
                <a:pt x="19151206" y="33158"/>
              </a:lnTo>
              <a:lnTo>
                <a:pt x="19161541" y="610937"/>
              </a:lnTo>
              <a:lnTo>
                <a:pt x="0" y="607893"/>
              </a:lnTo>
              <a:lnTo>
                <a:pt x="161465" y="0"/>
              </a:lnTo>
              <a:close/>
            </a:path>
          </a:pathLst>
        </a:custGeom>
        <a:solidFill>
          <a:schemeClr val="bg2"/>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es-MX"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63500</xdr:colOff>
      <xdr:row>2</xdr:row>
      <xdr:rowOff>31749</xdr:rowOff>
    </xdr:from>
    <xdr:to>
      <xdr:col>4</xdr:col>
      <xdr:colOff>685091</xdr:colOff>
      <xdr:row>12</xdr:row>
      <xdr:rowOff>257175</xdr:rowOff>
    </xdr:to>
    <xdr:pic>
      <xdr:nvPicPr>
        <xdr:cNvPr id="2" name="Imagen 1">
          <a:extLst>
            <a:ext uri="{FF2B5EF4-FFF2-40B4-BE49-F238E27FC236}">
              <a16:creationId xmlns:a16="http://schemas.microsoft.com/office/drawing/2014/main" id="{E8FF76DC-823A-425A-BCBE-2B60E09851F3}"/>
            </a:ext>
          </a:extLst>
        </xdr:cNvPr>
        <xdr:cNvPicPr>
          <a:picLocks noChangeAspect="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Layer>
              </a14:imgProps>
            </a:ext>
            <a:ext uri="{28A0092B-C50C-407E-A947-70E740481C1C}">
              <a14:useLocalDpi xmlns:a14="http://schemas.microsoft.com/office/drawing/2010/main" val="0"/>
            </a:ext>
          </a:extLst>
        </a:blip>
        <a:srcRect b="5760"/>
        <a:stretch/>
      </xdr:blipFill>
      <xdr:spPr>
        <a:xfrm>
          <a:off x="825500" y="412749"/>
          <a:ext cx="4688766" cy="2130426"/>
        </a:xfrm>
        <a:prstGeom prst="rect">
          <a:avLst/>
        </a:prstGeom>
      </xdr:spPr>
    </xdr:pic>
    <xdr:clientData/>
  </xdr:twoCellAnchor>
  <xdr:twoCellAnchor editAs="oneCell">
    <xdr:from>
      <xdr:col>27</xdr:col>
      <xdr:colOff>219741</xdr:colOff>
      <xdr:row>5</xdr:row>
      <xdr:rowOff>62511</xdr:rowOff>
    </xdr:from>
    <xdr:to>
      <xdr:col>31</xdr:col>
      <xdr:colOff>21155</xdr:colOff>
      <xdr:row>12</xdr:row>
      <xdr:rowOff>304800</xdr:rowOff>
    </xdr:to>
    <xdr:pic>
      <xdr:nvPicPr>
        <xdr:cNvPr id="3" name="Imagen 2">
          <a:extLst>
            <a:ext uri="{FF2B5EF4-FFF2-40B4-BE49-F238E27FC236}">
              <a16:creationId xmlns:a16="http://schemas.microsoft.com/office/drawing/2014/main" id="{4A6B0B17-31ED-4DE0-85DA-0C20F512C301}"/>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29632941" y="1015011"/>
          <a:ext cx="2525564" cy="1575789"/>
        </a:xfrm>
        <a:prstGeom prst="rect">
          <a:avLst/>
        </a:prstGeom>
      </xdr:spPr>
    </xdr:pic>
    <xdr:clientData/>
  </xdr:twoCellAnchor>
  <xdr:twoCellAnchor>
    <xdr:from>
      <xdr:col>4</xdr:col>
      <xdr:colOff>1239442</xdr:colOff>
      <xdr:row>2</xdr:row>
      <xdr:rowOff>28311</xdr:rowOff>
    </xdr:from>
    <xdr:to>
      <xdr:col>31</xdr:col>
      <xdr:colOff>814717</xdr:colOff>
      <xdr:row>5</xdr:row>
      <xdr:rowOff>35297</xdr:rowOff>
    </xdr:to>
    <xdr:sp macro="" textlink="">
      <xdr:nvSpPr>
        <xdr:cNvPr id="4" name="Rectángulo 21">
          <a:extLst>
            <a:ext uri="{FF2B5EF4-FFF2-40B4-BE49-F238E27FC236}">
              <a16:creationId xmlns:a16="http://schemas.microsoft.com/office/drawing/2014/main" id="{E54D594C-6812-4C3C-9E9C-C5C27CF19006}"/>
            </a:ext>
          </a:extLst>
        </xdr:cNvPr>
        <xdr:cNvSpPr/>
      </xdr:nvSpPr>
      <xdr:spPr>
        <a:xfrm>
          <a:off x="6068617" y="409311"/>
          <a:ext cx="26883450" cy="578486"/>
        </a:xfrm>
        <a:custGeom>
          <a:avLst/>
          <a:gdLst>
            <a:gd name="connsiteX0" fmla="*/ 0 w 19324328"/>
            <a:gd name="connsiteY0" fmla="*/ 0 h 463378"/>
            <a:gd name="connsiteX1" fmla="*/ 19324328 w 19324328"/>
            <a:gd name="connsiteY1" fmla="*/ 0 h 463378"/>
            <a:gd name="connsiteX2" fmla="*/ 19324328 w 19324328"/>
            <a:gd name="connsiteY2" fmla="*/ 463378 h 463378"/>
            <a:gd name="connsiteX3" fmla="*/ 0 w 19324328"/>
            <a:gd name="connsiteY3" fmla="*/ 463378 h 463378"/>
            <a:gd name="connsiteX4" fmla="*/ 0 w 19324328"/>
            <a:gd name="connsiteY4" fmla="*/ 0 h 463378"/>
            <a:gd name="connsiteX0" fmla="*/ 737973 w 19324328"/>
            <a:gd name="connsiteY0" fmla="*/ 17163 h 463378"/>
            <a:gd name="connsiteX1" fmla="*/ 19324328 w 19324328"/>
            <a:gd name="connsiteY1" fmla="*/ 0 h 463378"/>
            <a:gd name="connsiteX2" fmla="*/ 19324328 w 19324328"/>
            <a:gd name="connsiteY2" fmla="*/ 463378 h 463378"/>
            <a:gd name="connsiteX3" fmla="*/ 0 w 19324328"/>
            <a:gd name="connsiteY3" fmla="*/ 463378 h 463378"/>
            <a:gd name="connsiteX4" fmla="*/ 737973 w 19324328"/>
            <a:gd name="connsiteY4" fmla="*/ 17163 h 463378"/>
            <a:gd name="connsiteX0" fmla="*/ 497703 w 19084058"/>
            <a:gd name="connsiteY0" fmla="*/ 17163 h 480540"/>
            <a:gd name="connsiteX1" fmla="*/ 19084058 w 19084058"/>
            <a:gd name="connsiteY1" fmla="*/ 0 h 480540"/>
            <a:gd name="connsiteX2" fmla="*/ 19084058 w 19084058"/>
            <a:gd name="connsiteY2" fmla="*/ 463378 h 480540"/>
            <a:gd name="connsiteX3" fmla="*/ 0 w 19084058"/>
            <a:gd name="connsiteY3" fmla="*/ 480540 h 480540"/>
            <a:gd name="connsiteX4" fmla="*/ 497703 w 19084058"/>
            <a:gd name="connsiteY4" fmla="*/ 17163 h 480540"/>
            <a:gd name="connsiteX0" fmla="*/ 343244 w 19084058"/>
            <a:gd name="connsiteY0" fmla="*/ 0 h 514863"/>
            <a:gd name="connsiteX1" fmla="*/ 19084058 w 19084058"/>
            <a:gd name="connsiteY1" fmla="*/ 34323 h 514863"/>
            <a:gd name="connsiteX2" fmla="*/ 19084058 w 19084058"/>
            <a:gd name="connsiteY2" fmla="*/ 497701 h 514863"/>
            <a:gd name="connsiteX3" fmla="*/ 0 w 19084058"/>
            <a:gd name="connsiteY3" fmla="*/ 514863 h 514863"/>
            <a:gd name="connsiteX4" fmla="*/ 343244 w 19084058"/>
            <a:gd name="connsiteY4" fmla="*/ 0 h 514863"/>
            <a:gd name="connsiteX0" fmla="*/ 274595 w 19084058"/>
            <a:gd name="connsiteY0" fmla="*/ 0 h 497701"/>
            <a:gd name="connsiteX1" fmla="*/ 19084058 w 19084058"/>
            <a:gd name="connsiteY1" fmla="*/ 17161 h 497701"/>
            <a:gd name="connsiteX2" fmla="*/ 19084058 w 19084058"/>
            <a:gd name="connsiteY2" fmla="*/ 480539 h 497701"/>
            <a:gd name="connsiteX3" fmla="*/ 0 w 19084058"/>
            <a:gd name="connsiteY3" fmla="*/ 497701 h 497701"/>
            <a:gd name="connsiteX4" fmla="*/ 274595 w 19084058"/>
            <a:gd name="connsiteY4" fmla="*/ 0 h 497701"/>
            <a:gd name="connsiteX0" fmla="*/ 308920 w 19118383"/>
            <a:gd name="connsiteY0" fmla="*/ 0 h 634998"/>
            <a:gd name="connsiteX1" fmla="*/ 19118383 w 19118383"/>
            <a:gd name="connsiteY1" fmla="*/ 17161 h 634998"/>
            <a:gd name="connsiteX2" fmla="*/ 19118383 w 19118383"/>
            <a:gd name="connsiteY2" fmla="*/ 480539 h 634998"/>
            <a:gd name="connsiteX3" fmla="*/ 0 w 19118383"/>
            <a:gd name="connsiteY3" fmla="*/ 634998 h 634998"/>
            <a:gd name="connsiteX4" fmla="*/ 308920 w 19118383"/>
            <a:gd name="connsiteY4" fmla="*/ 0 h 634998"/>
            <a:gd name="connsiteX0" fmla="*/ 240271 w 19118383"/>
            <a:gd name="connsiteY0" fmla="*/ 1 h 617837"/>
            <a:gd name="connsiteX1" fmla="*/ 19118383 w 19118383"/>
            <a:gd name="connsiteY1" fmla="*/ 0 h 617837"/>
            <a:gd name="connsiteX2" fmla="*/ 19118383 w 19118383"/>
            <a:gd name="connsiteY2" fmla="*/ 463378 h 617837"/>
            <a:gd name="connsiteX3" fmla="*/ 0 w 19118383"/>
            <a:gd name="connsiteY3" fmla="*/ 617837 h 617837"/>
            <a:gd name="connsiteX4" fmla="*/ 240271 w 19118383"/>
            <a:gd name="connsiteY4" fmla="*/ 1 h 617837"/>
            <a:gd name="connsiteX0" fmla="*/ 240271 w 19155932"/>
            <a:gd name="connsiteY0" fmla="*/ 1 h 617837"/>
            <a:gd name="connsiteX1" fmla="*/ 19118383 w 19155932"/>
            <a:gd name="connsiteY1" fmla="*/ 0 h 617837"/>
            <a:gd name="connsiteX2" fmla="*/ 19155932 w 19155932"/>
            <a:gd name="connsiteY2" fmla="*/ 601542 h 617837"/>
            <a:gd name="connsiteX3" fmla="*/ 0 w 19155932"/>
            <a:gd name="connsiteY3" fmla="*/ 617837 h 617837"/>
            <a:gd name="connsiteX4" fmla="*/ 240271 w 19155932"/>
            <a:gd name="connsiteY4" fmla="*/ 1 h 617837"/>
            <a:gd name="connsiteX0" fmla="*/ 240271 w 19172813"/>
            <a:gd name="connsiteY0" fmla="*/ 1 h 617837"/>
            <a:gd name="connsiteX1" fmla="*/ 19172813 w 19172813"/>
            <a:gd name="connsiteY1" fmla="*/ 0 h 617837"/>
            <a:gd name="connsiteX2" fmla="*/ 19155932 w 19172813"/>
            <a:gd name="connsiteY2" fmla="*/ 601542 h 617837"/>
            <a:gd name="connsiteX3" fmla="*/ 0 w 19172813"/>
            <a:gd name="connsiteY3" fmla="*/ 617837 h 617837"/>
            <a:gd name="connsiteX4" fmla="*/ 240271 w 19172813"/>
            <a:gd name="connsiteY4" fmla="*/ 1 h 617837"/>
            <a:gd name="connsiteX0" fmla="*/ 240271 w 19155932"/>
            <a:gd name="connsiteY0" fmla="*/ -1 h 617835"/>
            <a:gd name="connsiteX1" fmla="*/ 19145597 w 19155932"/>
            <a:gd name="connsiteY1" fmla="*/ 23761 h 617835"/>
            <a:gd name="connsiteX2" fmla="*/ 19155932 w 19155932"/>
            <a:gd name="connsiteY2" fmla="*/ 601540 h 617835"/>
            <a:gd name="connsiteX3" fmla="*/ 0 w 19155932"/>
            <a:gd name="connsiteY3" fmla="*/ 617835 h 617835"/>
            <a:gd name="connsiteX4" fmla="*/ 240271 w 19155932"/>
            <a:gd name="connsiteY4" fmla="*/ -1 h 617835"/>
            <a:gd name="connsiteX0" fmla="*/ 122340 w 19155932"/>
            <a:gd name="connsiteY0" fmla="*/ 0 h 641599"/>
            <a:gd name="connsiteX1" fmla="*/ 19145597 w 19155932"/>
            <a:gd name="connsiteY1" fmla="*/ 47525 h 641599"/>
            <a:gd name="connsiteX2" fmla="*/ 19155932 w 19155932"/>
            <a:gd name="connsiteY2" fmla="*/ 625304 h 641599"/>
            <a:gd name="connsiteX3" fmla="*/ 0 w 19155932"/>
            <a:gd name="connsiteY3" fmla="*/ 641599 h 641599"/>
            <a:gd name="connsiteX4" fmla="*/ 122340 w 19155932"/>
            <a:gd name="connsiteY4" fmla="*/ 0 h 641599"/>
            <a:gd name="connsiteX0" fmla="*/ 86053 w 19119645"/>
            <a:gd name="connsiteY0" fmla="*/ 0 h 665362"/>
            <a:gd name="connsiteX1" fmla="*/ 19109310 w 19119645"/>
            <a:gd name="connsiteY1" fmla="*/ 47525 h 665362"/>
            <a:gd name="connsiteX2" fmla="*/ 19119645 w 19119645"/>
            <a:gd name="connsiteY2" fmla="*/ 625304 h 665362"/>
            <a:gd name="connsiteX3" fmla="*/ 0 w 19119645"/>
            <a:gd name="connsiteY3" fmla="*/ 665362 h 665362"/>
            <a:gd name="connsiteX4" fmla="*/ 86053 w 19119645"/>
            <a:gd name="connsiteY4" fmla="*/ 0 h 665362"/>
            <a:gd name="connsiteX0" fmla="*/ 127949 w 19161541"/>
            <a:gd name="connsiteY0" fmla="*/ 0 h 625304"/>
            <a:gd name="connsiteX1" fmla="*/ 19151206 w 19161541"/>
            <a:gd name="connsiteY1" fmla="*/ 47525 h 625304"/>
            <a:gd name="connsiteX2" fmla="*/ 19161541 w 19161541"/>
            <a:gd name="connsiteY2" fmla="*/ 625304 h 625304"/>
            <a:gd name="connsiteX3" fmla="*/ 0 w 19161541"/>
            <a:gd name="connsiteY3" fmla="*/ 622260 h 625304"/>
            <a:gd name="connsiteX4" fmla="*/ 127949 w 19161541"/>
            <a:gd name="connsiteY4" fmla="*/ 0 h 625304"/>
            <a:gd name="connsiteX0" fmla="*/ 161465 w 19161541"/>
            <a:gd name="connsiteY0" fmla="*/ 0 h 610937"/>
            <a:gd name="connsiteX1" fmla="*/ 19151206 w 19161541"/>
            <a:gd name="connsiteY1" fmla="*/ 33158 h 610937"/>
            <a:gd name="connsiteX2" fmla="*/ 19161541 w 19161541"/>
            <a:gd name="connsiteY2" fmla="*/ 610937 h 610937"/>
            <a:gd name="connsiteX3" fmla="*/ 0 w 19161541"/>
            <a:gd name="connsiteY3" fmla="*/ 607893 h 610937"/>
            <a:gd name="connsiteX4" fmla="*/ 161465 w 19161541"/>
            <a:gd name="connsiteY4" fmla="*/ 0 h 61093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9161541" h="610937">
              <a:moveTo>
                <a:pt x="161465" y="0"/>
              </a:moveTo>
              <a:lnTo>
                <a:pt x="19151206" y="33158"/>
              </a:lnTo>
              <a:lnTo>
                <a:pt x="19161541" y="610937"/>
              </a:lnTo>
              <a:lnTo>
                <a:pt x="0" y="607893"/>
              </a:lnTo>
              <a:lnTo>
                <a:pt x="161465" y="0"/>
              </a:lnTo>
              <a:close/>
            </a:path>
          </a:pathLst>
        </a:custGeom>
        <a:solidFill>
          <a:schemeClr val="bg2"/>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es-MX" sz="1100"/>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63500</xdr:colOff>
      <xdr:row>2</xdr:row>
      <xdr:rowOff>31749</xdr:rowOff>
    </xdr:from>
    <xdr:to>
      <xdr:col>4</xdr:col>
      <xdr:colOff>685091</xdr:colOff>
      <xdr:row>13</xdr:row>
      <xdr:rowOff>66675</xdr:rowOff>
    </xdr:to>
    <xdr:pic>
      <xdr:nvPicPr>
        <xdr:cNvPr id="2" name="Imagen 1">
          <a:extLst>
            <a:ext uri="{FF2B5EF4-FFF2-40B4-BE49-F238E27FC236}">
              <a16:creationId xmlns:a16="http://schemas.microsoft.com/office/drawing/2014/main" id="{2C8F8D1B-C9CC-48E8-A1F1-5F41D7A8B746}"/>
            </a:ext>
          </a:extLst>
        </xdr:cNvPr>
        <xdr:cNvPicPr>
          <a:picLocks noChangeAspect="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Layer>
              </a14:imgProps>
            </a:ext>
            <a:ext uri="{28A0092B-C50C-407E-A947-70E740481C1C}">
              <a14:useLocalDpi xmlns:a14="http://schemas.microsoft.com/office/drawing/2010/main" val="0"/>
            </a:ext>
          </a:extLst>
        </a:blip>
        <a:srcRect b="5760"/>
        <a:stretch/>
      </xdr:blipFill>
      <xdr:spPr>
        <a:xfrm>
          <a:off x="825500" y="412749"/>
          <a:ext cx="4688766" cy="2130426"/>
        </a:xfrm>
        <a:prstGeom prst="rect">
          <a:avLst/>
        </a:prstGeom>
      </xdr:spPr>
    </xdr:pic>
    <xdr:clientData/>
  </xdr:twoCellAnchor>
  <xdr:twoCellAnchor editAs="oneCell">
    <xdr:from>
      <xdr:col>27</xdr:col>
      <xdr:colOff>219741</xdr:colOff>
      <xdr:row>5</xdr:row>
      <xdr:rowOff>62511</xdr:rowOff>
    </xdr:from>
    <xdr:to>
      <xdr:col>31</xdr:col>
      <xdr:colOff>21155</xdr:colOff>
      <xdr:row>13</xdr:row>
      <xdr:rowOff>114300</xdr:rowOff>
    </xdr:to>
    <xdr:pic>
      <xdr:nvPicPr>
        <xdr:cNvPr id="3" name="Imagen 2">
          <a:extLst>
            <a:ext uri="{FF2B5EF4-FFF2-40B4-BE49-F238E27FC236}">
              <a16:creationId xmlns:a16="http://schemas.microsoft.com/office/drawing/2014/main" id="{C7EC83A9-C58B-4DD4-9B2E-DB9EB94E64E6}"/>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29632941" y="1015011"/>
          <a:ext cx="2525564" cy="1575789"/>
        </a:xfrm>
        <a:prstGeom prst="rect">
          <a:avLst/>
        </a:prstGeom>
      </xdr:spPr>
    </xdr:pic>
    <xdr:clientData/>
  </xdr:twoCellAnchor>
  <xdr:twoCellAnchor>
    <xdr:from>
      <xdr:col>4</xdr:col>
      <xdr:colOff>1239442</xdr:colOff>
      <xdr:row>2</xdr:row>
      <xdr:rowOff>28311</xdr:rowOff>
    </xdr:from>
    <xdr:to>
      <xdr:col>31</xdr:col>
      <xdr:colOff>814717</xdr:colOff>
      <xdr:row>5</xdr:row>
      <xdr:rowOff>35297</xdr:rowOff>
    </xdr:to>
    <xdr:sp macro="" textlink="">
      <xdr:nvSpPr>
        <xdr:cNvPr id="4" name="Rectángulo 21">
          <a:extLst>
            <a:ext uri="{FF2B5EF4-FFF2-40B4-BE49-F238E27FC236}">
              <a16:creationId xmlns:a16="http://schemas.microsoft.com/office/drawing/2014/main" id="{E31AC4E4-216B-4E85-9889-5A35F930DCAE}"/>
            </a:ext>
          </a:extLst>
        </xdr:cNvPr>
        <xdr:cNvSpPr/>
      </xdr:nvSpPr>
      <xdr:spPr>
        <a:xfrm>
          <a:off x="6068617" y="409311"/>
          <a:ext cx="26883450" cy="578486"/>
        </a:xfrm>
        <a:custGeom>
          <a:avLst/>
          <a:gdLst>
            <a:gd name="connsiteX0" fmla="*/ 0 w 19324328"/>
            <a:gd name="connsiteY0" fmla="*/ 0 h 463378"/>
            <a:gd name="connsiteX1" fmla="*/ 19324328 w 19324328"/>
            <a:gd name="connsiteY1" fmla="*/ 0 h 463378"/>
            <a:gd name="connsiteX2" fmla="*/ 19324328 w 19324328"/>
            <a:gd name="connsiteY2" fmla="*/ 463378 h 463378"/>
            <a:gd name="connsiteX3" fmla="*/ 0 w 19324328"/>
            <a:gd name="connsiteY3" fmla="*/ 463378 h 463378"/>
            <a:gd name="connsiteX4" fmla="*/ 0 w 19324328"/>
            <a:gd name="connsiteY4" fmla="*/ 0 h 463378"/>
            <a:gd name="connsiteX0" fmla="*/ 737973 w 19324328"/>
            <a:gd name="connsiteY0" fmla="*/ 17163 h 463378"/>
            <a:gd name="connsiteX1" fmla="*/ 19324328 w 19324328"/>
            <a:gd name="connsiteY1" fmla="*/ 0 h 463378"/>
            <a:gd name="connsiteX2" fmla="*/ 19324328 w 19324328"/>
            <a:gd name="connsiteY2" fmla="*/ 463378 h 463378"/>
            <a:gd name="connsiteX3" fmla="*/ 0 w 19324328"/>
            <a:gd name="connsiteY3" fmla="*/ 463378 h 463378"/>
            <a:gd name="connsiteX4" fmla="*/ 737973 w 19324328"/>
            <a:gd name="connsiteY4" fmla="*/ 17163 h 463378"/>
            <a:gd name="connsiteX0" fmla="*/ 497703 w 19084058"/>
            <a:gd name="connsiteY0" fmla="*/ 17163 h 480540"/>
            <a:gd name="connsiteX1" fmla="*/ 19084058 w 19084058"/>
            <a:gd name="connsiteY1" fmla="*/ 0 h 480540"/>
            <a:gd name="connsiteX2" fmla="*/ 19084058 w 19084058"/>
            <a:gd name="connsiteY2" fmla="*/ 463378 h 480540"/>
            <a:gd name="connsiteX3" fmla="*/ 0 w 19084058"/>
            <a:gd name="connsiteY3" fmla="*/ 480540 h 480540"/>
            <a:gd name="connsiteX4" fmla="*/ 497703 w 19084058"/>
            <a:gd name="connsiteY4" fmla="*/ 17163 h 480540"/>
            <a:gd name="connsiteX0" fmla="*/ 343244 w 19084058"/>
            <a:gd name="connsiteY0" fmla="*/ 0 h 514863"/>
            <a:gd name="connsiteX1" fmla="*/ 19084058 w 19084058"/>
            <a:gd name="connsiteY1" fmla="*/ 34323 h 514863"/>
            <a:gd name="connsiteX2" fmla="*/ 19084058 w 19084058"/>
            <a:gd name="connsiteY2" fmla="*/ 497701 h 514863"/>
            <a:gd name="connsiteX3" fmla="*/ 0 w 19084058"/>
            <a:gd name="connsiteY3" fmla="*/ 514863 h 514863"/>
            <a:gd name="connsiteX4" fmla="*/ 343244 w 19084058"/>
            <a:gd name="connsiteY4" fmla="*/ 0 h 514863"/>
            <a:gd name="connsiteX0" fmla="*/ 274595 w 19084058"/>
            <a:gd name="connsiteY0" fmla="*/ 0 h 497701"/>
            <a:gd name="connsiteX1" fmla="*/ 19084058 w 19084058"/>
            <a:gd name="connsiteY1" fmla="*/ 17161 h 497701"/>
            <a:gd name="connsiteX2" fmla="*/ 19084058 w 19084058"/>
            <a:gd name="connsiteY2" fmla="*/ 480539 h 497701"/>
            <a:gd name="connsiteX3" fmla="*/ 0 w 19084058"/>
            <a:gd name="connsiteY3" fmla="*/ 497701 h 497701"/>
            <a:gd name="connsiteX4" fmla="*/ 274595 w 19084058"/>
            <a:gd name="connsiteY4" fmla="*/ 0 h 497701"/>
            <a:gd name="connsiteX0" fmla="*/ 308920 w 19118383"/>
            <a:gd name="connsiteY0" fmla="*/ 0 h 634998"/>
            <a:gd name="connsiteX1" fmla="*/ 19118383 w 19118383"/>
            <a:gd name="connsiteY1" fmla="*/ 17161 h 634998"/>
            <a:gd name="connsiteX2" fmla="*/ 19118383 w 19118383"/>
            <a:gd name="connsiteY2" fmla="*/ 480539 h 634998"/>
            <a:gd name="connsiteX3" fmla="*/ 0 w 19118383"/>
            <a:gd name="connsiteY3" fmla="*/ 634998 h 634998"/>
            <a:gd name="connsiteX4" fmla="*/ 308920 w 19118383"/>
            <a:gd name="connsiteY4" fmla="*/ 0 h 634998"/>
            <a:gd name="connsiteX0" fmla="*/ 240271 w 19118383"/>
            <a:gd name="connsiteY0" fmla="*/ 1 h 617837"/>
            <a:gd name="connsiteX1" fmla="*/ 19118383 w 19118383"/>
            <a:gd name="connsiteY1" fmla="*/ 0 h 617837"/>
            <a:gd name="connsiteX2" fmla="*/ 19118383 w 19118383"/>
            <a:gd name="connsiteY2" fmla="*/ 463378 h 617837"/>
            <a:gd name="connsiteX3" fmla="*/ 0 w 19118383"/>
            <a:gd name="connsiteY3" fmla="*/ 617837 h 617837"/>
            <a:gd name="connsiteX4" fmla="*/ 240271 w 19118383"/>
            <a:gd name="connsiteY4" fmla="*/ 1 h 617837"/>
            <a:gd name="connsiteX0" fmla="*/ 240271 w 19155932"/>
            <a:gd name="connsiteY0" fmla="*/ 1 h 617837"/>
            <a:gd name="connsiteX1" fmla="*/ 19118383 w 19155932"/>
            <a:gd name="connsiteY1" fmla="*/ 0 h 617837"/>
            <a:gd name="connsiteX2" fmla="*/ 19155932 w 19155932"/>
            <a:gd name="connsiteY2" fmla="*/ 601542 h 617837"/>
            <a:gd name="connsiteX3" fmla="*/ 0 w 19155932"/>
            <a:gd name="connsiteY3" fmla="*/ 617837 h 617837"/>
            <a:gd name="connsiteX4" fmla="*/ 240271 w 19155932"/>
            <a:gd name="connsiteY4" fmla="*/ 1 h 617837"/>
            <a:gd name="connsiteX0" fmla="*/ 240271 w 19172813"/>
            <a:gd name="connsiteY0" fmla="*/ 1 h 617837"/>
            <a:gd name="connsiteX1" fmla="*/ 19172813 w 19172813"/>
            <a:gd name="connsiteY1" fmla="*/ 0 h 617837"/>
            <a:gd name="connsiteX2" fmla="*/ 19155932 w 19172813"/>
            <a:gd name="connsiteY2" fmla="*/ 601542 h 617837"/>
            <a:gd name="connsiteX3" fmla="*/ 0 w 19172813"/>
            <a:gd name="connsiteY3" fmla="*/ 617837 h 617837"/>
            <a:gd name="connsiteX4" fmla="*/ 240271 w 19172813"/>
            <a:gd name="connsiteY4" fmla="*/ 1 h 617837"/>
            <a:gd name="connsiteX0" fmla="*/ 240271 w 19155932"/>
            <a:gd name="connsiteY0" fmla="*/ -1 h 617835"/>
            <a:gd name="connsiteX1" fmla="*/ 19145597 w 19155932"/>
            <a:gd name="connsiteY1" fmla="*/ 23761 h 617835"/>
            <a:gd name="connsiteX2" fmla="*/ 19155932 w 19155932"/>
            <a:gd name="connsiteY2" fmla="*/ 601540 h 617835"/>
            <a:gd name="connsiteX3" fmla="*/ 0 w 19155932"/>
            <a:gd name="connsiteY3" fmla="*/ 617835 h 617835"/>
            <a:gd name="connsiteX4" fmla="*/ 240271 w 19155932"/>
            <a:gd name="connsiteY4" fmla="*/ -1 h 617835"/>
            <a:gd name="connsiteX0" fmla="*/ 122340 w 19155932"/>
            <a:gd name="connsiteY0" fmla="*/ 0 h 641599"/>
            <a:gd name="connsiteX1" fmla="*/ 19145597 w 19155932"/>
            <a:gd name="connsiteY1" fmla="*/ 47525 h 641599"/>
            <a:gd name="connsiteX2" fmla="*/ 19155932 w 19155932"/>
            <a:gd name="connsiteY2" fmla="*/ 625304 h 641599"/>
            <a:gd name="connsiteX3" fmla="*/ 0 w 19155932"/>
            <a:gd name="connsiteY3" fmla="*/ 641599 h 641599"/>
            <a:gd name="connsiteX4" fmla="*/ 122340 w 19155932"/>
            <a:gd name="connsiteY4" fmla="*/ 0 h 641599"/>
            <a:gd name="connsiteX0" fmla="*/ 86053 w 19119645"/>
            <a:gd name="connsiteY0" fmla="*/ 0 h 665362"/>
            <a:gd name="connsiteX1" fmla="*/ 19109310 w 19119645"/>
            <a:gd name="connsiteY1" fmla="*/ 47525 h 665362"/>
            <a:gd name="connsiteX2" fmla="*/ 19119645 w 19119645"/>
            <a:gd name="connsiteY2" fmla="*/ 625304 h 665362"/>
            <a:gd name="connsiteX3" fmla="*/ 0 w 19119645"/>
            <a:gd name="connsiteY3" fmla="*/ 665362 h 665362"/>
            <a:gd name="connsiteX4" fmla="*/ 86053 w 19119645"/>
            <a:gd name="connsiteY4" fmla="*/ 0 h 665362"/>
            <a:gd name="connsiteX0" fmla="*/ 127949 w 19161541"/>
            <a:gd name="connsiteY0" fmla="*/ 0 h 625304"/>
            <a:gd name="connsiteX1" fmla="*/ 19151206 w 19161541"/>
            <a:gd name="connsiteY1" fmla="*/ 47525 h 625304"/>
            <a:gd name="connsiteX2" fmla="*/ 19161541 w 19161541"/>
            <a:gd name="connsiteY2" fmla="*/ 625304 h 625304"/>
            <a:gd name="connsiteX3" fmla="*/ 0 w 19161541"/>
            <a:gd name="connsiteY3" fmla="*/ 622260 h 625304"/>
            <a:gd name="connsiteX4" fmla="*/ 127949 w 19161541"/>
            <a:gd name="connsiteY4" fmla="*/ 0 h 625304"/>
            <a:gd name="connsiteX0" fmla="*/ 161465 w 19161541"/>
            <a:gd name="connsiteY0" fmla="*/ 0 h 610937"/>
            <a:gd name="connsiteX1" fmla="*/ 19151206 w 19161541"/>
            <a:gd name="connsiteY1" fmla="*/ 33158 h 610937"/>
            <a:gd name="connsiteX2" fmla="*/ 19161541 w 19161541"/>
            <a:gd name="connsiteY2" fmla="*/ 610937 h 610937"/>
            <a:gd name="connsiteX3" fmla="*/ 0 w 19161541"/>
            <a:gd name="connsiteY3" fmla="*/ 607893 h 610937"/>
            <a:gd name="connsiteX4" fmla="*/ 161465 w 19161541"/>
            <a:gd name="connsiteY4" fmla="*/ 0 h 61093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9161541" h="610937">
              <a:moveTo>
                <a:pt x="161465" y="0"/>
              </a:moveTo>
              <a:lnTo>
                <a:pt x="19151206" y="33158"/>
              </a:lnTo>
              <a:lnTo>
                <a:pt x="19161541" y="610937"/>
              </a:lnTo>
              <a:lnTo>
                <a:pt x="0" y="607893"/>
              </a:lnTo>
              <a:lnTo>
                <a:pt x="161465" y="0"/>
              </a:lnTo>
              <a:close/>
            </a:path>
          </a:pathLst>
        </a:custGeom>
        <a:solidFill>
          <a:schemeClr val="bg2"/>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es-MX"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63500</xdr:colOff>
      <xdr:row>2</xdr:row>
      <xdr:rowOff>31749</xdr:rowOff>
    </xdr:from>
    <xdr:to>
      <xdr:col>4</xdr:col>
      <xdr:colOff>920366</xdr:colOff>
      <xdr:row>12</xdr:row>
      <xdr:rowOff>257175</xdr:rowOff>
    </xdr:to>
    <xdr:pic>
      <xdr:nvPicPr>
        <xdr:cNvPr id="2" name="Imagen 1">
          <a:extLst>
            <a:ext uri="{FF2B5EF4-FFF2-40B4-BE49-F238E27FC236}">
              <a16:creationId xmlns:a16="http://schemas.microsoft.com/office/drawing/2014/main" id="{82B41E8D-C24E-4A9F-9766-82671CD20E2D}"/>
            </a:ext>
          </a:extLst>
        </xdr:cNvPr>
        <xdr:cNvPicPr>
          <a:picLocks noChangeAspect="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Layer>
              </a14:imgProps>
            </a:ext>
            <a:ext uri="{28A0092B-C50C-407E-A947-70E740481C1C}">
              <a14:useLocalDpi xmlns:a14="http://schemas.microsoft.com/office/drawing/2010/main" val="0"/>
            </a:ext>
          </a:extLst>
        </a:blip>
        <a:srcRect b="5760"/>
        <a:stretch/>
      </xdr:blipFill>
      <xdr:spPr>
        <a:xfrm>
          <a:off x="825500" y="412749"/>
          <a:ext cx="4676391" cy="2130426"/>
        </a:xfrm>
        <a:prstGeom prst="rect">
          <a:avLst/>
        </a:prstGeom>
      </xdr:spPr>
    </xdr:pic>
    <xdr:clientData/>
  </xdr:twoCellAnchor>
  <xdr:twoCellAnchor editAs="oneCell">
    <xdr:from>
      <xdr:col>27</xdr:col>
      <xdr:colOff>219741</xdr:colOff>
      <xdr:row>5</xdr:row>
      <xdr:rowOff>62511</xdr:rowOff>
    </xdr:from>
    <xdr:to>
      <xdr:col>31</xdr:col>
      <xdr:colOff>21155</xdr:colOff>
      <xdr:row>12</xdr:row>
      <xdr:rowOff>228600</xdr:rowOff>
    </xdr:to>
    <xdr:pic>
      <xdr:nvPicPr>
        <xdr:cNvPr id="3" name="Imagen 2">
          <a:extLst>
            <a:ext uri="{FF2B5EF4-FFF2-40B4-BE49-F238E27FC236}">
              <a16:creationId xmlns:a16="http://schemas.microsoft.com/office/drawing/2014/main" id="{664B124C-EB9B-4827-8257-F44110C88BA6}"/>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2138016" y="1015011"/>
          <a:ext cx="2525564" cy="1499589"/>
        </a:xfrm>
        <a:prstGeom prst="rect">
          <a:avLst/>
        </a:prstGeom>
      </xdr:spPr>
    </xdr:pic>
    <xdr:clientData/>
  </xdr:twoCellAnchor>
  <xdr:twoCellAnchor>
    <xdr:from>
      <xdr:col>4</xdr:col>
      <xdr:colOff>1239442</xdr:colOff>
      <xdr:row>2</xdr:row>
      <xdr:rowOff>28311</xdr:rowOff>
    </xdr:from>
    <xdr:to>
      <xdr:col>31</xdr:col>
      <xdr:colOff>814717</xdr:colOff>
      <xdr:row>5</xdr:row>
      <xdr:rowOff>35297</xdr:rowOff>
    </xdr:to>
    <xdr:sp macro="" textlink="">
      <xdr:nvSpPr>
        <xdr:cNvPr id="4" name="Rectángulo 21">
          <a:extLst>
            <a:ext uri="{FF2B5EF4-FFF2-40B4-BE49-F238E27FC236}">
              <a16:creationId xmlns:a16="http://schemas.microsoft.com/office/drawing/2014/main" id="{DDB99F0D-B6DE-4D76-AFCE-5E36109BAC69}"/>
            </a:ext>
          </a:extLst>
        </xdr:cNvPr>
        <xdr:cNvSpPr/>
      </xdr:nvSpPr>
      <xdr:spPr>
        <a:xfrm>
          <a:off x="5820967" y="409311"/>
          <a:ext cx="29636175" cy="578486"/>
        </a:xfrm>
        <a:custGeom>
          <a:avLst/>
          <a:gdLst>
            <a:gd name="connsiteX0" fmla="*/ 0 w 19324328"/>
            <a:gd name="connsiteY0" fmla="*/ 0 h 463378"/>
            <a:gd name="connsiteX1" fmla="*/ 19324328 w 19324328"/>
            <a:gd name="connsiteY1" fmla="*/ 0 h 463378"/>
            <a:gd name="connsiteX2" fmla="*/ 19324328 w 19324328"/>
            <a:gd name="connsiteY2" fmla="*/ 463378 h 463378"/>
            <a:gd name="connsiteX3" fmla="*/ 0 w 19324328"/>
            <a:gd name="connsiteY3" fmla="*/ 463378 h 463378"/>
            <a:gd name="connsiteX4" fmla="*/ 0 w 19324328"/>
            <a:gd name="connsiteY4" fmla="*/ 0 h 463378"/>
            <a:gd name="connsiteX0" fmla="*/ 737973 w 19324328"/>
            <a:gd name="connsiteY0" fmla="*/ 17163 h 463378"/>
            <a:gd name="connsiteX1" fmla="*/ 19324328 w 19324328"/>
            <a:gd name="connsiteY1" fmla="*/ 0 h 463378"/>
            <a:gd name="connsiteX2" fmla="*/ 19324328 w 19324328"/>
            <a:gd name="connsiteY2" fmla="*/ 463378 h 463378"/>
            <a:gd name="connsiteX3" fmla="*/ 0 w 19324328"/>
            <a:gd name="connsiteY3" fmla="*/ 463378 h 463378"/>
            <a:gd name="connsiteX4" fmla="*/ 737973 w 19324328"/>
            <a:gd name="connsiteY4" fmla="*/ 17163 h 463378"/>
            <a:gd name="connsiteX0" fmla="*/ 497703 w 19084058"/>
            <a:gd name="connsiteY0" fmla="*/ 17163 h 480540"/>
            <a:gd name="connsiteX1" fmla="*/ 19084058 w 19084058"/>
            <a:gd name="connsiteY1" fmla="*/ 0 h 480540"/>
            <a:gd name="connsiteX2" fmla="*/ 19084058 w 19084058"/>
            <a:gd name="connsiteY2" fmla="*/ 463378 h 480540"/>
            <a:gd name="connsiteX3" fmla="*/ 0 w 19084058"/>
            <a:gd name="connsiteY3" fmla="*/ 480540 h 480540"/>
            <a:gd name="connsiteX4" fmla="*/ 497703 w 19084058"/>
            <a:gd name="connsiteY4" fmla="*/ 17163 h 480540"/>
            <a:gd name="connsiteX0" fmla="*/ 343244 w 19084058"/>
            <a:gd name="connsiteY0" fmla="*/ 0 h 514863"/>
            <a:gd name="connsiteX1" fmla="*/ 19084058 w 19084058"/>
            <a:gd name="connsiteY1" fmla="*/ 34323 h 514863"/>
            <a:gd name="connsiteX2" fmla="*/ 19084058 w 19084058"/>
            <a:gd name="connsiteY2" fmla="*/ 497701 h 514863"/>
            <a:gd name="connsiteX3" fmla="*/ 0 w 19084058"/>
            <a:gd name="connsiteY3" fmla="*/ 514863 h 514863"/>
            <a:gd name="connsiteX4" fmla="*/ 343244 w 19084058"/>
            <a:gd name="connsiteY4" fmla="*/ 0 h 514863"/>
            <a:gd name="connsiteX0" fmla="*/ 274595 w 19084058"/>
            <a:gd name="connsiteY0" fmla="*/ 0 h 497701"/>
            <a:gd name="connsiteX1" fmla="*/ 19084058 w 19084058"/>
            <a:gd name="connsiteY1" fmla="*/ 17161 h 497701"/>
            <a:gd name="connsiteX2" fmla="*/ 19084058 w 19084058"/>
            <a:gd name="connsiteY2" fmla="*/ 480539 h 497701"/>
            <a:gd name="connsiteX3" fmla="*/ 0 w 19084058"/>
            <a:gd name="connsiteY3" fmla="*/ 497701 h 497701"/>
            <a:gd name="connsiteX4" fmla="*/ 274595 w 19084058"/>
            <a:gd name="connsiteY4" fmla="*/ 0 h 497701"/>
            <a:gd name="connsiteX0" fmla="*/ 308920 w 19118383"/>
            <a:gd name="connsiteY0" fmla="*/ 0 h 634998"/>
            <a:gd name="connsiteX1" fmla="*/ 19118383 w 19118383"/>
            <a:gd name="connsiteY1" fmla="*/ 17161 h 634998"/>
            <a:gd name="connsiteX2" fmla="*/ 19118383 w 19118383"/>
            <a:gd name="connsiteY2" fmla="*/ 480539 h 634998"/>
            <a:gd name="connsiteX3" fmla="*/ 0 w 19118383"/>
            <a:gd name="connsiteY3" fmla="*/ 634998 h 634998"/>
            <a:gd name="connsiteX4" fmla="*/ 308920 w 19118383"/>
            <a:gd name="connsiteY4" fmla="*/ 0 h 634998"/>
            <a:gd name="connsiteX0" fmla="*/ 240271 w 19118383"/>
            <a:gd name="connsiteY0" fmla="*/ 1 h 617837"/>
            <a:gd name="connsiteX1" fmla="*/ 19118383 w 19118383"/>
            <a:gd name="connsiteY1" fmla="*/ 0 h 617837"/>
            <a:gd name="connsiteX2" fmla="*/ 19118383 w 19118383"/>
            <a:gd name="connsiteY2" fmla="*/ 463378 h 617837"/>
            <a:gd name="connsiteX3" fmla="*/ 0 w 19118383"/>
            <a:gd name="connsiteY3" fmla="*/ 617837 h 617837"/>
            <a:gd name="connsiteX4" fmla="*/ 240271 w 19118383"/>
            <a:gd name="connsiteY4" fmla="*/ 1 h 617837"/>
            <a:gd name="connsiteX0" fmla="*/ 240271 w 19155932"/>
            <a:gd name="connsiteY0" fmla="*/ 1 h 617837"/>
            <a:gd name="connsiteX1" fmla="*/ 19118383 w 19155932"/>
            <a:gd name="connsiteY1" fmla="*/ 0 h 617837"/>
            <a:gd name="connsiteX2" fmla="*/ 19155932 w 19155932"/>
            <a:gd name="connsiteY2" fmla="*/ 601542 h 617837"/>
            <a:gd name="connsiteX3" fmla="*/ 0 w 19155932"/>
            <a:gd name="connsiteY3" fmla="*/ 617837 h 617837"/>
            <a:gd name="connsiteX4" fmla="*/ 240271 w 19155932"/>
            <a:gd name="connsiteY4" fmla="*/ 1 h 617837"/>
            <a:gd name="connsiteX0" fmla="*/ 240271 w 19172813"/>
            <a:gd name="connsiteY0" fmla="*/ 1 h 617837"/>
            <a:gd name="connsiteX1" fmla="*/ 19172813 w 19172813"/>
            <a:gd name="connsiteY1" fmla="*/ 0 h 617837"/>
            <a:gd name="connsiteX2" fmla="*/ 19155932 w 19172813"/>
            <a:gd name="connsiteY2" fmla="*/ 601542 h 617837"/>
            <a:gd name="connsiteX3" fmla="*/ 0 w 19172813"/>
            <a:gd name="connsiteY3" fmla="*/ 617837 h 617837"/>
            <a:gd name="connsiteX4" fmla="*/ 240271 w 19172813"/>
            <a:gd name="connsiteY4" fmla="*/ 1 h 617837"/>
            <a:gd name="connsiteX0" fmla="*/ 240271 w 19155932"/>
            <a:gd name="connsiteY0" fmla="*/ -1 h 617835"/>
            <a:gd name="connsiteX1" fmla="*/ 19145597 w 19155932"/>
            <a:gd name="connsiteY1" fmla="*/ 23761 h 617835"/>
            <a:gd name="connsiteX2" fmla="*/ 19155932 w 19155932"/>
            <a:gd name="connsiteY2" fmla="*/ 601540 h 617835"/>
            <a:gd name="connsiteX3" fmla="*/ 0 w 19155932"/>
            <a:gd name="connsiteY3" fmla="*/ 617835 h 617835"/>
            <a:gd name="connsiteX4" fmla="*/ 240271 w 19155932"/>
            <a:gd name="connsiteY4" fmla="*/ -1 h 617835"/>
            <a:gd name="connsiteX0" fmla="*/ 122340 w 19155932"/>
            <a:gd name="connsiteY0" fmla="*/ 0 h 641599"/>
            <a:gd name="connsiteX1" fmla="*/ 19145597 w 19155932"/>
            <a:gd name="connsiteY1" fmla="*/ 47525 h 641599"/>
            <a:gd name="connsiteX2" fmla="*/ 19155932 w 19155932"/>
            <a:gd name="connsiteY2" fmla="*/ 625304 h 641599"/>
            <a:gd name="connsiteX3" fmla="*/ 0 w 19155932"/>
            <a:gd name="connsiteY3" fmla="*/ 641599 h 641599"/>
            <a:gd name="connsiteX4" fmla="*/ 122340 w 19155932"/>
            <a:gd name="connsiteY4" fmla="*/ 0 h 641599"/>
            <a:gd name="connsiteX0" fmla="*/ 86053 w 19119645"/>
            <a:gd name="connsiteY0" fmla="*/ 0 h 665362"/>
            <a:gd name="connsiteX1" fmla="*/ 19109310 w 19119645"/>
            <a:gd name="connsiteY1" fmla="*/ 47525 h 665362"/>
            <a:gd name="connsiteX2" fmla="*/ 19119645 w 19119645"/>
            <a:gd name="connsiteY2" fmla="*/ 625304 h 665362"/>
            <a:gd name="connsiteX3" fmla="*/ 0 w 19119645"/>
            <a:gd name="connsiteY3" fmla="*/ 665362 h 665362"/>
            <a:gd name="connsiteX4" fmla="*/ 86053 w 19119645"/>
            <a:gd name="connsiteY4" fmla="*/ 0 h 665362"/>
            <a:gd name="connsiteX0" fmla="*/ 127949 w 19161541"/>
            <a:gd name="connsiteY0" fmla="*/ 0 h 625304"/>
            <a:gd name="connsiteX1" fmla="*/ 19151206 w 19161541"/>
            <a:gd name="connsiteY1" fmla="*/ 47525 h 625304"/>
            <a:gd name="connsiteX2" fmla="*/ 19161541 w 19161541"/>
            <a:gd name="connsiteY2" fmla="*/ 625304 h 625304"/>
            <a:gd name="connsiteX3" fmla="*/ 0 w 19161541"/>
            <a:gd name="connsiteY3" fmla="*/ 622260 h 625304"/>
            <a:gd name="connsiteX4" fmla="*/ 127949 w 19161541"/>
            <a:gd name="connsiteY4" fmla="*/ 0 h 625304"/>
            <a:gd name="connsiteX0" fmla="*/ 161465 w 19161541"/>
            <a:gd name="connsiteY0" fmla="*/ 0 h 610937"/>
            <a:gd name="connsiteX1" fmla="*/ 19151206 w 19161541"/>
            <a:gd name="connsiteY1" fmla="*/ 33158 h 610937"/>
            <a:gd name="connsiteX2" fmla="*/ 19161541 w 19161541"/>
            <a:gd name="connsiteY2" fmla="*/ 610937 h 610937"/>
            <a:gd name="connsiteX3" fmla="*/ 0 w 19161541"/>
            <a:gd name="connsiteY3" fmla="*/ 607893 h 610937"/>
            <a:gd name="connsiteX4" fmla="*/ 161465 w 19161541"/>
            <a:gd name="connsiteY4" fmla="*/ 0 h 61093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9161541" h="610937">
              <a:moveTo>
                <a:pt x="161465" y="0"/>
              </a:moveTo>
              <a:lnTo>
                <a:pt x="19151206" y="33158"/>
              </a:lnTo>
              <a:lnTo>
                <a:pt x="19161541" y="610937"/>
              </a:lnTo>
              <a:lnTo>
                <a:pt x="0" y="607893"/>
              </a:lnTo>
              <a:lnTo>
                <a:pt x="161465" y="0"/>
              </a:lnTo>
              <a:close/>
            </a:path>
          </a:pathLst>
        </a:custGeom>
        <a:solidFill>
          <a:schemeClr val="bg2"/>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es-MX" sz="1100"/>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63500</xdr:colOff>
      <xdr:row>2</xdr:row>
      <xdr:rowOff>31749</xdr:rowOff>
    </xdr:from>
    <xdr:to>
      <xdr:col>3</xdr:col>
      <xdr:colOff>2073624</xdr:colOff>
      <xdr:row>12</xdr:row>
      <xdr:rowOff>209550</xdr:rowOff>
    </xdr:to>
    <xdr:pic>
      <xdr:nvPicPr>
        <xdr:cNvPr id="2" name="Imagen 1">
          <a:extLst>
            <a:ext uri="{FF2B5EF4-FFF2-40B4-BE49-F238E27FC236}">
              <a16:creationId xmlns:a16="http://schemas.microsoft.com/office/drawing/2014/main" id="{53D57559-3699-4F1C-BF4D-2276764662A5}"/>
            </a:ext>
          </a:extLst>
        </xdr:cNvPr>
        <xdr:cNvPicPr>
          <a:picLocks noChangeAspect="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Layer>
              </a14:imgProps>
            </a:ext>
            <a:ext uri="{28A0092B-C50C-407E-A947-70E740481C1C}">
              <a14:useLocalDpi xmlns:a14="http://schemas.microsoft.com/office/drawing/2010/main" val="0"/>
            </a:ext>
          </a:extLst>
        </a:blip>
        <a:srcRect b="5760"/>
        <a:stretch/>
      </xdr:blipFill>
      <xdr:spPr>
        <a:xfrm>
          <a:off x="825500" y="412749"/>
          <a:ext cx="4686649" cy="2082801"/>
        </a:xfrm>
        <a:prstGeom prst="rect">
          <a:avLst/>
        </a:prstGeom>
      </xdr:spPr>
    </xdr:pic>
    <xdr:clientData/>
  </xdr:twoCellAnchor>
  <xdr:twoCellAnchor editAs="oneCell">
    <xdr:from>
      <xdr:col>27</xdr:col>
      <xdr:colOff>219741</xdr:colOff>
      <xdr:row>5</xdr:row>
      <xdr:rowOff>62511</xdr:rowOff>
    </xdr:from>
    <xdr:to>
      <xdr:col>31</xdr:col>
      <xdr:colOff>21155</xdr:colOff>
      <xdr:row>12</xdr:row>
      <xdr:rowOff>190500</xdr:rowOff>
    </xdr:to>
    <xdr:pic>
      <xdr:nvPicPr>
        <xdr:cNvPr id="3" name="Imagen 2">
          <a:extLst>
            <a:ext uri="{FF2B5EF4-FFF2-40B4-BE49-F238E27FC236}">
              <a16:creationId xmlns:a16="http://schemas.microsoft.com/office/drawing/2014/main" id="{D343DE7E-FE90-49BE-887C-EA922B14B2F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1737966" y="1015011"/>
          <a:ext cx="2525564" cy="1461489"/>
        </a:xfrm>
        <a:prstGeom prst="rect">
          <a:avLst/>
        </a:prstGeom>
      </xdr:spPr>
    </xdr:pic>
    <xdr:clientData/>
  </xdr:twoCellAnchor>
  <xdr:twoCellAnchor>
    <xdr:from>
      <xdr:col>4</xdr:col>
      <xdr:colOff>1239442</xdr:colOff>
      <xdr:row>2</xdr:row>
      <xdr:rowOff>28311</xdr:rowOff>
    </xdr:from>
    <xdr:to>
      <xdr:col>31</xdr:col>
      <xdr:colOff>814717</xdr:colOff>
      <xdr:row>5</xdr:row>
      <xdr:rowOff>35297</xdr:rowOff>
    </xdr:to>
    <xdr:sp macro="" textlink="">
      <xdr:nvSpPr>
        <xdr:cNvPr id="4" name="Rectángulo 21">
          <a:extLst>
            <a:ext uri="{FF2B5EF4-FFF2-40B4-BE49-F238E27FC236}">
              <a16:creationId xmlns:a16="http://schemas.microsoft.com/office/drawing/2014/main" id="{738CD565-B386-4CE9-A177-BB1D128EA9EB}"/>
            </a:ext>
          </a:extLst>
        </xdr:cNvPr>
        <xdr:cNvSpPr/>
      </xdr:nvSpPr>
      <xdr:spPr>
        <a:xfrm>
          <a:off x="8364142" y="409311"/>
          <a:ext cx="26692950" cy="578486"/>
        </a:xfrm>
        <a:custGeom>
          <a:avLst/>
          <a:gdLst>
            <a:gd name="connsiteX0" fmla="*/ 0 w 19324328"/>
            <a:gd name="connsiteY0" fmla="*/ 0 h 463378"/>
            <a:gd name="connsiteX1" fmla="*/ 19324328 w 19324328"/>
            <a:gd name="connsiteY1" fmla="*/ 0 h 463378"/>
            <a:gd name="connsiteX2" fmla="*/ 19324328 w 19324328"/>
            <a:gd name="connsiteY2" fmla="*/ 463378 h 463378"/>
            <a:gd name="connsiteX3" fmla="*/ 0 w 19324328"/>
            <a:gd name="connsiteY3" fmla="*/ 463378 h 463378"/>
            <a:gd name="connsiteX4" fmla="*/ 0 w 19324328"/>
            <a:gd name="connsiteY4" fmla="*/ 0 h 463378"/>
            <a:gd name="connsiteX0" fmla="*/ 737973 w 19324328"/>
            <a:gd name="connsiteY0" fmla="*/ 17163 h 463378"/>
            <a:gd name="connsiteX1" fmla="*/ 19324328 w 19324328"/>
            <a:gd name="connsiteY1" fmla="*/ 0 h 463378"/>
            <a:gd name="connsiteX2" fmla="*/ 19324328 w 19324328"/>
            <a:gd name="connsiteY2" fmla="*/ 463378 h 463378"/>
            <a:gd name="connsiteX3" fmla="*/ 0 w 19324328"/>
            <a:gd name="connsiteY3" fmla="*/ 463378 h 463378"/>
            <a:gd name="connsiteX4" fmla="*/ 737973 w 19324328"/>
            <a:gd name="connsiteY4" fmla="*/ 17163 h 463378"/>
            <a:gd name="connsiteX0" fmla="*/ 497703 w 19084058"/>
            <a:gd name="connsiteY0" fmla="*/ 17163 h 480540"/>
            <a:gd name="connsiteX1" fmla="*/ 19084058 w 19084058"/>
            <a:gd name="connsiteY1" fmla="*/ 0 h 480540"/>
            <a:gd name="connsiteX2" fmla="*/ 19084058 w 19084058"/>
            <a:gd name="connsiteY2" fmla="*/ 463378 h 480540"/>
            <a:gd name="connsiteX3" fmla="*/ 0 w 19084058"/>
            <a:gd name="connsiteY3" fmla="*/ 480540 h 480540"/>
            <a:gd name="connsiteX4" fmla="*/ 497703 w 19084058"/>
            <a:gd name="connsiteY4" fmla="*/ 17163 h 480540"/>
            <a:gd name="connsiteX0" fmla="*/ 343244 w 19084058"/>
            <a:gd name="connsiteY0" fmla="*/ 0 h 514863"/>
            <a:gd name="connsiteX1" fmla="*/ 19084058 w 19084058"/>
            <a:gd name="connsiteY1" fmla="*/ 34323 h 514863"/>
            <a:gd name="connsiteX2" fmla="*/ 19084058 w 19084058"/>
            <a:gd name="connsiteY2" fmla="*/ 497701 h 514863"/>
            <a:gd name="connsiteX3" fmla="*/ 0 w 19084058"/>
            <a:gd name="connsiteY3" fmla="*/ 514863 h 514863"/>
            <a:gd name="connsiteX4" fmla="*/ 343244 w 19084058"/>
            <a:gd name="connsiteY4" fmla="*/ 0 h 514863"/>
            <a:gd name="connsiteX0" fmla="*/ 274595 w 19084058"/>
            <a:gd name="connsiteY0" fmla="*/ 0 h 497701"/>
            <a:gd name="connsiteX1" fmla="*/ 19084058 w 19084058"/>
            <a:gd name="connsiteY1" fmla="*/ 17161 h 497701"/>
            <a:gd name="connsiteX2" fmla="*/ 19084058 w 19084058"/>
            <a:gd name="connsiteY2" fmla="*/ 480539 h 497701"/>
            <a:gd name="connsiteX3" fmla="*/ 0 w 19084058"/>
            <a:gd name="connsiteY3" fmla="*/ 497701 h 497701"/>
            <a:gd name="connsiteX4" fmla="*/ 274595 w 19084058"/>
            <a:gd name="connsiteY4" fmla="*/ 0 h 497701"/>
            <a:gd name="connsiteX0" fmla="*/ 308920 w 19118383"/>
            <a:gd name="connsiteY0" fmla="*/ 0 h 634998"/>
            <a:gd name="connsiteX1" fmla="*/ 19118383 w 19118383"/>
            <a:gd name="connsiteY1" fmla="*/ 17161 h 634998"/>
            <a:gd name="connsiteX2" fmla="*/ 19118383 w 19118383"/>
            <a:gd name="connsiteY2" fmla="*/ 480539 h 634998"/>
            <a:gd name="connsiteX3" fmla="*/ 0 w 19118383"/>
            <a:gd name="connsiteY3" fmla="*/ 634998 h 634998"/>
            <a:gd name="connsiteX4" fmla="*/ 308920 w 19118383"/>
            <a:gd name="connsiteY4" fmla="*/ 0 h 634998"/>
            <a:gd name="connsiteX0" fmla="*/ 240271 w 19118383"/>
            <a:gd name="connsiteY0" fmla="*/ 1 h 617837"/>
            <a:gd name="connsiteX1" fmla="*/ 19118383 w 19118383"/>
            <a:gd name="connsiteY1" fmla="*/ 0 h 617837"/>
            <a:gd name="connsiteX2" fmla="*/ 19118383 w 19118383"/>
            <a:gd name="connsiteY2" fmla="*/ 463378 h 617837"/>
            <a:gd name="connsiteX3" fmla="*/ 0 w 19118383"/>
            <a:gd name="connsiteY3" fmla="*/ 617837 h 617837"/>
            <a:gd name="connsiteX4" fmla="*/ 240271 w 19118383"/>
            <a:gd name="connsiteY4" fmla="*/ 1 h 617837"/>
            <a:gd name="connsiteX0" fmla="*/ 240271 w 19155932"/>
            <a:gd name="connsiteY0" fmla="*/ 1 h 617837"/>
            <a:gd name="connsiteX1" fmla="*/ 19118383 w 19155932"/>
            <a:gd name="connsiteY1" fmla="*/ 0 h 617837"/>
            <a:gd name="connsiteX2" fmla="*/ 19155932 w 19155932"/>
            <a:gd name="connsiteY2" fmla="*/ 601542 h 617837"/>
            <a:gd name="connsiteX3" fmla="*/ 0 w 19155932"/>
            <a:gd name="connsiteY3" fmla="*/ 617837 h 617837"/>
            <a:gd name="connsiteX4" fmla="*/ 240271 w 19155932"/>
            <a:gd name="connsiteY4" fmla="*/ 1 h 617837"/>
            <a:gd name="connsiteX0" fmla="*/ 240271 w 19172813"/>
            <a:gd name="connsiteY0" fmla="*/ 1 h 617837"/>
            <a:gd name="connsiteX1" fmla="*/ 19172813 w 19172813"/>
            <a:gd name="connsiteY1" fmla="*/ 0 h 617837"/>
            <a:gd name="connsiteX2" fmla="*/ 19155932 w 19172813"/>
            <a:gd name="connsiteY2" fmla="*/ 601542 h 617837"/>
            <a:gd name="connsiteX3" fmla="*/ 0 w 19172813"/>
            <a:gd name="connsiteY3" fmla="*/ 617837 h 617837"/>
            <a:gd name="connsiteX4" fmla="*/ 240271 w 19172813"/>
            <a:gd name="connsiteY4" fmla="*/ 1 h 617837"/>
            <a:gd name="connsiteX0" fmla="*/ 240271 w 19155932"/>
            <a:gd name="connsiteY0" fmla="*/ -1 h 617835"/>
            <a:gd name="connsiteX1" fmla="*/ 19145597 w 19155932"/>
            <a:gd name="connsiteY1" fmla="*/ 23761 h 617835"/>
            <a:gd name="connsiteX2" fmla="*/ 19155932 w 19155932"/>
            <a:gd name="connsiteY2" fmla="*/ 601540 h 617835"/>
            <a:gd name="connsiteX3" fmla="*/ 0 w 19155932"/>
            <a:gd name="connsiteY3" fmla="*/ 617835 h 617835"/>
            <a:gd name="connsiteX4" fmla="*/ 240271 w 19155932"/>
            <a:gd name="connsiteY4" fmla="*/ -1 h 617835"/>
            <a:gd name="connsiteX0" fmla="*/ 122340 w 19155932"/>
            <a:gd name="connsiteY0" fmla="*/ 0 h 641599"/>
            <a:gd name="connsiteX1" fmla="*/ 19145597 w 19155932"/>
            <a:gd name="connsiteY1" fmla="*/ 47525 h 641599"/>
            <a:gd name="connsiteX2" fmla="*/ 19155932 w 19155932"/>
            <a:gd name="connsiteY2" fmla="*/ 625304 h 641599"/>
            <a:gd name="connsiteX3" fmla="*/ 0 w 19155932"/>
            <a:gd name="connsiteY3" fmla="*/ 641599 h 641599"/>
            <a:gd name="connsiteX4" fmla="*/ 122340 w 19155932"/>
            <a:gd name="connsiteY4" fmla="*/ 0 h 641599"/>
            <a:gd name="connsiteX0" fmla="*/ 86053 w 19119645"/>
            <a:gd name="connsiteY0" fmla="*/ 0 h 665362"/>
            <a:gd name="connsiteX1" fmla="*/ 19109310 w 19119645"/>
            <a:gd name="connsiteY1" fmla="*/ 47525 h 665362"/>
            <a:gd name="connsiteX2" fmla="*/ 19119645 w 19119645"/>
            <a:gd name="connsiteY2" fmla="*/ 625304 h 665362"/>
            <a:gd name="connsiteX3" fmla="*/ 0 w 19119645"/>
            <a:gd name="connsiteY3" fmla="*/ 665362 h 665362"/>
            <a:gd name="connsiteX4" fmla="*/ 86053 w 19119645"/>
            <a:gd name="connsiteY4" fmla="*/ 0 h 665362"/>
            <a:gd name="connsiteX0" fmla="*/ 127949 w 19161541"/>
            <a:gd name="connsiteY0" fmla="*/ 0 h 625304"/>
            <a:gd name="connsiteX1" fmla="*/ 19151206 w 19161541"/>
            <a:gd name="connsiteY1" fmla="*/ 47525 h 625304"/>
            <a:gd name="connsiteX2" fmla="*/ 19161541 w 19161541"/>
            <a:gd name="connsiteY2" fmla="*/ 625304 h 625304"/>
            <a:gd name="connsiteX3" fmla="*/ 0 w 19161541"/>
            <a:gd name="connsiteY3" fmla="*/ 622260 h 625304"/>
            <a:gd name="connsiteX4" fmla="*/ 127949 w 19161541"/>
            <a:gd name="connsiteY4" fmla="*/ 0 h 625304"/>
            <a:gd name="connsiteX0" fmla="*/ 161465 w 19161541"/>
            <a:gd name="connsiteY0" fmla="*/ 0 h 610937"/>
            <a:gd name="connsiteX1" fmla="*/ 19151206 w 19161541"/>
            <a:gd name="connsiteY1" fmla="*/ 33158 h 610937"/>
            <a:gd name="connsiteX2" fmla="*/ 19161541 w 19161541"/>
            <a:gd name="connsiteY2" fmla="*/ 610937 h 610937"/>
            <a:gd name="connsiteX3" fmla="*/ 0 w 19161541"/>
            <a:gd name="connsiteY3" fmla="*/ 607893 h 610937"/>
            <a:gd name="connsiteX4" fmla="*/ 161465 w 19161541"/>
            <a:gd name="connsiteY4" fmla="*/ 0 h 61093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9161541" h="610937">
              <a:moveTo>
                <a:pt x="161465" y="0"/>
              </a:moveTo>
              <a:lnTo>
                <a:pt x="19151206" y="33158"/>
              </a:lnTo>
              <a:lnTo>
                <a:pt x="19161541" y="610937"/>
              </a:lnTo>
              <a:lnTo>
                <a:pt x="0" y="607893"/>
              </a:lnTo>
              <a:lnTo>
                <a:pt x="161465" y="0"/>
              </a:lnTo>
              <a:close/>
            </a:path>
          </a:pathLst>
        </a:custGeom>
        <a:solidFill>
          <a:schemeClr val="bg2"/>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es-MX" sz="1100"/>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4</xdr:col>
      <xdr:colOff>1228725</xdr:colOff>
      <xdr:row>2</xdr:row>
      <xdr:rowOff>19050</xdr:rowOff>
    </xdr:from>
    <xdr:ext cx="26708100" cy="590550"/>
    <xdr:sp macro="" textlink="">
      <xdr:nvSpPr>
        <xdr:cNvPr id="2" name="Shape 3">
          <a:extLst>
            <a:ext uri="{FF2B5EF4-FFF2-40B4-BE49-F238E27FC236}">
              <a16:creationId xmlns:a16="http://schemas.microsoft.com/office/drawing/2014/main" id="{B08D6F02-F20D-497C-BCAE-D075DE263ED9}"/>
            </a:ext>
          </a:extLst>
        </xdr:cNvPr>
        <xdr:cNvSpPr/>
      </xdr:nvSpPr>
      <xdr:spPr>
        <a:xfrm>
          <a:off x="5495925" y="419100"/>
          <a:ext cx="26708100" cy="590550"/>
        </a:xfrm>
        <a:custGeom>
          <a:avLst/>
          <a:gdLst/>
          <a:ahLst/>
          <a:cxnLst/>
          <a:rect l="l" t="t" r="r" b="b"/>
          <a:pathLst>
            <a:path w="19161541" h="610937" extrusionOk="0">
              <a:moveTo>
                <a:pt x="161465" y="0"/>
              </a:moveTo>
              <a:lnTo>
                <a:pt x="19151206" y="33158"/>
              </a:lnTo>
              <a:lnTo>
                <a:pt x="19161541" y="610937"/>
              </a:lnTo>
              <a:lnTo>
                <a:pt x="0" y="607893"/>
              </a:lnTo>
              <a:lnTo>
                <a:pt x="161465" y="0"/>
              </a:lnTo>
              <a:close/>
            </a:path>
          </a:pathLst>
        </a:custGeom>
        <a:solidFill>
          <a:schemeClr val="lt2"/>
        </a:solidFill>
        <a:ln w="12700" cap="flat" cmpd="sng">
          <a:solidFill>
            <a:schemeClr val="lt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xdr:col>
      <xdr:colOff>57150</xdr:colOff>
      <xdr:row>2</xdr:row>
      <xdr:rowOff>28575</xdr:rowOff>
    </xdr:from>
    <xdr:ext cx="4686300" cy="2247900"/>
    <xdr:pic>
      <xdr:nvPicPr>
        <xdr:cNvPr id="3" name="image2.png">
          <a:extLst>
            <a:ext uri="{FF2B5EF4-FFF2-40B4-BE49-F238E27FC236}">
              <a16:creationId xmlns:a16="http://schemas.microsoft.com/office/drawing/2014/main" id="{5475616F-C714-4F54-8541-BD87773EAF9F}"/>
            </a:ext>
          </a:extLst>
        </xdr:cNvPr>
        <xdr:cNvPicPr preferRelativeResize="0"/>
      </xdr:nvPicPr>
      <xdr:blipFill>
        <a:blip xmlns:r="http://schemas.openxmlformats.org/officeDocument/2006/relationships" r:embed="rId1" cstate="print"/>
        <a:stretch>
          <a:fillRect/>
        </a:stretch>
      </xdr:blipFill>
      <xdr:spPr>
        <a:xfrm>
          <a:off x="419100" y="428625"/>
          <a:ext cx="4686300" cy="2247900"/>
        </a:xfrm>
        <a:prstGeom prst="rect">
          <a:avLst/>
        </a:prstGeom>
        <a:noFill/>
      </xdr:spPr>
    </xdr:pic>
    <xdr:clientData fLocksWithSheet="0"/>
  </xdr:oneCellAnchor>
  <xdr:oneCellAnchor>
    <xdr:from>
      <xdr:col>27</xdr:col>
      <xdr:colOff>219075</xdr:colOff>
      <xdr:row>5</xdr:row>
      <xdr:rowOff>57150</xdr:rowOff>
    </xdr:from>
    <xdr:ext cx="2533650" cy="1619250"/>
    <xdr:pic>
      <xdr:nvPicPr>
        <xdr:cNvPr id="4" name="image1.png">
          <a:extLst>
            <a:ext uri="{FF2B5EF4-FFF2-40B4-BE49-F238E27FC236}">
              <a16:creationId xmlns:a16="http://schemas.microsoft.com/office/drawing/2014/main" id="{3DE42492-9315-4CD4-93F7-E88638B2DE6C}"/>
            </a:ext>
          </a:extLst>
        </xdr:cNvPr>
        <xdr:cNvPicPr preferRelativeResize="0"/>
      </xdr:nvPicPr>
      <xdr:blipFill>
        <a:blip xmlns:r="http://schemas.openxmlformats.org/officeDocument/2006/relationships" r:embed="rId2" cstate="print"/>
        <a:stretch>
          <a:fillRect/>
        </a:stretch>
      </xdr:blipFill>
      <xdr:spPr>
        <a:xfrm>
          <a:off x="35623500" y="1028700"/>
          <a:ext cx="2533650" cy="1619250"/>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twoCellAnchor editAs="oneCell">
    <xdr:from>
      <xdr:col>1</xdr:col>
      <xdr:colOff>63500</xdr:colOff>
      <xdr:row>2</xdr:row>
      <xdr:rowOff>31749</xdr:rowOff>
    </xdr:from>
    <xdr:to>
      <xdr:col>4</xdr:col>
      <xdr:colOff>1140174</xdr:colOff>
      <xdr:row>12</xdr:row>
      <xdr:rowOff>66675</xdr:rowOff>
    </xdr:to>
    <xdr:pic>
      <xdr:nvPicPr>
        <xdr:cNvPr id="2" name="Imagen 1">
          <a:extLst>
            <a:ext uri="{FF2B5EF4-FFF2-40B4-BE49-F238E27FC236}">
              <a16:creationId xmlns:a16="http://schemas.microsoft.com/office/drawing/2014/main" id="{F0CE3B1F-AA3E-4434-AC12-D7C3224B0C7B}"/>
            </a:ext>
          </a:extLst>
        </xdr:cNvPr>
        <xdr:cNvPicPr>
          <a:picLocks noChangeAspect="1"/>
        </xdr:cNvPicPr>
      </xdr:nvPicPr>
      <xdr:blipFill rotWithShape="1">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Layer>
              </a14:imgProps>
            </a:ext>
            <a:ext uri="{28A0092B-C50C-407E-A947-70E740481C1C}">
              <a14:useLocalDpi xmlns:a14="http://schemas.microsoft.com/office/drawing/2010/main" val="0"/>
            </a:ext>
          </a:extLst>
        </a:blip>
        <a:srcRect b="5760"/>
        <a:stretch/>
      </xdr:blipFill>
      <xdr:spPr>
        <a:xfrm>
          <a:off x="825500" y="412749"/>
          <a:ext cx="4686649" cy="1939926"/>
        </a:xfrm>
        <a:prstGeom prst="rect">
          <a:avLst/>
        </a:prstGeom>
      </xdr:spPr>
    </xdr:pic>
    <xdr:clientData/>
  </xdr:twoCellAnchor>
  <xdr:twoCellAnchor editAs="oneCell">
    <xdr:from>
      <xdr:col>27</xdr:col>
      <xdr:colOff>219741</xdr:colOff>
      <xdr:row>5</xdr:row>
      <xdr:rowOff>62511</xdr:rowOff>
    </xdr:from>
    <xdr:to>
      <xdr:col>31</xdr:col>
      <xdr:colOff>21155</xdr:colOff>
      <xdr:row>12</xdr:row>
      <xdr:rowOff>238125</xdr:rowOff>
    </xdr:to>
    <xdr:pic>
      <xdr:nvPicPr>
        <xdr:cNvPr id="3" name="Imagen 2">
          <a:extLst>
            <a:ext uri="{FF2B5EF4-FFF2-40B4-BE49-F238E27FC236}">
              <a16:creationId xmlns:a16="http://schemas.microsoft.com/office/drawing/2014/main" id="{CC8C6461-97EF-42B5-A4A6-A794B47DD56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29223366" y="1015011"/>
          <a:ext cx="2525564" cy="1509114"/>
        </a:xfrm>
        <a:prstGeom prst="rect">
          <a:avLst/>
        </a:prstGeom>
      </xdr:spPr>
    </xdr:pic>
    <xdr:clientData/>
  </xdr:twoCellAnchor>
  <xdr:twoCellAnchor>
    <xdr:from>
      <xdr:col>4</xdr:col>
      <xdr:colOff>1239442</xdr:colOff>
      <xdr:row>2</xdr:row>
      <xdr:rowOff>28311</xdr:rowOff>
    </xdr:from>
    <xdr:to>
      <xdr:col>31</xdr:col>
      <xdr:colOff>814717</xdr:colOff>
      <xdr:row>5</xdr:row>
      <xdr:rowOff>35297</xdr:rowOff>
    </xdr:to>
    <xdr:sp macro="" textlink="">
      <xdr:nvSpPr>
        <xdr:cNvPr id="4" name="Rectángulo 21">
          <a:extLst>
            <a:ext uri="{FF2B5EF4-FFF2-40B4-BE49-F238E27FC236}">
              <a16:creationId xmlns:a16="http://schemas.microsoft.com/office/drawing/2014/main" id="{C693E26F-E539-49C3-B6D9-397A715ECC9E}"/>
            </a:ext>
          </a:extLst>
        </xdr:cNvPr>
        <xdr:cNvSpPr/>
      </xdr:nvSpPr>
      <xdr:spPr>
        <a:xfrm>
          <a:off x="5611417" y="409311"/>
          <a:ext cx="26931075" cy="578486"/>
        </a:xfrm>
        <a:custGeom>
          <a:avLst/>
          <a:gdLst>
            <a:gd name="connsiteX0" fmla="*/ 0 w 19324328"/>
            <a:gd name="connsiteY0" fmla="*/ 0 h 463378"/>
            <a:gd name="connsiteX1" fmla="*/ 19324328 w 19324328"/>
            <a:gd name="connsiteY1" fmla="*/ 0 h 463378"/>
            <a:gd name="connsiteX2" fmla="*/ 19324328 w 19324328"/>
            <a:gd name="connsiteY2" fmla="*/ 463378 h 463378"/>
            <a:gd name="connsiteX3" fmla="*/ 0 w 19324328"/>
            <a:gd name="connsiteY3" fmla="*/ 463378 h 463378"/>
            <a:gd name="connsiteX4" fmla="*/ 0 w 19324328"/>
            <a:gd name="connsiteY4" fmla="*/ 0 h 463378"/>
            <a:gd name="connsiteX0" fmla="*/ 737973 w 19324328"/>
            <a:gd name="connsiteY0" fmla="*/ 17163 h 463378"/>
            <a:gd name="connsiteX1" fmla="*/ 19324328 w 19324328"/>
            <a:gd name="connsiteY1" fmla="*/ 0 h 463378"/>
            <a:gd name="connsiteX2" fmla="*/ 19324328 w 19324328"/>
            <a:gd name="connsiteY2" fmla="*/ 463378 h 463378"/>
            <a:gd name="connsiteX3" fmla="*/ 0 w 19324328"/>
            <a:gd name="connsiteY3" fmla="*/ 463378 h 463378"/>
            <a:gd name="connsiteX4" fmla="*/ 737973 w 19324328"/>
            <a:gd name="connsiteY4" fmla="*/ 17163 h 463378"/>
            <a:gd name="connsiteX0" fmla="*/ 497703 w 19084058"/>
            <a:gd name="connsiteY0" fmla="*/ 17163 h 480540"/>
            <a:gd name="connsiteX1" fmla="*/ 19084058 w 19084058"/>
            <a:gd name="connsiteY1" fmla="*/ 0 h 480540"/>
            <a:gd name="connsiteX2" fmla="*/ 19084058 w 19084058"/>
            <a:gd name="connsiteY2" fmla="*/ 463378 h 480540"/>
            <a:gd name="connsiteX3" fmla="*/ 0 w 19084058"/>
            <a:gd name="connsiteY3" fmla="*/ 480540 h 480540"/>
            <a:gd name="connsiteX4" fmla="*/ 497703 w 19084058"/>
            <a:gd name="connsiteY4" fmla="*/ 17163 h 480540"/>
            <a:gd name="connsiteX0" fmla="*/ 343244 w 19084058"/>
            <a:gd name="connsiteY0" fmla="*/ 0 h 514863"/>
            <a:gd name="connsiteX1" fmla="*/ 19084058 w 19084058"/>
            <a:gd name="connsiteY1" fmla="*/ 34323 h 514863"/>
            <a:gd name="connsiteX2" fmla="*/ 19084058 w 19084058"/>
            <a:gd name="connsiteY2" fmla="*/ 497701 h 514863"/>
            <a:gd name="connsiteX3" fmla="*/ 0 w 19084058"/>
            <a:gd name="connsiteY3" fmla="*/ 514863 h 514863"/>
            <a:gd name="connsiteX4" fmla="*/ 343244 w 19084058"/>
            <a:gd name="connsiteY4" fmla="*/ 0 h 514863"/>
            <a:gd name="connsiteX0" fmla="*/ 274595 w 19084058"/>
            <a:gd name="connsiteY0" fmla="*/ 0 h 497701"/>
            <a:gd name="connsiteX1" fmla="*/ 19084058 w 19084058"/>
            <a:gd name="connsiteY1" fmla="*/ 17161 h 497701"/>
            <a:gd name="connsiteX2" fmla="*/ 19084058 w 19084058"/>
            <a:gd name="connsiteY2" fmla="*/ 480539 h 497701"/>
            <a:gd name="connsiteX3" fmla="*/ 0 w 19084058"/>
            <a:gd name="connsiteY3" fmla="*/ 497701 h 497701"/>
            <a:gd name="connsiteX4" fmla="*/ 274595 w 19084058"/>
            <a:gd name="connsiteY4" fmla="*/ 0 h 497701"/>
            <a:gd name="connsiteX0" fmla="*/ 308920 w 19118383"/>
            <a:gd name="connsiteY0" fmla="*/ 0 h 634998"/>
            <a:gd name="connsiteX1" fmla="*/ 19118383 w 19118383"/>
            <a:gd name="connsiteY1" fmla="*/ 17161 h 634998"/>
            <a:gd name="connsiteX2" fmla="*/ 19118383 w 19118383"/>
            <a:gd name="connsiteY2" fmla="*/ 480539 h 634998"/>
            <a:gd name="connsiteX3" fmla="*/ 0 w 19118383"/>
            <a:gd name="connsiteY3" fmla="*/ 634998 h 634998"/>
            <a:gd name="connsiteX4" fmla="*/ 308920 w 19118383"/>
            <a:gd name="connsiteY4" fmla="*/ 0 h 634998"/>
            <a:gd name="connsiteX0" fmla="*/ 240271 w 19118383"/>
            <a:gd name="connsiteY0" fmla="*/ 1 h 617837"/>
            <a:gd name="connsiteX1" fmla="*/ 19118383 w 19118383"/>
            <a:gd name="connsiteY1" fmla="*/ 0 h 617837"/>
            <a:gd name="connsiteX2" fmla="*/ 19118383 w 19118383"/>
            <a:gd name="connsiteY2" fmla="*/ 463378 h 617837"/>
            <a:gd name="connsiteX3" fmla="*/ 0 w 19118383"/>
            <a:gd name="connsiteY3" fmla="*/ 617837 h 617837"/>
            <a:gd name="connsiteX4" fmla="*/ 240271 w 19118383"/>
            <a:gd name="connsiteY4" fmla="*/ 1 h 617837"/>
            <a:gd name="connsiteX0" fmla="*/ 240271 w 19155932"/>
            <a:gd name="connsiteY0" fmla="*/ 1 h 617837"/>
            <a:gd name="connsiteX1" fmla="*/ 19118383 w 19155932"/>
            <a:gd name="connsiteY1" fmla="*/ 0 h 617837"/>
            <a:gd name="connsiteX2" fmla="*/ 19155932 w 19155932"/>
            <a:gd name="connsiteY2" fmla="*/ 601542 h 617837"/>
            <a:gd name="connsiteX3" fmla="*/ 0 w 19155932"/>
            <a:gd name="connsiteY3" fmla="*/ 617837 h 617837"/>
            <a:gd name="connsiteX4" fmla="*/ 240271 w 19155932"/>
            <a:gd name="connsiteY4" fmla="*/ 1 h 617837"/>
            <a:gd name="connsiteX0" fmla="*/ 240271 w 19172813"/>
            <a:gd name="connsiteY0" fmla="*/ 1 h 617837"/>
            <a:gd name="connsiteX1" fmla="*/ 19172813 w 19172813"/>
            <a:gd name="connsiteY1" fmla="*/ 0 h 617837"/>
            <a:gd name="connsiteX2" fmla="*/ 19155932 w 19172813"/>
            <a:gd name="connsiteY2" fmla="*/ 601542 h 617837"/>
            <a:gd name="connsiteX3" fmla="*/ 0 w 19172813"/>
            <a:gd name="connsiteY3" fmla="*/ 617837 h 617837"/>
            <a:gd name="connsiteX4" fmla="*/ 240271 w 19172813"/>
            <a:gd name="connsiteY4" fmla="*/ 1 h 617837"/>
            <a:gd name="connsiteX0" fmla="*/ 240271 w 19155932"/>
            <a:gd name="connsiteY0" fmla="*/ -1 h 617835"/>
            <a:gd name="connsiteX1" fmla="*/ 19145597 w 19155932"/>
            <a:gd name="connsiteY1" fmla="*/ 23761 h 617835"/>
            <a:gd name="connsiteX2" fmla="*/ 19155932 w 19155932"/>
            <a:gd name="connsiteY2" fmla="*/ 601540 h 617835"/>
            <a:gd name="connsiteX3" fmla="*/ 0 w 19155932"/>
            <a:gd name="connsiteY3" fmla="*/ 617835 h 617835"/>
            <a:gd name="connsiteX4" fmla="*/ 240271 w 19155932"/>
            <a:gd name="connsiteY4" fmla="*/ -1 h 617835"/>
            <a:gd name="connsiteX0" fmla="*/ 122340 w 19155932"/>
            <a:gd name="connsiteY0" fmla="*/ 0 h 641599"/>
            <a:gd name="connsiteX1" fmla="*/ 19145597 w 19155932"/>
            <a:gd name="connsiteY1" fmla="*/ 47525 h 641599"/>
            <a:gd name="connsiteX2" fmla="*/ 19155932 w 19155932"/>
            <a:gd name="connsiteY2" fmla="*/ 625304 h 641599"/>
            <a:gd name="connsiteX3" fmla="*/ 0 w 19155932"/>
            <a:gd name="connsiteY3" fmla="*/ 641599 h 641599"/>
            <a:gd name="connsiteX4" fmla="*/ 122340 w 19155932"/>
            <a:gd name="connsiteY4" fmla="*/ 0 h 641599"/>
            <a:gd name="connsiteX0" fmla="*/ 86053 w 19119645"/>
            <a:gd name="connsiteY0" fmla="*/ 0 h 665362"/>
            <a:gd name="connsiteX1" fmla="*/ 19109310 w 19119645"/>
            <a:gd name="connsiteY1" fmla="*/ 47525 h 665362"/>
            <a:gd name="connsiteX2" fmla="*/ 19119645 w 19119645"/>
            <a:gd name="connsiteY2" fmla="*/ 625304 h 665362"/>
            <a:gd name="connsiteX3" fmla="*/ 0 w 19119645"/>
            <a:gd name="connsiteY3" fmla="*/ 665362 h 665362"/>
            <a:gd name="connsiteX4" fmla="*/ 86053 w 19119645"/>
            <a:gd name="connsiteY4" fmla="*/ 0 h 665362"/>
            <a:gd name="connsiteX0" fmla="*/ 127949 w 19161541"/>
            <a:gd name="connsiteY0" fmla="*/ 0 h 625304"/>
            <a:gd name="connsiteX1" fmla="*/ 19151206 w 19161541"/>
            <a:gd name="connsiteY1" fmla="*/ 47525 h 625304"/>
            <a:gd name="connsiteX2" fmla="*/ 19161541 w 19161541"/>
            <a:gd name="connsiteY2" fmla="*/ 625304 h 625304"/>
            <a:gd name="connsiteX3" fmla="*/ 0 w 19161541"/>
            <a:gd name="connsiteY3" fmla="*/ 622260 h 625304"/>
            <a:gd name="connsiteX4" fmla="*/ 127949 w 19161541"/>
            <a:gd name="connsiteY4" fmla="*/ 0 h 625304"/>
            <a:gd name="connsiteX0" fmla="*/ 161465 w 19161541"/>
            <a:gd name="connsiteY0" fmla="*/ 0 h 610937"/>
            <a:gd name="connsiteX1" fmla="*/ 19151206 w 19161541"/>
            <a:gd name="connsiteY1" fmla="*/ 33158 h 610937"/>
            <a:gd name="connsiteX2" fmla="*/ 19161541 w 19161541"/>
            <a:gd name="connsiteY2" fmla="*/ 610937 h 610937"/>
            <a:gd name="connsiteX3" fmla="*/ 0 w 19161541"/>
            <a:gd name="connsiteY3" fmla="*/ 607893 h 610937"/>
            <a:gd name="connsiteX4" fmla="*/ 161465 w 19161541"/>
            <a:gd name="connsiteY4" fmla="*/ 0 h 61093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9161541" h="610937">
              <a:moveTo>
                <a:pt x="161465" y="0"/>
              </a:moveTo>
              <a:lnTo>
                <a:pt x="19151206" y="33158"/>
              </a:lnTo>
              <a:lnTo>
                <a:pt x="19161541" y="610937"/>
              </a:lnTo>
              <a:lnTo>
                <a:pt x="0" y="607893"/>
              </a:lnTo>
              <a:lnTo>
                <a:pt x="161465" y="0"/>
              </a:lnTo>
              <a:close/>
            </a:path>
          </a:pathLst>
        </a:custGeom>
        <a:solidFill>
          <a:schemeClr val="bg2"/>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es-MX"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iris%20Angelica%20Pe&#241;a/Desktop/Alcald&#237;a%20de%20San%20Jos&#233;%20de%20C&#250;cuta/DAPM'21/Subdirecci&#243;n%20de%20Desarrollo%20Socioecon&#243;mico/MIPG/Riesgos/Mapas%20de%20Riesgos%20de%20Gesti&#243;n/MAPA%20RIESGOS%20DE%20GESTI&#211;N%20CID.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Liris%20Angelica%20Pe&#241;a/Desktop/Alcald&#237;a%20de%20San%20Jos&#233;%20de%20C&#250;cuta/DAPM'21/Subdirecci&#243;n%20de%20Desarrollo%20Socioecon&#243;mico/MIPG/Riesgos/Mapas%20de%20Riesgos%20de%20Gesti&#243;n/Sec.%20Educaci&#243;n.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Liris%20Angelica%20Pe&#241;a/Downloads/MAPAS%20DE%20RIESGOS%20DE%20GESTI&#211;N/MAPAS%20DE%20RIESGOS%20DE%20GESTI&#211;N/SEC.%20GRAL/Mapa%20riesgos%20gesti&#243;n%20Adquisici&#243;n%20de%20bienes%20Formato%20DAPM.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Liris%20Angelica%20Pe&#241;a/Desktop/Alcald&#237;a%20de%20San%20Jos&#233;%20de%20C&#250;cuta/DAPM'21/Subdirecci&#243;n%20de%20Desarrollo%20Socioecon&#243;mico/MIPG/Riesgos/Mapas%20de%20Riesgos%20de%20Gesti&#243;n/SEC.%20GRAL/Mapa%20riesgos%20Gesti&#243;n%20Admin%20Municipal%20FI.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Liris%20Angelica%20Pe&#241;a/Desktop/Alcald&#237;a%20de%20San%20Jos&#233;%20de%20C&#250;cuta/DAPM'21/Subdirecci&#243;n%20de%20Desarrollo%20Socioecon&#243;mico/MIPG/Riesgos/Mapas%20de%20Riesgos%20de%20Gesti&#243;n/SEC.%20GRAL/Mapa%20riesgos%20de%20gesti&#243;n%20Archivo%20FI.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silvi/Desktop/ALCALDIA%20CUCUTA/MAPA%20DE%20RIESGOS/MAPA%20DE%20RIESGOS/MAPA%20DE%20RIESGOS%20DE%20GESTI&#211;N/MAPA%20DE%20GESTION%20CORREGIDO/MAPA%20DE%20GESTION%20SECRETARIA%20DE%20GOBIERNO.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Liris%20Angelica%20Pe&#241;a/Desktop/Alcald&#237;a%20de%20San%20Jos&#233;%20de%20C&#250;cuta/DAPM'21/Subdirecci&#243;n%20de%20Desarrollo%20Socioecon&#243;mico/MIPG/Riesgos/Mapas%20de%20Riesgos%20de%20Gesti&#243;n/MAPA%20DE%20RIESGOS%20GESTI&#211;N%20SEC.%20DE%20GOBIERNO.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Users/Liris%20Angelica%20Pe&#241;a/Downloads/MAPA%20DE%20RIESGOS%20DE%20GESTION%20CASA%20DE%20JUSTICIA.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Users/Liris%20Angelica%20Pe&#241;a/Desktop/Alcald&#237;a%20de%20San%20Jos&#233;%20de%20C&#250;cuta/DAPM'21/Subdirecci&#243;n%20de%20Desarrollo%20Socioecon&#243;mico/MIPG/Riesgos/Mapas%20de%20Riesgos%20de%20Gesti&#243;n/Mapa%20riesgos%20de%20gesti&#243;n%20jur&#237;dica%20(2).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Users/Liris%20Angelica%20Pe&#241;a/Desktop/Alcald&#237;a%20de%20San%20Jos&#233;%20de%20C&#250;cuta/DAPM'21/Subdirecci&#243;n%20de%20Desarrollo%20Socioecon&#243;mico/MIPG/Riesgos/Mapas%20de%20Riesgos%20de%20Gesti&#243;n/GESTI&#211;N%20-%20SECRETAR&#205;A%20DEL%20TESORO.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Users/Ana%20Maria/Downloads/Formato%20Mapa%20de%20Riesgos%202021%20-%20v3%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iris%20Angelica%20Pe&#241;a/Desktop/Alcald&#237;a%20de%20San%20Jos&#233;%20de%20C&#250;cuta/DAPM'21/Subdirecci&#243;n%20de%20Desarrollo%20Socioecon&#243;mico/MIPG/Riesgos/Mapas%20de%20Riesgos%20de%20Gesti&#243;n/MAPA-RIESGOS-GESTI&#211;N-SEC-DESARROLLO-SOCIAL.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T-MIPG-021%20FORMATO%20DE%20MAPA%20DE%20RIESGOS%20OFICINA%20TI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Liris%20Angelica%20Pe&#241;a/Desktop/Alcald&#237;a%20de%20San%20Jos&#233;%20de%20C&#250;cuta/DAPM'21/Subdirecci&#243;n%20de%20Desarrollo%20Socioecon&#243;mico/MIPG/Riesgos/Mapas%20de%20Riesgos%20de%20Gesti&#243;n/MAPA%20RIESGOS%20DE%20GESTI&#211;N%20DAB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Liris%20Angelica%20Pe&#241;a/Desktop/Alcald&#237;a%20de%20San%20Jos&#233;%20de%20C&#250;cuta/DAPM'21/Subdirecci&#243;n%20de%20Desarrollo%20Socioecon&#243;mico/MIPG/Riesgos/Mapas%20de%20Riesgos%20de%20Gesti&#243;n/PLANEACI&#211;N.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Liris%20Angelica%20Pe&#241;a/Desktop/Alcald&#237;a%20de%20San%20Jos&#233;%20de%20C&#250;cuta/DAPM'21/Subdirecci&#243;n%20de%20Desarrollo%20Socioecon&#243;mico/MIPG/Riesgos/Mapas%20de%20Riesgos%20de%20Gesti&#243;n/Mapa%20de%20riesgos%20Sec.%20Privada.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TAMARA/Documents/ALCALD&#205;A/2022/RIESGOS/RIESGOS%20DE%20GESTI&#211;N/Sec.%20Cultura.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Liris%20Angelica%20Pe&#241;a/Desktop/Alcald&#237;a%20de%20San%20Jos&#233;%20de%20C&#250;cuta/DAPM'21/Subdirecci&#243;n%20de%20Desarrollo%20Socioecon&#243;mico/MIPG/Riesgos/FT-MIPG-021%20FORMATO%20DE%20MAPA%20DE%20RIESGOS%20original.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Liris%20Angelica%20Pe&#241;a/Desktop/Alcald&#237;a%20de%20San%20Jos&#233;%20de%20C&#250;cuta/DAPM'21/Subdirecci&#243;n%20de%20Desarrollo%20Socioecon&#243;mico/MIPG/Riesgos/Mapas%20de%20Riesgos%20de%20Gesti&#243;n/VALORIZACI&#211;N%20Y%20PLUSVALIA.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Users\Sandra\Desktop\Tamara%20Valencia%202021\Formato%20Mapa%20de%20Riesgos%202021%20-%20v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Riesgos"/>
      <sheetName val="Aux"/>
      <sheetName val="Impacto Corrupción"/>
      <sheetName val="Probabilidad"/>
      <sheetName val="Impacto"/>
      <sheetName val="Riesgo Inherente"/>
      <sheetName val="Riesgo Residual"/>
    </sheetNames>
    <sheetDataSet>
      <sheetData sheetId="0"/>
      <sheetData sheetId="1">
        <row r="2">
          <cell r="A2" t="str">
            <v>Muy Baja</v>
          </cell>
          <cell r="B2">
            <v>0.2</v>
          </cell>
          <cell r="C2" t="str">
            <v>Leve</v>
          </cell>
          <cell r="D2">
            <v>0.2</v>
          </cell>
          <cell r="G2" t="str">
            <v>Preventivo</v>
          </cell>
          <cell r="H2">
            <v>0.25</v>
          </cell>
          <cell r="I2" t="str">
            <v>Automático</v>
          </cell>
          <cell r="J2">
            <v>0.25</v>
          </cell>
        </row>
        <row r="3">
          <cell r="A3" t="str">
            <v>Baja</v>
          </cell>
          <cell r="B3">
            <v>0.4</v>
          </cell>
          <cell r="C3" t="str">
            <v>Menor</v>
          </cell>
          <cell r="D3">
            <v>0.4</v>
          </cell>
          <cell r="G3" t="str">
            <v>Detectivo</v>
          </cell>
          <cell r="H3">
            <v>0.15</v>
          </cell>
          <cell r="I3" t="str">
            <v>Manual</v>
          </cell>
          <cell r="J3">
            <v>0.15</v>
          </cell>
        </row>
        <row r="4">
          <cell r="A4" t="str">
            <v>Media</v>
          </cell>
          <cell r="B4">
            <v>0.6</v>
          </cell>
          <cell r="C4" t="str">
            <v>Moderado</v>
          </cell>
          <cell r="D4">
            <v>0.6</v>
          </cell>
          <cell r="G4" t="str">
            <v>Correctivo</v>
          </cell>
          <cell r="H4">
            <v>0.1</v>
          </cell>
        </row>
        <row r="5">
          <cell r="A5" t="str">
            <v>Alta</v>
          </cell>
          <cell r="B5">
            <v>0.8</v>
          </cell>
          <cell r="C5" t="str">
            <v>Mayor</v>
          </cell>
          <cell r="D5">
            <v>0.8</v>
          </cell>
        </row>
        <row r="6">
          <cell r="A6" t="str">
            <v>Muy Alta</v>
          </cell>
          <cell r="B6">
            <v>1</v>
          </cell>
          <cell r="C6" t="str">
            <v>Catastrófico</v>
          </cell>
          <cell r="D6">
            <v>1</v>
          </cell>
        </row>
      </sheetData>
      <sheetData sheetId="2"/>
      <sheetData sheetId="3"/>
      <sheetData sheetId="4"/>
      <sheetData sheetId="5">
        <row r="12">
          <cell r="K12" t="str">
            <v>Muy Baja</v>
          </cell>
          <cell r="L12" t="str">
            <v>Leve</v>
          </cell>
          <cell r="N12" t="str">
            <v>Bajo</v>
          </cell>
        </row>
        <row r="13">
          <cell r="K13" t="str">
            <v>Baja</v>
          </cell>
          <cell r="L13" t="str">
            <v>Leve</v>
          </cell>
          <cell r="N13" t="str">
            <v>Bajo</v>
          </cell>
        </row>
        <row r="14">
          <cell r="K14" t="str">
            <v>Media</v>
          </cell>
          <cell r="L14" t="str">
            <v>Leve</v>
          </cell>
          <cell r="N14" t="str">
            <v>Moderado</v>
          </cell>
        </row>
        <row r="15">
          <cell r="K15" t="str">
            <v>Alta</v>
          </cell>
          <cell r="L15" t="str">
            <v>Leve</v>
          </cell>
          <cell r="N15" t="str">
            <v>Moderado</v>
          </cell>
        </row>
        <row r="16">
          <cell r="K16" t="str">
            <v>Muy Alta</v>
          </cell>
          <cell r="L16" t="str">
            <v>Leve</v>
          </cell>
          <cell r="N16" t="str">
            <v>Alto</v>
          </cell>
        </row>
        <row r="17">
          <cell r="K17" t="str">
            <v>Muy Baja</v>
          </cell>
          <cell r="L17" t="str">
            <v>Menor</v>
          </cell>
          <cell r="N17" t="str">
            <v>Bajo</v>
          </cell>
        </row>
        <row r="18">
          <cell r="K18" t="str">
            <v>Baja</v>
          </cell>
          <cell r="L18" t="str">
            <v>Menor</v>
          </cell>
          <cell r="N18" t="str">
            <v>Moderado</v>
          </cell>
        </row>
        <row r="19">
          <cell r="K19" t="str">
            <v>Media</v>
          </cell>
          <cell r="L19" t="str">
            <v>Menor</v>
          </cell>
          <cell r="N19" t="str">
            <v>Moderado</v>
          </cell>
        </row>
        <row r="20">
          <cell r="K20" t="str">
            <v>Alta</v>
          </cell>
          <cell r="L20" t="str">
            <v>Menor</v>
          </cell>
          <cell r="N20" t="str">
            <v>Moderado</v>
          </cell>
        </row>
        <row r="21">
          <cell r="K21" t="str">
            <v>Muy Alta</v>
          </cell>
          <cell r="L21" t="str">
            <v>Menor</v>
          </cell>
          <cell r="N21" t="str">
            <v>Alto</v>
          </cell>
        </row>
        <row r="22">
          <cell r="K22" t="str">
            <v>Muy Baja</v>
          </cell>
          <cell r="L22" t="str">
            <v>Moderado</v>
          </cell>
          <cell r="N22" t="str">
            <v>Moderado</v>
          </cell>
        </row>
        <row r="23">
          <cell r="K23" t="str">
            <v>Baja</v>
          </cell>
          <cell r="L23" t="str">
            <v>Moderado</v>
          </cell>
          <cell r="N23" t="str">
            <v>Moderado</v>
          </cell>
        </row>
        <row r="24">
          <cell r="K24" t="str">
            <v>Media</v>
          </cell>
          <cell r="L24" t="str">
            <v>Moderado</v>
          </cell>
          <cell r="N24" t="str">
            <v>Moderado</v>
          </cell>
        </row>
        <row r="25">
          <cell r="K25" t="str">
            <v>Alta</v>
          </cell>
          <cell r="L25" t="str">
            <v>Moderado</v>
          </cell>
          <cell r="N25" t="str">
            <v>Alto</v>
          </cell>
        </row>
        <row r="26">
          <cell r="K26" t="str">
            <v>Muy Alta</v>
          </cell>
          <cell r="L26" t="str">
            <v>Moderado</v>
          </cell>
          <cell r="N26" t="str">
            <v>Alto</v>
          </cell>
        </row>
        <row r="27">
          <cell r="K27" t="str">
            <v>Muy Baja</v>
          </cell>
          <cell r="L27" t="str">
            <v>Mayor</v>
          </cell>
          <cell r="N27" t="str">
            <v>Alto</v>
          </cell>
        </row>
        <row r="28">
          <cell r="K28" t="str">
            <v>Baja</v>
          </cell>
          <cell r="L28" t="str">
            <v>Mayor</v>
          </cell>
          <cell r="N28" t="str">
            <v>Alto</v>
          </cell>
        </row>
        <row r="29">
          <cell r="K29" t="str">
            <v>Media</v>
          </cell>
          <cell r="L29" t="str">
            <v>Mayor</v>
          </cell>
          <cell r="N29" t="str">
            <v>Alto</v>
          </cell>
        </row>
        <row r="30">
          <cell r="K30" t="str">
            <v>Alta</v>
          </cell>
          <cell r="L30" t="str">
            <v>Mayor</v>
          </cell>
          <cell r="N30" t="str">
            <v>Alto</v>
          </cell>
        </row>
        <row r="31">
          <cell r="K31" t="str">
            <v>Muy Alta</v>
          </cell>
          <cell r="L31" t="str">
            <v>Mayor</v>
          </cell>
          <cell r="N31" t="str">
            <v>Alto</v>
          </cell>
        </row>
        <row r="32">
          <cell r="K32" t="str">
            <v>Muy Baja</v>
          </cell>
          <cell r="L32" t="str">
            <v>Catastrófico</v>
          </cell>
          <cell r="N32" t="str">
            <v>Extremo</v>
          </cell>
        </row>
        <row r="33">
          <cell r="K33" t="str">
            <v>Baja</v>
          </cell>
          <cell r="L33" t="str">
            <v>Catastrófico</v>
          </cell>
          <cell r="N33" t="str">
            <v>Extremo</v>
          </cell>
        </row>
        <row r="34">
          <cell r="K34" t="str">
            <v>Media</v>
          </cell>
          <cell r="L34" t="str">
            <v>Catastrófico</v>
          </cell>
          <cell r="N34" t="str">
            <v>Extremo</v>
          </cell>
        </row>
        <row r="35">
          <cell r="K35" t="str">
            <v>Alta</v>
          </cell>
          <cell r="L35" t="str">
            <v>Catastrófico</v>
          </cell>
          <cell r="N35" t="str">
            <v>Extremo</v>
          </cell>
        </row>
        <row r="36">
          <cell r="K36" t="str">
            <v>Muy Alta</v>
          </cell>
          <cell r="L36" t="str">
            <v>Catastrófico</v>
          </cell>
          <cell r="N36" t="str">
            <v>Extremo</v>
          </cell>
        </row>
      </sheetData>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Riesgos"/>
      <sheetName val="Aux"/>
      <sheetName val="Probabilidad"/>
      <sheetName val="Impacto"/>
      <sheetName val="Impacto Corrupción"/>
      <sheetName val="Riesgo Inherente"/>
      <sheetName val="Riesgo Residual"/>
    </sheetNames>
    <sheetDataSet>
      <sheetData sheetId="0"/>
      <sheetData sheetId="1">
        <row r="2">
          <cell r="A2" t="str">
            <v>Muy Baja</v>
          </cell>
          <cell r="B2">
            <v>0.2</v>
          </cell>
          <cell r="C2" t="str">
            <v>Leve</v>
          </cell>
          <cell r="D2">
            <v>0.2</v>
          </cell>
          <cell r="G2" t="str">
            <v>Preventivo</v>
          </cell>
          <cell r="H2">
            <v>0.25</v>
          </cell>
          <cell r="I2" t="str">
            <v>Automático</v>
          </cell>
          <cell r="J2">
            <v>0.25</v>
          </cell>
        </row>
        <row r="3">
          <cell r="A3" t="str">
            <v>Baja</v>
          </cell>
          <cell r="B3">
            <v>0.4</v>
          </cell>
          <cell r="C3" t="str">
            <v>Menor</v>
          </cell>
          <cell r="D3">
            <v>0.4</v>
          </cell>
          <cell r="G3" t="str">
            <v>Detectivo</v>
          </cell>
          <cell r="H3">
            <v>0.15</v>
          </cell>
          <cell r="I3" t="str">
            <v>Manual</v>
          </cell>
          <cell r="J3">
            <v>0.15</v>
          </cell>
        </row>
        <row r="4">
          <cell r="A4" t="str">
            <v>Media</v>
          </cell>
          <cell r="B4">
            <v>0.6</v>
          </cell>
          <cell r="C4" t="str">
            <v>Moderado</v>
          </cell>
          <cell r="D4">
            <v>0.6</v>
          </cell>
          <cell r="G4" t="str">
            <v>Correctivo</v>
          </cell>
          <cell r="H4">
            <v>0.1</v>
          </cell>
        </row>
        <row r="5">
          <cell r="A5" t="str">
            <v>Alta</v>
          </cell>
          <cell r="B5">
            <v>0.8</v>
          </cell>
          <cell r="C5" t="str">
            <v>Mayor</v>
          </cell>
          <cell r="D5">
            <v>0.8</v>
          </cell>
        </row>
        <row r="6">
          <cell r="A6" t="str">
            <v>Muy Alta</v>
          </cell>
          <cell r="B6">
            <v>1</v>
          </cell>
          <cell r="C6" t="str">
            <v>Catastrófico</v>
          </cell>
          <cell r="D6">
            <v>1</v>
          </cell>
        </row>
      </sheetData>
      <sheetData sheetId="2"/>
      <sheetData sheetId="3"/>
      <sheetData sheetId="4"/>
      <sheetData sheetId="5">
        <row r="12">
          <cell r="K12" t="str">
            <v>Muy Baja</v>
          </cell>
          <cell r="L12" t="str">
            <v>Leve</v>
          </cell>
          <cell r="N12" t="str">
            <v>Bajo</v>
          </cell>
        </row>
        <row r="13">
          <cell r="K13" t="str">
            <v>Baja</v>
          </cell>
          <cell r="L13" t="str">
            <v>Leve</v>
          </cell>
          <cell r="N13" t="str">
            <v>Bajo</v>
          </cell>
        </row>
        <row r="14">
          <cell r="K14" t="str">
            <v>Media</v>
          </cell>
          <cell r="L14" t="str">
            <v>Leve</v>
          </cell>
          <cell r="N14" t="str">
            <v>Moderado</v>
          </cell>
        </row>
        <row r="15">
          <cell r="K15" t="str">
            <v>Alta</v>
          </cell>
          <cell r="L15" t="str">
            <v>Leve</v>
          </cell>
          <cell r="N15" t="str">
            <v>Moderado</v>
          </cell>
        </row>
        <row r="16">
          <cell r="K16" t="str">
            <v>Muy Alta</v>
          </cell>
          <cell r="L16" t="str">
            <v>Leve</v>
          </cell>
          <cell r="N16" t="str">
            <v>Alto</v>
          </cell>
        </row>
        <row r="17">
          <cell r="K17" t="str">
            <v>Muy Baja</v>
          </cell>
          <cell r="L17" t="str">
            <v>Menor</v>
          </cell>
          <cell r="N17" t="str">
            <v>Bajo</v>
          </cell>
        </row>
        <row r="18">
          <cell r="K18" t="str">
            <v>Baja</v>
          </cell>
          <cell r="L18" t="str">
            <v>Menor</v>
          </cell>
          <cell r="N18" t="str">
            <v>Moderado</v>
          </cell>
        </row>
        <row r="19">
          <cell r="K19" t="str">
            <v>Media</v>
          </cell>
          <cell r="L19" t="str">
            <v>Menor</v>
          </cell>
          <cell r="N19" t="str">
            <v>Moderado</v>
          </cell>
        </row>
        <row r="20">
          <cell r="K20" t="str">
            <v>Alta</v>
          </cell>
          <cell r="L20" t="str">
            <v>Menor</v>
          </cell>
          <cell r="N20" t="str">
            <v>Moderado</v>
          </cell>
        </row>
        <row r="21">
          <cell r="K21" t="str">
            <v>Muy Alta</v>
          </cell>
          <cell r="L21" t="str">
            <v>Menor</v>
          </cell>
          <cell r="N21" t="str">
            <v>Alto</v>
          </cell>
        </row>
        <row r="22">
          <cell r="K22" t="str">
            <v>Muy Baja</v>
          </cell>
          <cell r="L22" t="str">
            <v>Moderado</v>
          </cell>
          <cell r="N22" t="str">
            <v>Moderado</v>
          </cell>
        </row>
        <row r="23">
          <cell r="K23" t="str">
            <v>Baja</v>
          </cell>
          <cell r="L23" t="str">
            <v>Moderado</v>
          </cell>
          <cell r="N23" t="str">
            <v>Moderado</v>
          </cell>
        </row>
        <row r="24">
          <cell r="K24" t="str">
            <v>Media</v>
          </cell>
          <cell r="L24" t="str">
            <v>Moderado</v>
          </cell>
          <cell r="N24" t="str">
            <v>Moderado</v>
          </cell>
        </row>
        <row r="25">
          <cell r="K25" t="str">
            <v>Alta</v>
          </cell>
          <cell r="L25" t="str">
            <v>Moderado</v>
          </cell>
          <cell r="N25" t="str">
            <v>Alto</v>
          </cell>
        </row>
        <row r="26">
          <cell r="K26" t="str">
            <v>Muy Alta</v>
          </cell>
          <cell r="L26" t="str">
            <v>Moderado</v>
          </cell>
          <cell r="N26" t="str">
            <v>Alto</v>
          </cell>
        </row>
        <row r="27">
          <cell r="K27" t="str">
            <v>Muy Baja</v>
          </cell>
          <cell r="L27" t="str">
            <v>Mayor</v>
          </cell>
          <cell r="N27" t="str">
            <v>Alto</v>
          </cell>
        </row>
        <row r="28">
          <cell r="K28" t="str">
            <v>Baja</v>
          </cell>
          <cell r="L28" t="str">
            <v>Mayor</v>
          </cell>
          <cell r="N28" t="str">
            <v>Alto</v>
          </cell>
        </row>
        <row r="29">
          <cell r="K29" t="str">
            <v>Media</v>
          </cell>
          <cell r="L29" t="str">
            <v>Mayor</v>
          </cell>
          <cell r="N29" t="str">
            <v>Alto</v>
          </cell>
        </row>
        <row r="30">
          <cell r="K30" t="str">
            <v>Alta</v>
          </cell>
          <cell r="L30" t="str">
            <v>Mayor</v>
          </cell>
          <cell r="N30" t="str">
            <v>Alto</v>
          </cell>
        </row>
        <row r="31">
          <cell r="K31" t="str">
            <v>Muy Alta</v>
          </cell>
          <cell r="L31" t="str">
            <v>Mayor</v>
          </cell>
          <cell r="N31" t="str">
            <v>Alto</v>
          </cell>
        </row>
        <row r="32">
          <cell r="K32" t="str">
            <v>Muy Baja</v>
          </cell>
          <cell r="L32" t="str">
            <v>Catastrófico</v>
          </cell>
          <cell r="N32" t="str">
            <v>Extremo</v>
          </cell>
        </row>
        <row r="33">
          <cell r="K33" t="str">
            <v>Baja</v>
          </cell>
          <cell r="L33" t="str">
            <v>Catastrófico</v>
          </cell>
          <cell r="N33" t="str">
            <v>Extremo</v>
          </cell>
        </row>
        <row r="34">
          <cell r="K34" t="str">
            <v>Media</v>
          </cell>
          <cell r="L34" t="str">
            <v>Catastrófico</v>
          </cell>
          <cell r="N34" t="str">
            <v>Extremo</v>
          </cell>
        </row>
        <row r="35">
          <cell r="K35" t="str">
            <v>Alta</v>
          </cell>
          <cell r="L35" t="str">
            <v>Catastrófico</v>
          </cell>
          <cell r="N35" t="str">
            <v>Extremo</v>
          </cell>
        </row>
        <row r="36">
          <cell r="K36" t="str">
            <v>Muy Alta</v>
          </cell>
          <cell r="L36" t="str">
            <v>Catastrófico</v>
          </cell>
          <cell r="N36" t="str">
            <v>Extremo</v>
          </cell>
        </row>
      </sheetData>
      <sheetData sheetId="6"/>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Riesgos"/>
      <sheetName val="Aux"/>
      <sheetName val="Probabilidad"/>
      <sheetName val="Impacto"/>
      <sheetName val="Impacto Corrupción"/>
      <sheetName val="Riesgo Inherente"/>
      <sheetName val="Riesgo Residual"/>
    </sheetNames>
    <sheetDataSet>
      <sheetData sheetId="0"/>
      <sheetData sheetId="1">
        <row r="2">
          <cell r="A2" t="str">
            <v>Muy Baja</v>
          </cell>
          <cell r="B2">
            <v>0.2</v>
          </cell>
          <cell r="C2" t="str">
            <v>Leve</v>
          </cell>
          <cell r="D2">
            <v>0.2</v>
          </cell>
          <cell r="G2" t="str">
            <v>Preventivo</v>
          </cell>
          <cell r="H2">
            <v>0.25</v>
          </cell>
          <cell r="I2" t="str">
            <v>Automático</v>
          </cell>
          <cell r="J2">
            <v>0.25</v>
          </cell>
        </row>
        <row r="3">
          <cell r="A3" t="str">
            <v>Baja</v>
          </cell>
          <cell r="B3">
            <v>0.4</v>
          </cell>
          <cell r="C3" t="str">
            <v>Menor</v>
          </cell>
          <cell r="D3">
            <v>0.4</v>
          </cell>
          <cell r="G3" t="str">
            <v>Detectivo</v>
          </cell>
          <cell r="H3">
            <v>0.15</v>
          </cell>
          <cell r="I3" t="str">
            <v>Manual</v>
          </cell>
          <cell r="J3">
            <v>0.15</v>
          </cell>
        </row>
        <row r="4">
          <cell r="A4" t="str">
            <v>Media</v>
          </cell>
          <cell r="B4">
            <v>0.6</v>
          </cell>
          <cell r="C4" t="str">
            <v>Moderado</v>
          </cell>
          <cell r="D4">
            <v>0.6</v>
          </cell>
          <cell r="G4" t="str">
            <v>Correctivo</v>
          </cell>
          <cell r="H4">
            <v>0.1</v>
          </cell>
        </row>
        <row r="5">
          <cell r="A5" t="str">
            <v>Alta</v>
          </cell>
          <cell r="B5">
            <v>0.8</v>
          </cell>
          <cell r="C5" t="str">
            <v>Mayor</v>
          </cell>
          <cell r="D5">
            <v>0.8</v>
          </cell>
        </row>
        <row r="6">
          <cell r="A6" t="str">
            <v>Muy Alta</v>
          </cell>
          <cell r="B6">
            <v>1</v>
          </cell>
          <cell r="C6" t="str">
            <v>Catastrófico</v>
          </cell>
          <cell r="D6">
            <v>1</v>
          </cell>
        </row>
      </sheetData>
      <sheetData sheetId="2"/>
      <sheetData sheetId="3"/>
      <sheetData sheetId="4"/>
      <sheetData sheetId="5">
        <row r="12">
          <cell r="K12" t="str">
            <v>Muy Baja</v>
          </cell>
          <cell r="L12" t="str">
            <v>Leve</v>
          </cell>
          <cell r="N12" t="str">
            <v>Bajo</v>
          </cell>
        </row>
        <row r="13">
          <cell r="K13" t="str">
            <v>Baja</v>
          </cell>
          <cell r="L13" t="str">
            <v>Leve</v>
          </cell>
          <cell r="N13" t="str">
            <v>Bajo</v>
          </cell>
        </row>
        <row r="14">
          <cell r="K14" t="str">
            <v>Media</v>
          </cell>
          <cell r="L14" t="str">
            <v>Leve</v>
          </cell>
          <cell r="N14" t="str">
            <v>Moderado</v>
          </cell>
        </row>
        <row r="15">
          <cell r="K15" t="str">
            <v>Alta</v>
          </cell>
          <cell r="L15" t="str">
            <v>Leve</v>
          </cell>
          <cell r="N15" t="str">
            <v>Moderado</v>
          </cell>
        </row>
        <row r="16">
          <cell r="K16" t="str">
            <v>Muy Alta</v>
          </cell>
          <cell r="L16" t="str">
            <v>Leve</v>
          </cell>
          <cell r="N16" t="str">
            <v>Alto</v>
          </cell>
        </row>
        <row r="17">
          <cell r="K17" t="str">
            <v>Muy Baja</v>
          </cell>
          <cell r="L17" t="str">
            <v>Menor</v>
          </cell>
          <cell r="N17" t="str">
            <v>Bajo</v>
          </cell>
        </row>
        <row r="18">
          <cell r="K18" t="str">
            <v>Baja</v>
          </cell>
          <cell r="L18" t="str">
            <v>Menor</v>
          </cell>
          <cell r="N18" t="str">
            <v>Moderado</v>
          </cell>
        </row>
        <row r="19">
          <cell r="K19" t="str">
            <v>Media</v>
          </cell>
          <cell r="L19" t="str">
            <v>Menor</v>
          </cell>
          <cell r="N19" t="str">
            <v>Moderado</v>
          </cell>
        </row>
        <row r="20">
          <cell r="K20" t="str">
            <v>Alta</v>
          </cell>
          <cell r="L20" t="str">
            <v>Menor</v>
          </cell>
          <cell r="N20" t="str">
            <v>Moderado</v>
          </cell>
        </row>
        <row r="21">
          <cell r="K21" t="str">
            <v>Muy Alta</v>
          </cell>
          <cell r="L21" t="str">
            <v>Menor</v>
          </cell>
          <cell r="N21" t="str">
            <v>Alto</v>
          </cell>
        </row>
        <row r="22">
          <cell r="K22" t="str">
            <v>Muy Baja</v>
          </cell>
          <cell r="L22" t="str">
            <v>Moderado</v>
          </cell>
          <cell r="N22" t="str">
            <v>Moderado</v>
          </cell>
        </row>
        <row r="23">
          <cell r="K23" t="str">
            <v>Baja</v>
          </cell>
          <cell r="L23" t="str">
            <v>Moderado</v>
          </cell>
          <cell r="N23" t="str">
            <v>Moderado</v>
          </cell>
        </row>
        <row r="24">
          <cell r="K24" t="str">
            <v>Media</v>
          </cell>
          <cell r="L24" t="str">
            <v>Moderado</v>
          </cell>
          <cell r="N24" t="str">
            <v>Moderado</v>
          </cell>
        </row>
        <row r="25">
          <cell r="K25" t="str">
            <v>Alta</v>
          </cell>
          <cell r="L25" t="str">
            <v>Moderado</v>
          </cell>
          <cell r="N25" t="str">
            <v>Alto</v>
          </cell>
        </row>
        <row r="26">
          <cell r="K26" t="str">
            <v>Muy Alta</v>
          </cell>
          <cell r="L26" t="str">
            <v>Moderado</v>
          </cell>
          <cell r="N26" t="str">
            <v>Alto</v>
          </cell>
        </row>
        <row r="27">
          <cell r="K27" t="str">
            <v>Muy Baja</v>
          </cell>
          <cell r="L27" t="str">
            <v>Mayor</v>
          </cell>
          <cell r="N27" t="str">
            <v>Alto</v>
          </cell>
        </row>
        <row r="28">
          <cell r="K28" t="str">
            <v>Baja</v>
          </cell>
          <cell r="L28" t="str">
            <v>Mayor</v>
          </cell>
          <cell r="N28" t="str">
            <v>Alto</v>
          </cell>
        </row>
        <row r="29">
          <cell r="K29" t="str">
            <v>Media</v>
          </cell>
          <cell r="L29" t="str">
            <v>Mayor</v>
          </cell>
          <cell r="N29" t="str">
            <v>Alto</v>
          </cell>
        </row>
        <row r="30">
          <cell r="K30" t="str">
            <v>Alta</v>
          </cell>
          <cell r="L30" t="str">
            <v>Mayor</v>
          </cell>
          <cell r="N30" t="str">
            <v>Alto</v>
          </cell>
        </row>
        <row r="31">
          <cell r="K31" t="str">
            <v>Muy Alta</v>
          </cell>
          <cell r="L31" t="str">
            <v>Mayor</v>
          </cell>
          <cell r="N31" t="str">
            <v>Alto</v>
          </cell>
        </row>
        <row r="32">
          <cell r="K32" t="str">
            <v>Muy Baja</v>
          </cell>
          <cell r="L32" t="str">
            <v>Catastrófico</v>
          </cell>
          <cell r="N32" t="str">
            <v>Extremo</v>
          </cell>
        </row>
        <row r="33">
          <cell r="K33" t="str">
            <v>Baja</v>
          </cell>
          <cell r="L33" t="str">
            <v>Catastrófico</v>
          </cell>
          <cell r="N33" t="str">
            <v>Extremo</v>
          </cell>
        </row>
        <row r="34">
          <cell r="K34" t="str">
            <v>Media</v>
          </cell>
          <cell r="L34" t="str">
            <v>Catastrófico</v>
          </cell>
          <cell r="N34" t="str">
            <v>Extremo</v>
          </cell>
        </row>
        <row r="35">
          <cell r="K35" t="str">
            <v>Alta</v>
          </cell>
          <cell r="L35" t="str">
            <v>Catastrófico</v>
          </cell>
          <cell r="N35" t="str">
            <v>Extremo</v>
          </cell>
        </row>
        <row r="36">
          <cell r="K36" t="str">
            <v>Muy Alta</v>
          </cell>
          <cell r="L36" t="str">
            <v>Catastrófico</v>
          </cell>
          <cell r="N36" t="str">
            <v>Extremo</v>
          </cell>
        </row>
      </sheetData>
      <sheetData sheetId="6"/>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Riesgos"/>
      <sheetName val="Aux"/>
      <sheetName val="Probabilidad"/>
      <sheetName val="Impacto"/>
      <sheetName val="Impacto Corrupción"/>
      <sheetName val="Riesgo Inherente"/>
      <sheetName val="Riesgo Residual"/>
    </sheetNames>
    <sheetDataSet>
      <sheetData sheetId="0" refreshError="1"/>
      <sheetData sheetId="1">
        <row r="2">
          <cell r="A2" t="str">
            <v>Muy Baja</v>
          </cell>
          <cell r="B2">
            <v>0.2</v>
          </cell>
          <cell r="C2" t="str">
            <v>Leve</v>
          </cell>
          <cell r="D2">
            <v>0.2</v>
          </cell>
          <cell r="G2" t="str">
            <v>Preventivo</v>
          </cell>
          <cell r="H2">
            <v>0.25</v>
          </cell>
          <cell r="I2" t="str">
            <v>Automático</v>
          </cell>
          <cell r="J2">
            <v>0.25</v>
          </cell>
        </row>
        <row r="3">
          <cell r="A3" t="str">
            <v>Baja</v>
          </cell>
          <cell r="B3">
            <v>0.4</v>
          </cell>
          <cell r="C3" t="str">
            <v>Menor</v>
          </cell>
          <cell r="D3">
            <v>0.4</v>
          </cell>
          <cell r="G3" t="str">
            <v>Detectivo</v>
          </cell>
          <cell r="H3">
            <v>0.15</v>
          </cell>
          <cell r="I3" t="str">
            <v>Manual</v>
          </cell>
          <cell r="J3">
            <v>0.15</v>
          </cell>
        </row>
        <row r="4">
          <cell r="A4" t="str">
            <v>Media</v>
          </cell>
          <cell r="B4">
            <v>0.6</v>
          </cell>
          <cell r="C4" t="str">
            <v>Moderado</v>
          </cell>
          <cell r="D4">
            <v>0.6</v>
          </cell>
          <cell r="G4" t="str">
            <v>Correctivo</v>
          </cell>
          <cell r="H4">
            <v>0.1</v>
          </cell>
        </row>
        <row r="5">
          <cell r="A5" t="str">
            <v>Alta</v>
          </cell>
          <cell r="B5">
            <v>0.8</v>
          </cell>
          <cell r="C5" t="str">
            <v>Mayor</v>
          </cell>
          <cell r="D5">
            <v>0.8</v>
          </cell>
        </row>
        <row r="6">
          <cell r="A6" t="str">
            <v>Muy Alta</v>
          </cell>
          <cell r="B6">
            <v>1</v>
          </cell>
          <cell r="C6" t="str">
            <v>Catastrófico</v>
          </cell>
          <cell r="D6">
            <v>1</v>
          </cell>
        </row>
      </sheetData>
      <sheetData sheetId="2" refreshError="1"/>
      <sheetData sheetId="3" refreshError="1"/>
      <sheetData sheetId="4" refreshError="1"/>
      <sheetData sheetId="5">
        <row r="12">
          <cell r="K12" t="str">
            <v>Muy Baja</v>
          </cell>
          <cell r="L12" t="str">
            <v>Leve</v>
          </cell>
          <cell r="N12" t="str">
            <v>Bajo</v>
          </cell>
        </row>
        <row r="13">
          <cell r="K13" t="str">
            <v>Baja</v>
          </cell>
          <cell r="L13" t="str">
            <v>Leve</v>
          </cell>
          <cell r="N13" t="str">
            <v>Bajo</v>
          </cell>
        </row>
        <row r="14">
          <cell r="K14" t="str">
            <v>Media</v>
          </cell>
          <cell r="L14" t="str">
            <v>Leve</v>
          </cell>
          <cell r="N14" t="str">
            <v>Moderado</v>
          </cell>
        </row>
        <row r="15">
          <cell r="K15" t="str">
            <v>Alta</v>
          </cell>
          <cell r="L15" t="str">
            <v>Leve</v>
          </cell>
          <cell r="N15" t="str">
            <v>Moderado</v>
          </cell>
        </row>
        <row r="16">
          <cell r="K16" t="str">
            <v>Muy Alta</v>
          </cell>
          <cell r="L16" t="str">
            <v>Leve</v>
          </cell>
          <cell r="N16" t="str">
            <v>Alto</v>
          </cell>
        </row>
        <row r="17">
          <cell r="K17" t="str">
            <v>Muy Baja</v>
          </cell>
          <cell r="L17" t="str">
            <v>Menor</v>
          </cell>
          <cell r="N17" t="str">
            <v>Bajo</v>
          </cell>
        </row>
        <row r="18">
          <cell r="K18" t="str">
            <v>Baja</v>
          </cell>
          <cell r="L18" t="str">
            <v>Menor</v>
          </cell>
          <cell r="N18" t="str">
            <v>Moderado</v>
          </cell>
        </row>
        <row r="19">
          <cell r="K19" t="str">
            <v>Media</v>
          </cell>
          <cell r="L19" t="str">
            <v>Menor</v>
          </cell>
          <cell r="N19" t="str">
            <v>Moderado</v>
          </cell>
        </row>
        <row r="20">
          <cell r="K20" t="str">
            <v>Alta</v>
          </cell>
          <cell r="L20" t="str">
            <v>Menor</v>
          </cell>
          <cell r="N20" t="str">
            <v>Moderado</v>
          </cell>
        </row>
        <row r="21">
          <cell r="K21" t="str">
            <v>Muy Alta</v>
          </cell>
          <cell r="L21" t="str">
            <v>Menor</v>
          </cell>
          <cell r="N21" t="str">
            <v>Alto</v>
          </cell>
        </row>
        <row r="22">
          <cell r="K22" t="str">
            <v>Muy Baja</v>
          </cell>
          <cell r="L22" t="str">
            <v>Moderado</v>
          </cell>
          <cell r="N22" t="str">
            <v>Moderado</v>
          </cell>
        </row>
        <row r="23">
          <cell r="K23" t="str">
            <v>Baja</v>
          </cell>
          <cell r="L23" t="str">
            <v>Moderado</v>
          </cell>
          <cell r="N23" t="str">
            <v>Moderado</v>
          </cell>
        </row>
        <row r="24">
          <cell r="K24" t="str">
            <v>Media</v>
          </cell>
          <cell r="L24" t="str">
            <v>Moderado</v>
          </cell>
          <cell r="N24" t="str">
            <v>Moderado</v>
          </cell>
        </row>
        <row r="25">
          <cell r="K25" t="str">
            <v>Alta</v>
          </cell>
          <cell r="L25" t="str">
            <v>Moderado</v>
          </cell>
          <cell r="N25" t="str">
            <v>Alto</v>
          </cell>
        </row>
        <row r="26">
          <cell r="K26" t="str">
            <v>Muy Alta</v>
          </cell>
          <cell r="L26" t="str">
            <v>Moderado</v>
          </cell>
          <cell r="N26" t="str">
            <v>Alto</v>
          </cell>
        </row>
        <row r="27">
          <cell r="K27" t="str">
            <v>Muy Baja</v>
          </cell>
          <cell r="L27" t="str">
            <v>Mayor</v>
          </cell>
          <cell r="N27" t="str">
            <v>Alto</v>
          </cell>
        </row>
        <row r="28">
          <cell r="K28" t="str">
            <v>Baja</v>
          </cell>
          <cell r="L28" t="str">
            <v>Mayor</v>
          </cell>
          <cell r="N28" t="str">
            <v>Alto</v>
          </cell>
        </row>
        <row r="29">
          <cell r="K29" t="str">
            <v>Media</v>
          </cell>
          <cell r="L29" t="str">
            <v>Mayor</v>
          </cell>
          <cell r="N29" t="str">
            <v>Alto</v>
          </cell>
        </row>
        <row r="30">
          <cell r="K30" t="str">
            <v>Alta</v>
          </cell>
          <cell r="L30" t="str">
            <v>Mayor</v>
          </cell>
          <cell r="N30" t="str">
            <v>Alto</v>
          </cell>
        </row>
        <row r="31">
          <cell r="K31" t="str">
            <v>Muy Alta</v>
          </cell>
          <cell r="L31" t="str">
            <v>Mayor</v>
          </cell>
          <cell r="N31" t="str">
            <v>Alto</v>
          </cell>
        </row>
        <row r="32">
          <cell r="K32" t="str">
            <v>Muy Baja</v>
          </cell>
          <cell r="L32" t="str">
            <v>Catastrófico</v>
          </cell>
          <cell r="N32" t="str">
            <v>Extremo</v>
          </cell>
        </row>
        <row r="33">
          <cell r="K33" t="str">
            <v>Baja</v>
          </cell>
          <cell r="L33" t="str">
            <v>Catastrófico</v>
          </cell>
          <cell r="N33" t="str">
            <v>Extremo</v>
          </cell>
        </row>
        <row r="34">
          <cell r="K34" t="str">
            <v>Media</v>
          </cell>
          <cell r="L34" t="str">
            <v>Catastrófico</v>
          </cell>
          <cell r="N34" t="str">
            <v>Extremo</v>
          </cell>
        </row>
        <row r="35">
          <cell r="K35" t="str">
            <v>Alta</v>
          </cell>
          <cell r="L35" t="str">
            <v>Catastrófico</v>
          </cell>
          <cell r="N35" t="str">
            <v>Extremo</v>
          </cell>
        </row>
        <row r="36">
          <cell r="K36" t="str">
            <v>Muy Alta</v>
          </cell>
          <cell r="L36" t="str">
            <v>Catastrófico</v>
          </cell>
          <cell r="N36" t="str">
            <v>Extremo</v>
          </cell>
        </row>
      </sheetData>
      <sheetData sheetId="6"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Riesgos"/>
      <sheetName val="Aux"/>
      <sheetName val="Probabilidad"/>
      <sheetName val="Impacto"/>
      <sheetName val="Impacto Corrupción"/>
      <sheetName val="Riesgo Inherente"/>
      <sheetName val="Riesgo Residual"/>
    </sheetNames>
    <sheetDataSet>
      <sheetData sheetId="0" refreshError="1"/>
      <sheetData sheetId="1">
        <row r="2">
          <cell r="A2" t="str">
            <v>Muy Baja</v>
          </cell>
          <cell r="B2">
            <v>0.2</v>
          </cell>
          <cell r="C2" t="str">
            <v>Leve</v>
          </cell>
          <cell r="D2">
            <v>0.2</v>
          </cell>
          <cell r="G2" t="str">
            <v>Preventivo</v>
          </cell>
          <cell r="H2">
            <v>0.25</v>
          </cell>
          <cell r="I2" t="str">
            <v>Automático</v>
          </cell>
          <cell r="J2">
            <v>0.25</v>
          </cell>
        </row>
        <row r="3">
          <cell r="A3" t="str">
            <v>Baja</v>
          </cell>
          <cell r="B3">
            <v>0.4</v>
          </cell>
          <cell r="C3" t="str">
            <v>Menor</v>
          </cell>
          <cell r="D3">
            <v>0.4</v>
          </cell>
          <cell r="G3" t="str">
            <v>Detectivo</v>
          </cell>
          <cell r="H3">
            <v>0.15</v>
          </cell>
          <cell r="I3" t="str">
            <v>Manual</v>
          </cell>
          <cell r="J3">
            <v>0.15</v>
          </cell>
        </row>
        <row r="4">
          <cell r="A4" t="str">
            <v>Media</v>
          </cell>
          <cell r="B4">
            <v>0.6</v>
          </cell>
          <cell r="C4" t="str">
            <v>Moderado</v>
          </cell>
          <cell r="D4">
            <v>0.6</v>
          </cell>
          <cell r="G4" t="str">
            <v>Correctivo</v>
          </cell>
          <cell r="H4">
            <v>0.1</v>
          </cell>
        </row>
        <row r="5">
          <cell r="A5" t="str">
            <v>Alta</v>
          </cell>
          <cell r="B5">
            <v>0.8</v>
          </cell>
          <cell r="C5" t="str">
            <v>Mayor</v>
          </cell>
          <cell r="D5">
            <v>0.8</v>
          </cell>
        </row>
        <row r="6">
          <cell r="A6" t="str">
            <v>Muy Alta</v>
          </cell>
          <cell r="B6">
            <v>1</v>
          </cell>
          <cell r="C6" t="str">
            <v>Catastrófico</v>
          </cell>
          <cell r="D6">
            <v>1</v>
          </cell>
        </row>
      </sheetData>
      <sheetData sheetId="2" refreshError="1"/>
      <sheetData sheetId="3" refreshError="1"/>
      <sheetData sheetId="4" refreshError="1"/>
      <sheetData sheetId="5">
        <row r="12">
          <cell r="K12" t="str">
            <v>Muy Baja</v>
          </cell>
          <cell r="L12" t="str">
            <v>Leve</v>
          </cell>
          <cell r="N12" t="str">
            <v>Bajo</v>
          </cell>
        </row>
        <row r="13">
          <cell r="K13" t="str">
            <v>Baja</v>
          </cell>
          <cell r="L13" t="str">
            <v>Leve</v>
          </cell>
          <cell r="N13" t="str">
            <v>Bajo</v>
          </cell>
        </row>
        <row r="14">
          <cell r="K14" t="str">
            <v>Media</v>
          </cell>
          <cell r="L14" t="str">
            <v>Leve</v>
          </cell>
          <cell r="N14" t="str">
            <v>Moderado</v>
          </cell>
        </row>
        <row r="15">
          <cell r="K15" t="str">
            <v>Alta</v>
          </cell>
          <cell r="L15" t="str">
            <v>Leve</v>
          </cell>
          <cell r="N15" t="str">
            <v>Moderado</v>
          </cell>
        </row>
        <row r="16">
          <cell r="K16" t="str">
            <v>Muy Alta</v>
          </cell>
          <cell r="L16" t="str">
            <v>Leve</v>
          </cell>
          <cell r="N16" t="str">
            <v>Alto</v>
          </cell>
        </row>
        <row r="17">
          <cell r="K17" t="str">
            <v>Muy Baja</v>
          </cell>
          <cell r="L17" t="str">
            <v>Menor</v>
          </cell>
          <cell r="N17" t="str">
            <v>Bajo</v>
          </cell>
        </row>
        <row r="18">
          <cell r="K18" t="str">
            <v>Baja</v>
          </cell>
          <cell r="L18" t="str">
            <v>Menor</v>
          </cell>
          <cell r="N18" t="str">
            <v>Moderado</v>
          </cell>
        </row>
        <row r="19">
          <cell r="K19" t="str">
            <v>Media</v>
          </cell>
          <cell r="L19" t="str">
            <v>Menor</v>
          </cell>
          <cell r="N19" t="str">
            <v>Moderado</v>
          </cell>
        </row>
        <row r="20">
          <cell r="K20" t="str">
            <v>Alta</v>
          </cell>
          <cell r="L20" t="str">
            <v>Menor</v>
          </cell>
          <cell r="N20" t="str">
            <v>Moderado</v>
          </cell>
        </row>
        <row r="21">
          <cell r="K21" t="str">
            <v>Muy Alta</v>
          </cell>
          <cell r="L21" t="str">
            <v>Menor</v>
          </cell>
          <cell r="N21" t="str">
            <v>Alto</v>
          </cell>
        </row>
        <row r="22">
          <cell r="K22" t="str">
            <v>Muy Baja</v>
          </cell>
          <cell r="L22" t="str">
            <v>Moderado</v>
          </cell>
          <cell r="N22" t="str">
            <v>Moderado</v>
          </cell>
        </row>
        <row r="23">
          <cell r="K23" t="str">
            <v>Baja</v>
          </cell>
          <cell r="L23" t="str">
            <v>Moderado</v>
          </cell>
          <cell r="N23" t="str">
            <v>Moderado</v>
          </cell>
        </row>
        <row r="24">
          <cell r="K24" t="str">
            <v>Media</v>
          </cell>
          <cell r="L24" t="str">
            <v>Moderado</v>
          </cell>
          <cell r="N24" t="str">
            <v>Moderado</v>
          </cell>
        </row>
        <row r="25">
          <cell r="K25" t="str">
            <v>Alta</v>
          </cell>
          <cell r="L25" t="str">
            <v>Moderado</v>
          </cell>
          <cell r="N25" t="str">
            <v>Alto</v>
          </cell>
        </row>
        <row r="26">
          <cell r="K26" t="str">
            <v>Muy Alta</v>
          </cell>
          <cell r="L26" t="str">
            <v>Moderado</v>
          </cell>
          <cell r="N26" t="str">
            <v>Alto</v>
          </cell>
        </row>
        <row r="27">
          <cell r="K27" t="str">
            <v>Muy Baja</v>
          </cell>
          <cell r="L27" t="str">
            <v>Mayor</v>
          </cell>
          <cell r="N27" t="str">
            <v>Alto</v>
          </cell>
        </row>
        <row r="28">
          <cell r="K28" t="str">
            <v>Baja</v>
          </cell>
          <cell r="L28" t="str">
            <v>Mayor</v>
          </cell>
          <cell r="N28" t="str">
            <v>Alto</v>
          </cell>
        </row>
        <row r="29">
          <cell r="K29" t="str">
            <v>Media</v>
          </cell>
          <cell r="L29" t="str">
            <v>Mayor</v>
          </cell>
          <cell r="N29" t="str">
            <v>Alto</v>
          </cell>
        </row>
        <row r="30">
          <cell r="K30" t="str">
            <v>Alta</v>
          </cell>
          <cell r="L30" t="str">
            <v>Mayor</v>
          </cell>
          <cell r="N30" t="str">
            <v>Alto</v>
          </cell>
        </row>
        <row r="31">
          <cell r="K31" t="str">
            <v>Muy Alta</v>
          </cell>
          <cell r="L31" t="str">
            <v>Mayor</v>
          </cell>
          <cell r="N31" t="str">
            <v>Alto</v>
          </cell>
        </row>
        <row r="32">
          <cell r="K32" t="str">
            <v>Muy Baja</v>
          </cell>
          <cell r="L32" t="str">
            <v>Catastrófico</v>
          </cell>
          <cell r="N32" t="str">
            <v>Extremo</v>
          </cell>
        </row>
        <row r="33">
          <cell r="K33" t="str">
            <v>Baja</v>
          </cell>
          <cell r="L33" t="str">
            <v>Catastrófico</v>
          </cell>
          <cell r="N33" t="str">
            <v>Extremo</v>
          </cell>
        </row>
        <row r="34">
          <cell r="K34" t="str">
            <v>Media</v>
          </cell>
          <cell r="L34" t="str">
            <v>Catastrófico</v>
          </cell>
          <cell r="N34" t="str">
            <v>Extremo</v>
          </cell>
        </row>
        <row r="35">
          <cell r="K35" t="str">
            <v>Alta</v>
          </cell>
          <cell r="L35" t="str">
            <v>Catastrófico</v>
          </cell>
          <cell r="N35" t="str">
            <v>Extremo</v>
          </cell>
        </row>
        <row r="36">
          <cell r="K36" t="str">
            <v>Muy Alta</v>
          </cell>
          <cell r="L36" t="str">
            <v>Catastrófico</v>
          </cell>
          <cell r="N36" t="str">
            <v>Extremo</v>
          </cell>
        </row>
      </sheetData>
      <sheetData sheetId="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Riesgos"/>
      <sheetName val="Aux"/>
      <sheetName val="Probabilidad"/>
      <sheetName val="Impacto"/>
      <sheetName val="Impacto Corrupción"/>
      <sheetName val="Riesgo Inherente"/>
      <sheetName val="Riesgo Residual"/>
    </sheetNames>
    <sheetDataSet>
      <sheetData sheetId="0" refreshError="1"/>
      <sheetData sheetId="1" refreshError="1">
        <row r="2">
          <cell r="A2" t="str">
            <v>Muy Baja</v>
          </cell>
          <cell r="B2">
            <v>0.2</v>
          </cell>
          <cell r="C2" t="str">
            <v>Leve</v>
          </cell>
          <cell r="D2">
            <v>0.2</v>
          </cell>
          <cell r="G2" t="str">
            <v>Preventivo</v>
          </cell>
          <cell r="H2">
            <v>0.25</v>
          </cell>
          <cell r="I2" t="str">
            <v>Automático</v>
          </cell>
          <cell r="J2">
            <v>0.25</v>
          </cell>
        </row>
        <row r="3">
          <cell r="A3" t="str">
            <v>Baja</v>
          </cell>
          <cell r="B3">
            <v>0.4</v>
          </cell>
          <cell r="C3" t="str">
            <v>Menor</v>
          </cell>
          <cell r="D3">
            <v>0.4</v>
          </cell>
          <cell r="G3" t="str">
            <v>Detectivo</v>
          </cell>
          <cell r="H3">
            <v>0.15</v>
          </cell>
          <cell r="I3" t="str">
            <v>Manual</v>
          </cell>
          <cell r="J3">
            <v>0.15</v>
          </cell>
        </row>
        <row r="4">
          <cell r="A4" t="str">
            <v>Media</v>
          </cell>
          <cell r="B4">
            <v>0.6</v>
          </cell>
          <cell r="C4" t="str">
            <v>Moderado</v>
          </cell>
          <cell r="D4">
            <v>0.6</v>
          </cell>
          <cell r="G4" t="str">
            <v>Correctivo</v>
          </cell>
          <cell r="H4">
            <v>0.1</v>
          </cell>
        </row>
        <row r="5">
          <cell r="A5" t="str">
            <v>Alta</v>
          </cell>
          <cell r="B5">
            <v>0.8</v>
          </cell>
          <cell r="C5" t="str">
            <v>Mayor</v>
          </cell>
          <cell r="D5">
            <v>0.8</v>
          </cell>
        </row>
        <row r="6">
          <cell r="A6" t="str">
            <v>Muy Alta</v>
          </cell>
          <cell r="B6">
            <v>1</v>
          </cell>
          <cell r="C6" t="str">
            <v>Catastrófico</v>
          </cell>
          <cell r="D6">
            <v>1</v>
          </cell>
        </row>
      </sheetData>
      <sheetData sheetId="2" refreshError="1"/>
      <sheetData sheetId="3" refreshError="1"/>
      <sheetData sheetId="4" refreshError="1"/>
      <sheetData sheetId="5" refreshError="1">
        <row r="12">
          <cell r="K12" t="str">
            <v>Muy Baja</v>
          </cell>
          <cell r="L12" t="str">
            <v>Leve</v>
          </cell>
          <cell r="N12" t="str">
            <v>Bajo</v>
          </cell>
        </row>
        <row r="13">
          <cell r="K13" t="str">
            <v>Baja</v>
          </cell>
          <cell r="L13" t="str">
            <v>Leve</v>
          </cell>
          <cell r="N13" t="str">
            <v>Bajo</v>
          </cell>
        </row>
        <row r="14">
          <cell r="K14" t="str">
            <v>Media</v>
          </cell>
          <cell r="L14" t="str">
            <v>Leve</v>
          </cell>
          <cell r="N14" t="str">
            <v>Moderado</v>
          </cell>
        </row>
        <row r="15">
          <cell r="K15" t="str">
            <v>Alta</v>
          </cell>
          <cell r="L15" t="str">
            <v>Leve</v>
          </cell>
          <cell r="N15" t="str">
            <v>Moderado</v>
          </cell>
        </row>
        <row r="16">
          <cell r="K16" t="str">
            <v>Muy Alta</v>
          </cell>
          <cell r="L16" t="str">
            <v>Leve</v>
          </cell>
          <cell r="N16" t="str">
            <v>Alto</v>
          </cell>
        </row>
        <row r="17">
          <cell r="K17" t="str">
            <v>Muy Baja</v>
          </cell>
          <cell r="L17" t="str">
            <v>Menor</v>
          </cell>
          <cell r="N17" t="str">
            <v>Bajo</v>
          </cell>
        </row>
        <row r="18">
          <cell r="K18" t="str">
            <v>Baja</v>
          </cell>
          <cell r="L18" t="str">
            <v>Menor</v>
          </cell>
          <cell r="N18" t="str">
            <v>Moderado</v>
          </cell>
        </row>
        <row r="19">
          <cell r="K19" t="str">
            <v>Media</v>
          </cell>
          <cell r="L19" t="str">
            <v>Menor</v>
          </cell>
          <cell r="N19" t="str">
            <v>Moderado</v>
          </cell>
        </row>
        <row r="20">
          <cell r="K20" t="str">
            <v>Alta</v>
          </cell>
          <cell r="L20" t="str">
            <v>Menor</v>
          </cell>
          <cell r="N20" t="str">
            <v>Moderado</v>
          </cell>
        </row>
        <row r="21">
          <cell r="K21" t="str">
            <v>Muy Alta</v>
          </cell>
          <cell r="L21" t="str">
            <v>Menor</v>
          </cell>
          <cell r="N21" t="str">
            <v>Alto</v>
          </cell>
        </row>
        <row r="22">
          <cell r="K22" t="str">
            <v>Muy Baja</v>
          </cell>
          <cell r="L22" t="str">
            <v>Moderado</v>
          </cell>
          <cell r="N22" t="str">
            <v>Moderado</v>
          </cell>
        </row>
        <row r="23">
          <cell r="K23" t="str">
            <v>Baja</v>
          </cell>
          <cell r="L23" t="str">
            <v>Moderado</v>
          </cell>
          <cell r="N23" t="str">
            <v>Moderado</v>
          </cell>
        </row>
        <row r="24">
          <cell r="K24" t="str">
            <v>Media</v>
          </cell>
          <cell r="L24" t="str">
            <v>Moderado</v>
          </cell>
          <cell r="N24" t="str">
            <v>Moderado</v>
          </cell>
        </row>
        <row r="25">
          <cell r="K25" t="str">
            <v>Alta</v>
          </cell>
          <cell r="L25" t="str">
            <v>Moderado</v>
          </cell>
          <cell r="N25" t="str">
            <v>Alto</v>
          </cell>
        </row>
        <row r="26">
          <cell r="K26" t="str">
            <v>Muy Alta</v>
          </cell>
          <cell r="L26" t="str">
            <v>Moderado</v>
          </cell>
          <cell r="N26" t="str">
            <v>Alto</v>
          </cell>
        </row>
        <row r="27">
          <cell r="K27" t="str">
            <v>Muy Baja</v>
          </cell>
          <cell r="L27" t="str">
            <v>Mayor</v>
          </cell>
          <cell r="N27" t="str">
            <v>Alto</v>
          </cell>
        </row>
        <row r="28">
          <cell r="K28" t="str">
            <v>Baja</v>
          </cell>
          <cell r="L28" t="str">
            <v>Mayor</v>
          </cell>
          <cell r="N28" t="str">
            <v>Alto</v>
          </cell>
        </row>
        <row r="29">
          <cell r="K29" t="str">
            <v>Media</v>
          </cell>
          <cell r="L29" t="str">
            <v>Mayor</v>
          </cell>
          <cell r="N29" t="str">
            <v>Alto</v>
          </cell>
        </row>
        <row r="30">
          <cell r="K30" t="str">
            <v>Alta</v>
          </cell>
          <cell r="L30" t="str">
            <v>Mayor</v>
          </cell>
          <cell r="N30" t="str">
            <v>Alto</v>
          </cell>
        </row>
        <row r="31">
          <cell r="K31" t="str">
            <v>Muy Alta</v>
          </cell>
          <cell r="L31" t="str">
            <v>Mayor</v>
          </cell>
          <cell r="N31" t="str">
            <v>Alto</v>
          </cell>
        </row>
        <row r="32">
          <cell r="K32" t="str">
            <v>Muy Baja</v>
          </cell>
          <cell r="L32" t="str">
            <v>Catastrófico</v>
          </cell>
          <cell r="N32" t="str">
            <v>Extremo</v>
          </cell>
        </row>
        <row r="33">
          <cell r="K33" t="str">
            <v>Baja</v>
          </cell>
          <cell r="L33" t="str">
            <v>Catastrófico</v>
          </cell>
          <cell r="N33" t="str">
            <v>Extremo</v>
          </cell>
        </row>
        <row r="34">
          <cell r="K34" t="str">
            <v>Media</v>
          </cell>
          <cell r="L34" t="str">
            <v>Catastrófico</v>
          </cell>
          <cell r="N34" t="str">
            <v>Extremo</v>
          </cell>
        </row>
        <row r="35">
          <cell r="K35" t="str">
            <v>Alta</v>
          </cell>
          <cell r="L35" t="str">
            <v>Catastrófico</v>
          </cell>
          <cell r="N35" t="str">
            <v>Extremo</v>
          </cell>
        </row>
        <row r="36">
          <cell r="K36" t="str">
            <v>Muy Alta</v>
          </cell>
          <cell r="L36" t="str">
            <v>Catastrófico</v>
          </cell>
          <cell r="N36" t="str">
            <v>Extremo</v>
          </cell>
        </row>
      </sheetData>
      <sheetData sheetId="6"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Riesgos"/>
      <sheetName val="Aux"/>
      <sheetName val="Probabilidad"/>
      <sheetName val="Impacto"/>
      <sheetName val="Impacto Corrupción"/>
      <sheetName val="Riesgo Inherente"/>
      <sheetName val="Riesgo Residual"/>
    </sheetNames>
    <sheetDataSet>
      <sheetData sheetId="0"/>
      <sheetData sheetId="1">
        <row r="2">
          <cell r="A2" t="str">
            <v>Muy Baja</v>
          </cell>
          <cell r="B2">
            <v>0.2</v>
          </cell>
          <cell r="C2" t="str">
            <v>Leve</v>
          </cell>
          <cell r="D2">
            <v>0.2</v>
          </cell>
          <cell r="G2" t="str">
            <v>Preventivo</v>
          </cell>
          <cell r="H2">
            <v>0.25</v>
          </cell>
          <cell r="I2" t="str">
            <v>Automático</v>
          </cell>
          <cell r="J2">
            <v>0.25</v>
          </cell>
        </row>
        <row r="3">
          <cell r="A3" t="str">
            <v>Baja</v>
          </cell>
          <cell r="B3">
            <v>0.4</v>
          </cell>
          <cell r="C3" t="str">
            <v>Menor</v>
          </cell>
          <cell r="D3">
            <v>0.4</v>
          </cell>
          <cell r="G3" t="str">
            <v>Detectivo</v>
          </cell>
          <cell r="H3">
            <v>0.15</v>
          </cell>
          <cell r="I3" t="str">
            <v>Manual</v>
          </cell>
          <cell r="J3">
            <v>0.15</v>
          </cell>
        </row>
        <row r="4">
          <cell r="A4" t="str">
            <v>Media</v>
          </cell>
          <cell r="B4">
            <v>0.6</v>
          </cell>
          <cell r="C4" t="str">
            <v>Moderado</v>
          </cell>
          <cell r="D4">
            <v>0.6</v>
          </cell>
          <cell r="G4" t="str">
            <v>Correctivo</v>
          </cell>
          <cell r="H4">
            <v>0.1</v>
          </cell>
        </row>
        <row r="5">
          <cell r="A5" t="str">
            <v>Alta</v>
          </cell>
          <cell r="B5">
            <v>0.8</v>
          </cell>
          <cell r="C5" t="str">
            <v>Mayor</v>
          </cell>
          <cell r="D5">
            <v>0.8</v>
          </cell>
        </row>
        <row r="6">
          <cell r="A6" t="str">
            <v>Muy Alta</v>
          </cell>
          <cell r="B6">
            <v>1</v>
          </cell>
          <cell r="C6" t="str">
            <v>Catastrófico</v>
          </cell>
          <cell r="D6">
            <v>1</v>
          </cell>
        </row>
      </sheetData>
      <sheetData sheetId="2"/>
      <sheetData sheetId="3"/>
      <sheetData sheetId="4"/>
      <sheetData sheetId="5">
        <row r="12">
          <cell r="K12" t="str">
            <v>Muy Baja</v>
          </cell>
          <cell r="L12" t="str">
            <v>Leve</v>
          </cell>
          <cell r="N12" t="str">
            <v>Bajo</v>
          </cell>
        </row>
        <row r="13">
          <cell r="K13" t="str">
            <v>Baja</v>
          </cell>
          <cell r="L13" t="str">
            <v>Leve</v>
          </cell>
          <cell r="N13" t="str">
            <v>Bajo</v>
          </cell>
        </row>
        <row r="14">
          <cell r="K14" t="str">
            <v>Media</v>
          </cell>
          <cell r="L14" t="str">
            <v>Leve</v>
          </cell>
          <cell r="N14" t="str">
            <v>Moderado</v>
          </cell>
        </row>
        <row r="15">
          <cell r="K15" t="str">
            <v>Alta</v>
          </cell>
          <cell r="L15" t="str">
            <v>Leve</v>
          </cell>
          <cell r="N15" t="str">
            <v>Moderado</v>
          </cell>
        </row>
        <row r="16">
          <cell r="K16" t="str">
            <v>Muy Alta</v>
          </cell>
          <cell r="L16" t="str">
            <v>Leve</v>
          </cell>
          <cell r="N16" t="str">
            <v>Alto</v>
          </cell>
        </row>
        <row r="17">
          <cell r="K17" t="str">
            <v>Muy Baja</v>
          </cell>
          <cell r="L17" t="str">
            <v>Menor</v>
          </cell>
          <cell r="N17" t="str">
            <v>Bajo</v>
          </cell>
        </row>
        <row r="18">
          <cell r="K18" t="str">
            <v>Baja</v>
          </cell>
          <cell r="L18" t="str">
            <v>Menor</v>
          </cell>
          <cell r="N18" t="str">
            <v>Moderado</v>
          </cell>
        </row>
        <row r="19">
          <cell r="K19" t="str">
            <v>Media</v>
          </cell>
          <cell r="L19" t="str">
            <v>Menor</v>
          </cell>
          <cell r="N19" t="str">
            <v>Moderado</v>
          </cell>
        </row>
        <row r="20">
          <cell r="K20" t="str">
            <v>Alta</v>
          </cell>
          <cell r="L20" t="str">
            <v>Menor</v>
          </cell>
          <cell r="N20" t="str">
            <v>Moderado</v>
          </cell>
        </row>
        <row r="21">
          <cell r="K21" t="str">
            <v>Muy Alta</v>
          </cell>
          <cell r="L21" t="str">
            <v>Menor</v>
          </cell>
          <cell r="N21" t="str">
            <v>Alto</v>
          </cell>
        </row>
        <row r="22">
          <cell r="K22" t="str">
            <v>Muy Baja</v>
          </cell>
          <cell r="L22" t="str">
            <v>Moderado</v>
          </cell>
          <cell r="N22" t="str">
            <v>Moderado</v>
          </cell>
        </row>
        <row r="23">
          <cell r="K23" t="str">
            <v>Baja</v>
          </cell>
          <cell r="L23" t="str">
            <v>Moderado</v>
          </cell>
          <cell r="N23" t="str">
            <v>Moderado</v>
          </cell>
        </row>
        <row r="24">
          <cell r="K24" t="str">
            <v>Media</v>
          </cell>
          <cell r="L24" t="str">
            <v>Moderado</v>
          </cell>
          <cell r="N24" t="str">
            <v>Moderado</v>
          </cell>
        </row>
        <row r="25">
          <cell r="K25" t="str">
            <v>Alta</v>
          </cell>
          <cell r="L25" t="str">
            <v>Moderado</v>
          </cell>
          <cell r="N25" t="str">
            <v>Alto</v>
          </cell>
        </row>
        <row r="26">
          <cell r="K26" t="str">
            <v>Muy Alta</v>
          </cell>
          <cell r="L26" t="str">
            <v>Moderado</v>
          </cell>
          <cell r="N26" t="str">
            <v>Alto</v>
          </cell>
        </row>
        <row r="27">
          <cell r="K27" t="str">
            <v>Muy Baja</v>
          </cell>
          <cell r="L27" t="str">
            <v>Mayor</v>
          </cell>
          <cell r="N27" t="str">
            <v>Alto</v>
          </cell>
        </row>
        <row r="28">
          <cell r="K28" t="str">
            <v>Baja</v>
          </cell>
          <cell r="L28" t="str">
            <v>Mayor</v>
          </cell>
          <cell r="N28" t="str">
            <v>Alto</v>
          </cell>
        </row>
        <row r="29">
          <cell r="K29" t="str">
            <v>Media</v>
          </cell>
          <cell r="L29" t="str">
            <v>Mayor</v>
          </cell>
          <cell r="N29" t="str">
            <v>Alto</v>
          </cell>
        </row>
        <row r="30">
          <cell r="K30" t="str">
            <v>Alta</v>
          </cell>
          <cell r="L30" t="str">
            <v>Mayor</v>
          </cell>
          <cell r="N30" t="str">
            <v>Alto</v>
          </cell>
        </row>
        <row r="31">
          <cell r="K31" t="str">
            <v>Muy Alta</v>
          </cell>
          <cell r="L31" t="str">
            <v>Mayor</v>
          </cell>
          <cell r="N31" t="str">
            <v>Alto</v>
          </cell>
        </row>
        <row r="32">
          <cell r="K32" t="str">
            <v>Muy Baja</v>
          </cell>
          <cell r="L32" t="str">
            <v>Catastrófico</v>
          </cell>
          <cell r="N32" t="str">
            <v>Extremo</v>
          </cell>
        </row>
        <row r="33">
          <cell r="K33" t="str">
            <v>Baja</v>
          </cell>
          <cell r="L33" t="str">
            <v>Catastrófico</v>
          </cell>
          <cell r="N33" t="str">
            <v>Extremo</v>
          </cell>
        </row>
        <row r="34">
          <cell r="K34" t="str">
            <v>Media</v>
          </cell>
          <cell r="L34" t="str">
            <v>Catastrófico</v>
          </cell>
          <cell r="N34" t="str">
            <v>Extremo</v>
          </cell>
        </row>
        <row r="35">
          <cell r="K35" t="str">
            <v>Alta</v>
          </cell>
          <cell r="L35" t="str">
            <v>Catastrófico</v>
          </cell>
          <cell r="N35" t="str">
            <v>Extremo</v>
          </cell>
        </row>
        <row r="36">
          <cell r="K36" t="str">
            <v>Muy Alta</v>
          </cell>
          <cell r="L36" t="str">
            <v>Catastrófico</v>
          </cell>
          <cell r="N36" t="str">
            <v>Extremo</v>
          </cell>
        </row>
      </sheetData>
      <sheetData sheetId="6"/>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Riesgos"/>
      <sheetName val="Aux"/>
      <sheetName val="Probabilidad"/>
      <sheetName val="Impacto"/>
      <sheetName val="Impacto Corrupción"/>
      <sheetName val="Riesgo Inherente"/>
      <sheetName val="Riesgo Residual"/>
    </sheetNames>
    <sheetDataSet>
      <sheetData sheetId="0"/>
      <sheetData sheetId="1">
        <row r="2">
          <cell r="A2" t="str">
            <v>Muy Baja</v>
          </cell>
          <cell r="B2">
            <v>0.2</v>
          </cell>
          <cell r="C2" t="str">
            <v>Leve</v>
          </cell>
          <cell r="D2">
            <v>0.2</v>
          </cell>
          <cell r="G2" t="str">
            <v>Preventivo</v>
          </cell>
          <cell r="H2">
            <v>0.25</v>
          </cell>
          <cell r="I2" t="str">
            <v>Automático</v>
          </cell>
          <cell r="J2">
            <v>0.25</v>
          </cell>
        </row>
        <row r="3">
          <cell r="A3" t="str">
            <v>Baja</v>
          </cell>
          <cell r="B3">
            <v>0.4</v>
          </cell>
          <cell r="C3" t="str">
            <v>Menor</v>
          </cell>
          <cell r="D3">
            <v>0.4</v>
          </cell>
          <cell r="G3" t="str">
            <v>Detectivo</v>
          </cell>
          <cell r="H3">
            <v>0.15</v>
          </cell>
          <cell r="I3" t="str">
            <v>Manual</v>
          </cell>
          <cell r="J3">
            <v>0.15</v>
          </cell>
        </row>
        <row r="4">
          <cell r="A4" t="str">
            <v>Media</v>
          </cell>
          <cell r="B4">
            <v>0.6</v>
          </cell>
          <cell r="C4" t="str">
            <v>Moderado</v>
          </cell>
          <cell r="D4">
            <v>0.6</v>
          </cell>
          <cell r="G4" t="str">
            <v>Correctivo</v>
          </cell>
          <cell r="H4">
            <v>0.1</v>
          </cell>
        </row>
        <row r="5">
          <cell r="A5" t="str">
            <v>Alta</v>
          </cell>
          <cell r="B5">
            <v>0.8</v>
          </cell>
          <cell r="C5" t="str">
            <v>Mayor</v>
          </cell>
          <cell r="D5">
            <v>0.8</v>
          </cell>
        </row>
        <row r="6">
          <cell r="A6" t="str">
            <v>Muy Alta</v>
          </cell>
          <cell r="B6">
            <v>1</v>
          </cell>
          <cell r="C6" t="str">
            <v>Catastrófico</v>
          </cell>
          <cell r="D6">
            <v>1</v>
          </cell>
        </row>
      </sheetData>
      <sheetData sheetId="2"/>
      <sheetData sheetId="3"/>
      <sheetData sheetId="4"/>
      <sheetData sheetId="5">
        <row r="12">
          <cell r="K12" t="str">
            <v>Muy Baja</v>
          </cell>
          <cell r="L12" t="str">
            <v>Leve</v>
          </cell>
          <cell r="N12" t="str">
            <v>Bajo</v>
          </cell>
        </row>
        <row r="13">
          <cell r="K13" t="str">
            <v>Baja</v>
          </cell>
          <cell r="L13" t="str">
            <v>Leve</v>
          </cell>
          <cell r="N13" t="str">
            <v>Bajo</v>
          </cell>
        </row>
        <row r="14">
          <cell r="K14" t="str">
            <v>Media</v>
          </cell>
          <cell r="L14" t="str">
            <v>Leve</v>
          </cell>
          <cell r="N14" t="str">
            <v>Moderado</v>
          </cell>
        </row>
        <row r="15">
          <cell r="K15" t="str">
            <v>Alta</v>
          </cell>
          <cell r="L15" t="str">
            <v>Leve</v>
          </cell>
          <cell r="N15" t="str">
            <v>Moderado</v>
          </cell>
        </row>
        <row r="16">
          <cell r="K16" t="str">
            <v>Muy Alta</v>
          </cell>
          <cell r="L16" t="str">
            <v>Leve</v>
          </cell>
          <cell r="N16" t="str">
            <v>Alto</v>
          </cell>
        </row>
        <row r="17">
          <cell r="K17" t="str">
            <v>Muy Baja</v>
          </cell>
          <cell r="L17" t="str">
            <v>Menor</v>
          </cell>
          <cell r="N17" t="str">
            <v>Bajo</v>
          </cell>
        </row>
        <row r="18">
          <cell r="K18" t="str">
            <v>Baja</v>
          </cell>
          <cell r="L18" t="str">
            <v>Menor</v>
          </cell>
          <cell r="N18" t="str">
            <v>Moderado</v>
          </cell>
        </row>
        <row r="19">
          <cell r="K19" t="str">
            <v>Media</v>
          </cell>
          <cell r="L19" t="str">
            <v>Menor</v>
          </cell>
          <cell r="N19" t="str">
            <v>Moderado</v>
          </cell>
        </row>
        <row r="20">
          <cell r="K20" t="str">
            <v>Alta</v>
          </cell>
          <cell r="L20" t="str">
            <v>Menor</v>
          </cell>
          <cell r="N20" t="str">
            <v>Moderado</v>
          </cell>
        </row>
        <row r="21">
          <cell r="K21" t="str">
            <v>Muy Alta</v>
          </cell>
          <cell r="L21" t="str">
            <v>Menor</v>
          </cell>
          <cell r="N21" t="str">
            <v>Alto</v>
          </cell>
        </row>
        <row r="22">
          <cell r="K22" t="str">
            <v>Muy Baja</v>
          </cell>
          <cell r="L22" t="str">
            <v>Moderado</v>
          </cell>
          <cell r="N22" t="str">
            <v>Moderado</v>
          </cell>
        </row>
        <row r="23">
          <cell r="K23" t="str">
            <v>Baja</v>
          </cell>
          <cell r="L23" t="str">
            <v>Moderado</v>
          </cell>
          <cell r="N23" t="str">
            <v>Moderado</v>
          </cell>
        </row>
        <row r="24">
          <cell r="K24" t="str">
            <v>Media</v>
          </cell>
          <cell r="L24" t="str">
            <v>Moderado</v>
          </cell>
          <cell r="N24" t="str">
            <v>Moderado</v>
          </cell>
        </row>
        <row r="25">
          <cell r="K25" t="str">
            <v>Alta</v>
          </cell>
          <cell r="L25" t="str">
            <v>Moderado</v>
          </cell>
          <cell r="N25" t="str">
            <v>Alto</v>
          </cell>
        </row>
        <row r="26">
          <cell r="K26" t="str">
            <v>Muy Alta</v>
          </cell>
          <cell r="L26" t="str">
            <v>Moderado</v>
          </cell>
          <cell r="N26" t="str">
            <v>Alto</v>
          </cell>
        </row>
        <row r="27">
          <cell r="K27" t="str">
            <v>Muy Baja</v>
          </cell>
          <cell r="L27" t="str">
            <v>Mayor</v>
          </cell>
          <cell r="N27" t="str">
            <v>Alto</v>
          </cell>
        </row>
        <row r="28">
          <cell r="K28" t="str">
            <v>Baja</v>
          </cell>
          <cell r="L28" t="str">
            <v>Mayor</v>
          </cell>
          <cell r="N28" t="str">
            <v>Alto</v>
          </cell>
        </row>
        <row r="29">
          <cell r="K29" t="str">
            <v>Media</v>
          </cell>
          <cell r="L29" t="str">
            <v>Mayor</v>
          </cell>
          <cell r="N29" t="str">
            <v>Alto</v>
          </cell>
        </row>
        <row r="30">
          <cell r="K30" t="str">
            <v>Alta</v>
          </cell>
          <cell r="L30" t="str">
            <v>Mayor</v>
          </cell>
          <cell r="N30" t="str">
            <v>Alto</v>
          </cell>
        </row>
        <row r="31">
          <cell r="K31" t="str">
            <v>Muy Alta</v>
          </cell>
          <cell r="L31" t="str">
            <v>Mayor</v>
          </cell>
          <cell r="N31" t="str">
            <v>Alto</v>
          </cell>
        </row>
        <row r="32">
          <cell r="K32" t="str">
            <v>Muy Baja</v>
          </cell>
          <cell r="L32" t="str">
            <v>Catastrófico</v>
          </cell>
          <cell r="N32" t="str">
            <v>Extremo</v>
          </cell>
        </row>
        <row r="33">
          <cell r="K33" t="str">
            <v>Baja</v>
          </cell>
          <cell r="L33" t="str">
            <v>Catastrófico</v>
          </cell>
          <cell r="N33" t="str">
            <v>Extremo</v>
          </cell>
        </row>
        <row r="34">
          <cell r="K34" t="str">
            <v>Media</v>
          </cell>
          <cell r="L34" t="str">
            <v>Catastrófico</v>
          </cell>
          <cell r="N34" t="str">
            <v>Extremo</v>
          </cell>
        </row>
        <row r="35">
          <cell r="K35" t="str">
            <v>Alta</v>
          </cell>
          <cell r="L35" t="str">
            <v>Catastrófico</v>
          </cell>
          <cell r="N35" t="str">
            <v>Extremo</v>
          </cell>
        </row>
        <row r="36">
          <cell r="K36" t="str">
            <v>Muy Alta</v>
          </cell>
          <cell r="L36" t="str">
            <v>Catastrófico</v>
          </cell>
          <cell r="N36" t="str">
            <v>Extremo</v>
          </cell>
        </row>
      </sheetData>
      <sheetData sheetId="6"/>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Riesgos"/>
      <sheetName val="Aux"/>
      <sheetName val="Probabilidad"/>
      <sheetName val="Impacto"/>
      <sheetName val="Impacto Corrupción"/>
      <sheetName val="Riesgo Inherente"/>
      <sheetName val="Riesgo Residual"/>
    </sheetNames>
    <sheetDataSet>
      <sheetData sheetId="0"/>
      <sheetData sheetId="1">
        <row r="2">
          <cell r="A2" t="str">
            <v>Muy Baja</v>
          </cell>
          <cell r="B2">
            <v>0.2</v>
          </cell>
          <cell r="C2" t="str">
            <v>Leve</v>
          </cell>
          <cell r="D2">
            <v>0.2</v>
          </cell>
          <cell r="G2" t="str">
            <v>Preventivo</v>
          </cell>
          <cell r="H2">
            <v>0.25</v>
          </cell>
          <cell r="I2" t="str">
            <v>Automático</v>
          </cell>
          <cell r="J2">
            <v>0.25</v>
          </cell>
        </row>
        <row r="3">
          <cell r="A3" t="str">
            <v>Baja</v>
          </cell>
          <cell r="B3">
            <v>0.4</v>
          </cell>
          <cell r="C3" t="str">
            <v>Menor</v>
          </cell>
          <cell r="D3">
            <v>0.4</v>
          </cell>
          <cell r="G3" t="str">
            <v>Detectivo</v>
          </cell>
          <cell r="H3">
            <v>0.15</v>
          </cell>
          <cell r="I3" t="str">
            <v>Manual</v>
          </cell>
          <cell r="J3">
            <v>0.15</v>
          </cell>
        </row>
        <row r="4">
          <cell r="A4" t="str">
            <v>Media</v>
          </cell>
          <cell r="B4">
            <v>0.6</v>
          </cell>
          <cell r="C4" t="str">
            <v>Moderado</v>
          </cell>
          <cell r="D4">
            <v>0.6</v>
          </cell>
          <cell r="G4" t="str">
            <v>Correctivo</v>
          </cell>
          <cell r="H4">
            <v>0.1</v>
          </cell>
        </row>
        <row r="5">
          <cell r="A5" t="str">
            <v>Alta</v>
          </cell>
          <cell r="B5">
            <v>0.8</v>
          </cell>
          <cell r="C5" t="str">
            <v>Mayor</v>
          </cell>
          <cell r="D5">
            <v>0.8</v>
          </cell>
        </row>
        <row r="6">
          <cell r="A6" t="str">
            <v>Muy Alta</v>
          </cell>
          <cell r="B6">
            <v>1</v>
          </cell>
          <cell r="C6" t="str">
            <v>Catastrófico</v>
          </cell>
          <cell r="D6">
            <v>1</v>
          </cell>
        </row>
      </sheetData>
      <sheetData sheetId="2"/>
      <sheetData sheetId="3"/>
      <sheetData sheetId="4"/>
      <sheetData sheetId="5">
        <row r="12">
          <cell r="K12" t="str">
            <v>Muy Baja</v>
          </cell>
          <cell r="L12" t="str">
            <v>Leve</v>
          </cell>
          <cell r="N12" t="str">
            <v>Bajo</v>
          </cell>
        </row>
        <row r="13">
          <cell r="K13" t="str">
            <v>Baja</v>
          </cell>
          <cell r="L13" t="str">
            <v>Leve</v>
          </cell>
          <cell r="N13" t="str">
            <v>Bajo</v>
          </cell>
        </row>
        <row r="14">
          <cell r="K14" t="str">
            <v>Media</v>
          </cell>
          <cell r="L14" t="str">
            <v>Leve</v>
          </cell>
          <cell r="N14" t="str">
            <v>Moderado</v>
          </cell>
        </row>
        <row r="15">
          <cell r="K15" t="str">
            <v>Alta</v>
          </cell>
          <cell r="L15" t="str">
            <v>Leve</v>
          </cell>
          <cell r="N15" t="str">
            <v>Moderado</v>
          </cell>
        </row>
        <row r="16">
          <cell r="K16" t="str">
            <v>Muy Alta</v>
          </cell>
          <cell r="L16" t="str">
            <v>Leve</v>
          </cell>
          <cell r="N16" t="str">
            <v>Alto</v>
          </cell>
        </row>
        <row r="17">
          <cell r="K17" t="str">
            <v>Muy Baja</v>
          </cell>
          <cell r="L17" t="str">
            <v>Menor</v>
          </cell>
          <cell r="N17" t="str">
            <v>Bajo</v>
          </cell>
        </row>
        <row r="18">
          <cell r="K18" t="str">
            <v>Baja</v>
          </cell>
          <cell r="L18" t="str">
            <v>Menor</v>
          </cell>
          <cell r="N18" t="str">
            <v>Moderado</v>
          </cell>
        </row>
        <row r="19">
          <cell r="K19" t="str">
            <v>Media</v>
          </cell>
          <cell r="L19" t="str">
            <v>Menor</v>
          </cell>
          <cell r="N19" t="str">
            <v>Moderado</v>
          </cell>
        </row>
        <row r="20">
          <cell r="K20" t="str">
            <v>Alta</v>
          </cell>
          <cell r="L20" t="str">
            <v>Menor</v>
          </cell>
          <cell r="N20" t="str">
            <v>Moderado</v>
          </cell>
        </row>
        <row r="21">
          <cell r="K21" t="str">
            <v>Muy Alta</v>
          </cell>
          <cell r="L21" t="str">
            <v>Menor</v>
          </cell>
          <cell r="N21" t="str">
            <v>Alto</v>
          </cell>
        </row>
        <row r="22">
          <cell r="K22" t="str">
            <v>Muy Baja</v>
          </cell>
          <cell r="L22" t="str">
            <v>Moderado</v>
          </cell>
          <cell r="N22" t="str">
            <v>Moderado</v>
          </cell>
        </row>
        <row r="23">
          <cell r="K23" t="str">
            <v>Baja</v>
          </cell>
          <cell r="L23" t="str">
            <v>Moderado</v>
          </cell>
          <cell r="N23" t="str">
            <v>Moderado</v>
          </cell>
        </row>
        <row r="24">
          <cell r="K24" t="str">
            <v>Media</v>
          </cell>
          <cell r="L24" t="str">
            <v>Moderado</v>
          </cell>
          <cell r="N24" t="str">
            <v>Moderado</v>
          </cell>
        </row>
        <row r="25">
          <cell r="K25" t="str">
            <v>Alta</v>
          </cell>
          <cell r="L25" t="str">
            <v>Moderado</v>
          </cell>
          <cell r="N25" t="str">
            <v>Alto</v>
          </cell>
        </row>
        <row r="26">
          <cell r="K26" t="str">
            <v>Muy Alta</v>
          </cell>
          <cell r="L26" t="str">
            <v>Moderado</v>
          </cell>
          <cell r="N26" t="str">
            <v>Alto</v>
          </cell>
        </row>
        <row r="27">
          <cell r="K27" t="str">
            <v>Muy Baja</v>
          </cell>
          <cell r="L27" t="str">
            <v>Mayor</v>
          </cell>
          <cell r="N27" t="str">
            <v>Alto</v>
          </cell>
        </row>
        <row r="28">
          <cell r="K28" t="str">
            <v>Baja</v>
          </cell>
          <cell r="L28" t="str">
            <v>Mayor</v>
          </cell>
          <cell r="N28" t="str">
            <v>Alto</v>
          </cell>
        </row>
        <row r="29">
          <cell r="K29" t="str">
            <v>Media</v>
          </cell>
          <cell r="L29" t="str">
            <v>Mayor</v>
          </cell>
          <cell r="N29" t="str">
            <v>Alto</v>
          </cell>
        </row>
        <row r="30">
          <cell r="K30" t="str">
            <v>Alta</v>
          </cell>
          <cell r="L30" t="str">
            <v>Mayor</v>
          </cell>
          <cell r="N30" t="str">
            <v>Alto</v>
          </cell>
        </row>
        <row r="31">
          <cell r="K31" t="str">
            <v>Muy Alta</v>
          </cell>
          <cell r="L31" t="str">
            <v>Mayor</v>
          </cell>
          <cell r="N31" t="str">
            <v>Alto</v>
          </cell>
        </row>
        <row r="32">
          <cell r="K32" t="str">
            <v>Muy Baja</v>
          </cell>
          <cell r="L32" t="str">
            <v>Catastrófico</v>
          </cell>
          <cell r="N32" t="str">
            <v>Extremo</v>
          </cell>
        </row>
        <row r="33">
          <cell r="K33" t="str">
            <v>Baja</v>
          </cell>
          <cell r="L33" t="str">
            <v>Catastrófico</v>
          </cell>
          <cell r="N33" t="str">
            <v>Extremo</v>
          </cell>
        </row>
        <row r="34">
          <cell r="K34" t="str">
            <v>Media</v>
          </cell>
          <cell r="L34" t="str">
            <v>Catastrófico</v>
          </cell>
          <cell r="N34" t="str">
            <v>Extremo</v>
          </cell>
        </row>
        <row r="35">
          <cell r="K35" t="str">
            <v>Alta</v>
          </cell>
          <cell r="L35" t="str">
            <v>Catastrófico</v>
          </cell>
          <cell r="N35" t="str">
            <v>Extremo</v>
          </cell>
        </row>
        <row r="36">
          <cell r="K36" t="str">
            <v>Muy Alta</v>
          </cell>
          <cell r="L36" t="str">
            <v>Catastrófico</v>
          </cell>
          <cell r="N36" t="str">
            <v>Extremo</v>
          </cell>
        </row>
      </sheetData>
      <sheetData sheetId="6"/>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Riesgos"/>
      <sheetName val="Aux"/>
      <sheetName val="Probabilidad"/>
      <sheetName val="Impacto"/>
      <sheetName val="Impacto Corrupción"/>
      <sheetName val="Riesgo Inherente"/>
      <sheetName val="Riesgo Residual"/>
    </sheetNames>
    <sheetDataSet>
      <sheetData sheetId="0"/>
      <sheetData sheetId="1">
        <row r="2">
          <cell r="A2" t="str">
            <v>Muy Baja</v>
          </cell>
          <cell r="B2">
            <v>0.2</v>
          </cell>
          <cell r="C2" t="str">
            <v>Leve</v>
          </cell>
          <cell r="D2">
            <v>0.2</v>
          </cell>
        </row>
        <row r="3">
          <cell r="A3" t="str">
            <v>Baja</v>
          </cell>
          <cell r="B3">
            <v>0.4</v>
          </cell>
          <cell r="C3" t="str">
            <v>Menor</v>
          </cell>
          <cell r="D3">
            <v>0.4</v>
          </cell>
        </row>
        <row r="4">
          <cell r="A4" t="str">
            <v>Media</v>
          </cell>
          <cell r="B4">
            <v>0.6</v>
          </cell>
          <cell r="C4" t="str">
            <v>Moderado</v>
          </cell>
          <cell r="D4">
            <v>0.6</v>
          </cell>
        </row>
        <row r="5">
          <cell r="A5" t="str">
            <v>Alta</v>
          </cell>
          <cell r="B5">
            <v>0.8</v>
          </cell>
          <cell r="C5" t="str">
            <v>Mayor</v>
          </cell>
          <cell r="D5">
            <v>0.8</v>
          </cell>
        </row>
        <row r="6">
          <cell r="A6" t="str">
            <v>Muy Alta</v>
          </cell>
          <cell r="B6">
            <v>1</v>
          </cell>
          <cell r="C6" t="str">
            <v>Catastrófico</v>
          </cell>
          <cell r="D6">
            <v>1</v>
          </cell>
        </row>
      </sheetData>
      <sheetData sheetId="2"/>
      <sheetData sheetId="3"/>
      <sheetData sheetId="4"/>
      <sheetData sheetId="5"/>
      <sheetData sheetId="6"/>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Riesgos"/>
      <sheetName val="Aux"/>
      <sheetName val="Probabilidad"/>
      <sheetName val="Impacto"/>
      <sheetName val="Impacto Corrupción"/>
      <sheetName val="Riesgo Inherente"/>
      <sheetName val="Riesgo Residual"/>
    </sheetNames>
    <sheetDataSet>
      <sheetData sheetId="0" refreshError="1"/>
      <sheetData sheetId="1" refreshError="1"/>
      <sheetData sheetId="2" refreshError="1"/>
      <sheetData sheetId="3" refreshError="1"/>
      <sheetData sheetId="4" refreshError="1"/>
      <sheetData sheetId="5" refreshError="1">
        <row r="12">
          <cell r="K12" t="str">
            <v>Muy Baja</v>
          </cell>
          <cell r="L12" t="str">
            <v>Leve</v>
          </cell>
          <cell r="N12" t="str">
            <v>Bajo</v>
          </cell>
        </row>
        <row r="13">
          <cell r="K13" t="str">
            <v>Baja</v>
          </cell>
          <cell r="L13" t="str">
            <v>Leve</v>
          </cell>
          <cell r="N13" t="str">
            <v>Bajo</v>
          </cell>
        </row>
        <row r="14">
          <cell r="K14" t="str">
            <v>Media</v>
          </cell>
          <cell r="L14" t="str">
            <v>Leve</v>
          </cell>
          <cell r="N14" t="str">
            <v>Moderado</v>
          </cell>
        </row>
        <row r="15">
          <cell r="K15" t="str">
            <v>Alta</v>
          </cell>
          <cell r="L15" t="str">
            <v>Leve</v>
          </cell>
          <cell r="N15" t="str">
            <v>Moderado</v>
          </cell>
        </row>
        <row r="16">
          <cell r="K16" t="str">
            <v>Muy Alta</v>
          </cell>
          <cell r="L16" t="str">
            <v>Leve</v>
          </cell>
          <cell r="N16" t="str">
            <v>Alto</v>
          </cell>
        </row>
        <row r="17">
          <cell r="K17" t="str">
            <v>Muy Baja</v>
          </cell>
          <cell r="L17" t="str">
            <v>Menor</v>
          </cell>
          <cell r="N17" t="str">
            <v>Bajo</v>
          </cell>
        </row>
        <row r="18">
          <cell r="K18" t="str">
            <v>Baja</v>
          </cell>
          <cell r="L18" t="str">
            <v>Menor</v>
          </cell>
          <cell r="N18" t="str">
            <v>Moderado</v>
          </cell>
        </row>
        <row r="19">
          <cell r="K19" t="str">
            <v>Media</v>
          </cell>
          <cell r="L19" t="str">
            <v>Menor</v>
          </cell>
          <cell r="N19" t="str">
            <v>Moderado</v>
          </cell>
        </row>
        <row r="20">
          <cell r="K20" t="str">
            <v>Alta</v>
          </cell>
          <cell r="L20" t="str">
            <v>Menor</v>
          </cell>
          <cell r="N20" t="str">
            <v>Moderado</v>
          </cell>
        </row>
        <row r="21">
          <cell r="K21" t="str">
            <v>Muy Alta</v>
          </cell>
          <cell r="L21" t="str">
            <v>Menor</v>
          </cell>
          <cell r="N21" t="str">
            <v>Alto</v>
          </cell>
        </row>
        <row r="22">
          <cell r="K22" t="str">
            <v>Muy Baja</v>
          </cell>
          <cell r="L22" t="str">
            <v>Moderado</v>
          </cell>
          <cell r="N22" t="str">
            <v>Moderado</v>
          </cell>
        </row>
        <row r="23">
          <cell r="K23" t="str">
            <v>Baja</v>
          </cell>
          <cell r="L23" t="str">
            <v>Moderado</v>
          </cell>
          <cell r="N23" t="str">
            <v>Moderado</v>
          </cell>
        </row>
        <row r="24">
          <cell r="K24" t="str">
            <v>Media</v>
          </cell>
          <cell r="L24" t="str">
            <v>Moderado</v>
          </cell>
          <cell r="N24" t="str">
            <v>Moderado</v>
          </cell>
        </row>
        <row r="25">
          <cell r="K25" t="str">
            <v>Alta</v>
          </cell>
          <cell r="L25" t="str">
            <v>Moderado</v>
          </cell>
          <cell r="N25" t="str">
            <v>Alto</v>
          </cell>
        </row>
        <row r="26">
          <cell r="K26" t="str">
            <v>Muy Alta</v>
          </cell>
          <cell r="L26" t="str">
            <v>Moderado</v>
          </cell>
          <cell r="N26" t="str">
            <v>Alto</v>
          </cell>
        </row>
        <row r="27">
          <cell r="K27" t="str">
            <v>Muy Baja</v>
          </cell>
          <cell r="L27" t="str">
            <v>Mayor</v>
          </cell>
          <cell r="N27" t="str">
            <v>Alto</v>
          </cell>
        </row>
        <row r="28">
          <cell r="K28" t="str">
            <v>Baja</v>
          </cell>
          <cell r="L28" t="str">
            <v>Mayor</v>
          </cell>
          <cell r="N28" t="str">
            <v>Alto</v>
          </cell>
        </row>
        <row r="29">
          <cell r="K29" t="str">
            <v>Media</v>
          </cell>
          <cell r="L29" t="str">
            <v>Mayor</v>
          </cell>
          <cell r="N29" t="str">
            <v>Alto</v>
          </cell>
        </row>
        <row r="30">
          <cell r="K30" t="str">
            <v>Alta</v>
          </cell>
          <cell r="L30" t="str">
            <v>Mayor</v>
          </cell>
          <cell r="N30" t="str">
            <v>Alto</v>
          </cell>
        </row>
        <row r="31">
          <cell r="K31" t="str">
            <v>Muy Alta</v>
          </cell>
          <cell r="L31" t="str">
            <v>Mayor</v>
          </cell>
          <cell r="N31" t="str">
            <v>Alto</v>
          </cell>
        </row>
        <row r="32">
          <cell r="K32" t="str">
            <v>Muy Baja</v>
          </cell>
          <cell r="L32" t="str">
            <v>Catastrófico</v>
          </cell>
          <cell r="N32" t="str">
            <v>Extremo</v>
          </cell>
        </row>
        <row r="33">
          <cell r="K33" t="str">
            <v>Baja</v>
          </cell>
          <cell r="L33" t="str">
            <v>Catastrófico</v>
          </cell>
          <cell r="N33" t="str">
            <v>Extremo</v>
          </cell>
        </row>
        <row r="34">
          <cell r="K34" t="str">
            <v>Media</v>
          </cell>
          <cell r="L34" t="str">
            <v>Catastrófico</v>
          </cell>
          <cell r="N34" t="str">
            <v>Extremo</v>
          </cell>
        </row>
        <row r="35">
          <cell r="K35" t="str">
            <v>Alta</v>
          </cell>
          <cell r="L35" t="str">
            <v>Catastrófico</v>
          </cell>
          <cell r="N35" t="str">
            <v>Extremo</v>
          </cell>
        </row>
        <row r="36">
          <cell r="K36" t="str">
            <v>Muy Alta</v>
          </cell>
          <cell r="L36" t="str">
            <v>Catastrófico</v>
          </cell>
          <cell r="N36" t="str">
            <v>Extremo</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Riesgos"/>
      <sheetName val="Aux"/>
      <sheetName val="Probabilidad"/>
      <sheetName val="Impacto"/>
      <sheetName val="Impacto Corrupción"/>
      <sheetName val="Riesgo Inherente"/>
      <sheetName val="Riesgo Residual"/>
    </sheetNames>
    <sheetDataSet>
      <sheetData sheetId="0"/>
      <sheetData sheetId="1">
        <row r="2">
          <cell r="A2" t="str">
            <v>Muy Baja</v>
          </cell>
          <cell r="B2">
            <v>0.2</v>
          </cell>
          <cell r="C2" t="str">
            <v>Leve</v>
          </cell>
          <cell r="D2">
            <v>0.2</v>
          </cell>
          <cell r="G2" t="str">
            <v>Preventivo</v>
          </cell>
          <cell r="H2">
            <v>0.25</v>
          </cell>
          <cell r="I2" t="str">
            <v>Automático</v>
          </cell>
          <cell r="J2">
            <v>0.25</v>
          </cell>
        </row>
        <row r="3">
          <cell r="A3" t="str">
            <v>Baja</v>
          </cell>
          <cell r="B3">
            <v>0.4</v>
          </cell>
          <cell r="C3" t="str">
            <v>Menor</v>
          </cell>
          <cell r="D3">
            <v>0.4</v>
          </cell>
          <cell r="G3" t="str">
            <v>Detectivo</v>
          </cell>
          <cell r="H3">
            <v>0.15</v>
          </cell>
          <cell r="I3" t="str">
            <v>Manual</v>
          </cell>
          <cell r="J3">
            <v>0.15</v>
          </cell>
        </row>
        <row r="4">
          <cell r="A4" t="str">
            <v>Media</v>
          </cell>
          <cell r="B4">
            <v>0.6</v>
          </cell>
          <cell r="C4" t="str">
            <v>Moderado</v>
          </cell>
          <cell r="D4">
            <v>0.6</v>
          </cell>
          <cell r="G4" t="str">
            <v>Correctivo</v>
          </cell>
          <cell r="H4">
            <v>0.1</v>
          </cell>
        </row>
        <row r="5">
          <cell r="A5" t="str">
            <v>Alta</v>
          </cell>
          <cell r="B5">
            <v>0.8</v>
          </cell>
          <cell r="C5" t="str">
            <v>Mayor</v>
          </cell>
          <cell r="D5">
            <v>0.8</v>
          </cell>
        </row>
        <row r="6">
          <cell r="A6" t="str">
            <v>Muy Alta</v>
          </cell>
          <cell r="B6">
            <v>1</v>
          </cell>
          <cell r="C6" t="str">
            <v>Catastrófico</v>
          </cell>
          <cell r="D6">
            <v>1</v>
          </cell>
        </row>
      </sheetData>
      <sheetData sheetId="2"/>
      <sheetData sheetId="3"/>
      <sheetData sheetId="4"/>
      <sheetData sheetId="5">
        <row r="12">
          <cell r="K12" t="str">
            <v>Muy Baja</v>
          </cell>
          <cell r="L12" t="str">
            <v>Leve</v>
          </cell>
          <cell r="N12" t="str">
            <v>Bajo</v>
          </cell>
        </row>
        <row r="13">
          <cell r="K13" t="str">
            <v>Baja</v>
          </cell>
          <cell r="L13" t="str">
            <v>Leve</v>
          </cell>
          <cell r="N13" t="str">
            <v>Bajo</v>
          </cell>
        </row>
        <row r="14">
          <cell r="K14" t="str">
            <v>Media</v>
          </cell>
          <cell r="L14" t="str">
            <v>Leve</v>
          </cell>
          <cell r="N14" t="str">
            <v>Moderado</v>
          </cell>
        </row>
        <row r="15">
          <cell r="K15" t="str">
            <v>Alta</v>
          </cell>
          <cell r="L15" t="str">
            <v>Leve</v>
          </cell>
          <cell r="N15" t="str">
            <v>Moderado</v>
          </cell>
        </row>
        <row r="16">
          <cell r="K16" t="str">
            <v>Muy Alta</v>
          </cell>
          <cell r="L16" t="str">
            <v>Leve</v>
          </cell>
          <cell r="N16" t="str">
            <v>Alto</v>
          </cell>
        </row>
        <row r="17">
          <cell r="K17" t="str">
            <v>Muy Baja</v>
          </cell>
          <cell r="L17" t="str">
            <v>Menor</v>
          </cell>
          <cell r="N17" t="str">
            <v>Bajo</v>
          </cell>
        </row>
        <row r="18">
          <cell r="K18" t="str">
            <v>Baja</v>
          </cell>
          <cell r="L18" t="str">
            <v>Menor</v>
          </cell>
          <cell r="N18" t="str">
            <v>Moderado</v>
          </cell>
        </row>
        <row r="19">
          <cell r="K19" t="str">
            <v>Media</v>
          </cell>
          <cell r="L19" t="str">
            <v>Menor</v>
          </cell>
          <cell r="N19" t="str">
            <v>Moderado</v>
          </cell>
        </row>
        <row r="20">
          <cell r="K20" t="str">
            <v>Alta</v>
          </cell>
          <cell r="L20" t="str">
            <v>Menor</v>
          </cell>
          <cell r="N20" t="str">
            <v>Moderado</v>
          </cell>
        </row>
        <row r="21">
          <cell r="K21" t="str">
            <v>Muy Alta</v>
          </cell>
          <cell r="L21" t="str">
            <v>Menor</v>
          </cell>
          <cell r="N21" t="str">
            <v>Alto</v>
          </cell>
        </row>
        <row r="22">
          <cell r="K22" t="str">
            <v>Muy Baja</v>
          </cell>
          <cell r="L22" t="str">
            <v>Moderado</v>
          </cell>
          <cell r="N22" t="str">
            <v>Moderado</v>
          </cell>
        </row>
        <row r="23">
          <cell r="K23" t="str">
            <v>Baja</v>
          </cell>
          <cell r="L23" t="str">
            <v>Moderado</v>
          </cell>
          <cell r="N23" t="str">
            <v>Moderado</v>
          </cell>
        </row>
        <row r="24">
          <cell r="K24" t="str">
            <v>Media</v>
          </cell>
          <cell r="L24" t="str">
            <v>Moderado</v>
          </cell>
          <cell r="N24" t="str">
            <v>Moderado</v>
          </cell>
        </row>
        <row r="25">
          <cell r="K25" t="str">
            <v>Alta</v>
          </cell>
          <cell r="L25" t="str">
            <v>Moderado</v>
          </cell>
          <cell r="N25" t="str">
            <v>Alto</v>
          </cell>
        </row>
        <row r="26">
          <cell r="K26" t="str">
            <v>Muy Alta</v>
          </cell>
          <cell r="L26" t="str">
            <v>Moderado</v>
          </cell>
          <cell r="N26" t="str">
            <v>Alto</v>
          </cell>
        </row>
        <row r="27">
          <cell r="K27" t="str">
            <v>Muy Baja</v>
          </cell>
          <cell r="L27" t="str">
            <v>Mayor</v>
          </cell>
          <cell r="N27" t="str">
            <v>Alto</v>
          </cell>
        </row>
        <row r="28">
          <cell r="K28" t="str">
            <v>Baja</v>
          </cell>
          <cell r="L28" t="str">
            <v>Mayor</v>
          </cell>
          <cell r="N28" t="str">
            <v>Alto</v>
          </cell>
        </row>
        <row r="29">
          <cell r="K29" t="str">
            <v>Media</v>
          </cell>
          <cell r="L29" t="str">
            <v>Mayor</v>
          </cell>
          <cell r="N29" t="str">
            <v>Alto</v>
          </cell>
        </row>
        <row r="30">
          <cell r="K30" t="str">
            <v>Alta</v>
          </cell>
          <cell r="L30" t="str">
            <v>Mayor</v>
          </cell>
          <cell r="N30" t="str">
            <v>Alto</v>
          </cell>
        </row>
        <row r="31">
          <cell r="K31" t="str">
            <v>Muy Alta</v>
          </cell>
          <cell r="L31" t="str">
            <v>Mayor</v>
          </cell>
          <cell r="N31" t="str">
            <v>Alto</v>
          </cell>
        </row>
        <row r="32">
          <cell r="K32" t="str">
            <v>Muy Baja</v>
          </cell>
          <cell r="L32" t="str">
            <v>Catastrófico</v>
          </cell>
          <cell r="N32" t="str">
            <v>Extremo</v>
          </cell>
        </row>
        <row r="33">
          <cell r="K33" t="str">
            <v>Baja</v>
          </cell>
          <cell r="L33" t="str">
            <v>Catastrófico</v>
          </cell>
          <cell r="N33" t="str">
            <v>Extremo</v>
          </cell>
        </row>
        <row r="34">
          <cell r="K34" t="str">
            <v>Media</v>
          </cell>
          <cell r="L34" t="str">
            <v>Catastrófico</v>
          </cell>
          <cell r="N34" t="str">
            <v>Extremo</v>
          </cell>
        </row>
        <row r="35">
          <cell r="K35" t="str">
            <v>Alta</v>
          </cell>
          <cell r="L35" t="str">
            <v>Catastrófico</v>
          </cell>
          <cell r="N35" t="str">
            <v>Extremo</v>
          </cell>
        </row>
        <row r="36">
          <cell r="K36" t="str">
            <v>Muy Alta</v>
          </cell>
          <cell r="L36" t="str">
            <v>Catastrófico</v>
          </cell>
          <cell r="N36" t="str">
            <v>Extremo</v>
          </cell>
        </row>
      </sheetData>
      <sheetData sheetId="6"/>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Riesgos"/>
      <sheetName val="Aux"/>
      <sheetName val="Probabilidad"/>
      <sheetName val="Impacto"/>
      <sheetName val="Impacto Corrupción"/>
      <sheetName val="Riesgo Inherente"/>
      <sheetName val="Riesgo Residual"/>
    </sheetNames>
    <sheetDataSet>
      <sheetData sheetId="0"/>
      <sheetData sheetId="1">
        <row r="2">
          <cell r="A2" t="str">
            <v>Muy Baja</v>
          </cell>
          <cell r="B2">
            <v>0.2</v>
          </cell>
          <cell r="C2" t="str">
            <v>Leve</v>
          </cell>
          <cell r="D2">
            <v>0.2</v>
          </cell>
          <cell r="G2" t="str">
            <v>Preventivo</v>
          </cell>
          <cell r="H2">
            <v>0.25</v>
          </cell>
          <cell r="I2" t="str">
            <v>Automático</v>
          </cell>
          <cell r="J2">
            <v>0.25</v>
          </cell>
        </row>
        <row r="3">
          <cell r="A3" t="str">
            <v>Baja</v>
          </cell>
          <cell r="B3">
            <v>0.4</v>
          </cell>
          <cell r="C3" t="str">
            <v>Menor</v>
          </cell>
          <cell r="D3">
            <v>0.4</v>
          </cell>
          <cell r="G3" t="str">
            <v>Detectivo</v>
          </cell>
          <cell r="H3">
            <v>0.15</v>
          </cell>
          <cell r="I3" t="str">
            <v>Manual</v>
          </cell>
          <cell r="J3">
            <v>0.15</v>
          </cell>
        </row>
        <row r="4">
          <cell r="A4" t="str">
            <v>Media</v>
          </cell>
          <cell r="B4">
            <v>0.6</v>
          </cell>
          <cell r="C4" t="str">
            <v>Moderado</v>
          </cell>
          <cell r="D4">
            <v>0.6</v>
          </cell>
          <cell r="G4" t="str">
            <v>Correctivo</v>
          </cell>
          <cell r="H4">
            <v>0.1</v>
          </cell>
        </row>
        <row r="5">
          <cell r="A5" t="str">
            <v>Alta</v>
          </cell>
          <cell r="B5">
            <v>0.8</v>
          </cell>
          <cell r="C5" t="str">
            <v>Mayor</v>
          </cell>
          <cell r="D5">
            <v>0.8</v>
          </cell>
        </row>
        <row r="6">
          <cell r="A6" t="str">
            <v>Muy Alta</v>
          </cell>
          <cell r="B6">
            <v>1</v>
          </cell>
          <cell r="C6" t="str">
            <v>Catastrófico</v>
          </cell>
          <cell r="D6">
            <v>1</v>
          </cell>
        </row>
      </sheetData>
      <sheetData sheetId="2"/>
      <sheetData sheetId="3"/>
      <sheetData sheetId="4"/>
      <sheetData sheetId="5">
        <row r="12">
          <cell r="K12" t="str">
            <v>Muy Baja</v>
          </cell>
          <cell r="L12" t="str">
            <v>Leve</v>
          </cell>
          <cell r="N12" t="str">
            <v>Bajo</v>
          </cell>
        </row>
        <row r="13">
          <cell r="K13" t="str">
            <v>Baja</v>
          </cell>
          <cell r="L13" t="str">
            <v>Leve</v>
          </cell>
          <cell r="N13" t="str">
            <v>Bajo</v>
          </cell>
        </row>
        <row r="14">
          <cell r="K14" t="str">
            <v>Media</v>
          </cell>
          <cell r="L14" t="str">
            <v>Leve</v>
          </cell>
          <cell r="N14" t="str">
            <v>Moderado</v>
          </cell>
        </row>
        <row r="15">
          <cell r="K15" t="str">
            <v>Alta</v>
          </cell>
          <cell r="L15" t="str">
            <v>Leve</v>
          </cell>
          <cell r="N15" t="str">
            <v>Moderado</v>
          </cell>
        </row>
        <row r="16">
          <cell r="K16" t="str">
            <v>Muy Alta</v>
          </cell>
          <cell r="L16" t="str">
            <v>Leve</v>
          </cell>
          <cell r="N16" t="str">
            <v>Alto</v>
          </cell>
        </row>
        <row r="17">
          <cell r="K17" t="str">
            <v>Muy Baja</v>
          </cell>
          <cell r="L17" t="str">
            <v>Menor</v>
          </cell>
          <cell r="N17" t="str">
            <v>Bajo</v>
          </cell>
        </row>
        <row r="18">
          <cell r="K18" t="str">
            <v>Baja</v>
          </cell>
          <cell r="L18" t="str">
            <v>Menor</v>
          </cell>
          <cell r="N18" t="str">
            <v>Moderado</v>
          </cell>
        </row>
        <row r="19">
          <cell r="K19" t="str">
            <v>Media</v>
          </cell>
          <cell r="L19" t="str">
            <v>Menor</v>
          </cell>
          <cell r="N19" t="str">
            <v>Moderado</v>
          </cell>
        </row>
        <row r="20">
          <cell r="K20" t="str">
            <v>Alta</v>
          </cell>
          <cell r="L20" t="str">
            <v>Menor</v>
          </cell>
          <cell r="N20" t="str">
            <v>Moderado</v>
          </cell>
        </row>
        <row r="21">
          <cell r="K21" t="str">
            <v>Muy Alta</v>
          </cell>
          <cell r="L21" t="str">
            <v>Menor</v>
          </cell>
          <cell r="N21" t="str">
            <v>Alto</v>
          </cell>
        </row>
        <row r="22">
          <cell r="K22" t="str">
            <v>Muy Baja</v>
          </cell>
          <cell r="L22" t="str">
            <v>Moderado</v>
          </cell>
          <cell r="N22" t="str">
            <v>Moderado</v>
          </cell>
        </row>
        <row r="23">
          <cell r="K23" t="str">
            <v>Baja</v>
          </cell>
          <cell r="L23" t="str">
            <v>Moderado</v>
          </cell>
          <cell r="N23" t="str">
            <v>Moderado</v>
          </cell>
        </row>
        <row r="24">
          <cell r="K24" t="str">
            <v>Media</v>
          </cell>
          <cell r="L24" t="str">
            <v>Moderado</v>
          </cell>
          <cell r="N24" t="str">
            <v>Moderado</v>
          </cell>
        </row>
        <row r="25">
          <cell r="K25" t="str">
            <v>Alta</v>
          </cell>
          <cell r="L25" t="str">
            <v>Moderado</v>
          </cell>
          <cell r="N25" t="str">
            <v>Alto</v>
          </cell>
        </row>
        <row r="26">
          <cell r="K26" t="str">
            <v>Muy Alta</v>
          </cell>
          <cell r="L26" t="str">
            <v>Moderado</v>
          </cell>
          <cell r="N26" t="str">
            <v>Alto</v>
          </cell>
        </row>
        <row r="27">
          <cell r="K27" t="str">
            <v>Muy Baja</v>
          </cell>
          <cell r="L27" t="str">
            <v>Mayor</v>
          </cell>
          <cell r="N27" t="str">
            <v>Alto</v>
          </cell>
        </row>
        <row r="28">
          <cell r="K28" t="str">
            <v>Baja</v>
          </cell>
          <cell r="L28" t="str">
            <v>Mayor</v>
          </cell>
          <cell r="N28" t="str">
            <v>Alto</v>
          </cell>
        </row>
        <row r="29">
          <cell r="K29" t="str">
            <v>Media</v>
          </cell>
          <cell r="L29" t="str">
            <v>Mayor</v>
          </cell>
          <cell r="N29" t="str">
            <v>Alto</v>
          </cell>
        </row>
        <row r="30">
          <cell r="K30" t="str">
            <v>Alta</v>
          </cell>
          <cell r="L30" t="str">
            <v>Mayor</v>
          </cell>
          <cell r="N30" t="str">
            <v>Alto</v>
          </cell>
        </row>
        <row r="31">
          <cell r="K31" t="str">
            <v>Muy Alta</v>
          </cell>
          <cell r="L31" t="str">
            <v>Mayor</v>
          </cell>
          <cell r="N31" t="str">
            <v>Alto</v>
          </cell>
        </row>
        <row r="32">
          <cell r="K32" t="str">
            <v>Muy Baja</v>
          </cell>
          <cell r="L32" t="str">
            <v>Catastrófico</v>
          </cell>
          <cell r="N32" t="str">
            <v>Extremo</v>
          </cell>
        </row>
        <row r="33">
          <cell r="K33" t="str">
            <v>Baja</v>
          </cell>
          <cell r="L33" t="str">
            <v>Catastrófico</v>
          </cell>
          <cell r="N33" t="str">
            <v>Extremo</v>
          </cell>
        </row>
        <row r="34">
          <cell r="K34" t="str">
            <v>Media</v>
          </cell>
          <cell r="L34" t="str">
            <v>Catastrófico</v>
          </cell>
          <cell r="N34" t="str">
            <v>Extremo</v>
          </cell>
        </row>
        <row r="35">
          <cell r="K35" t="str">
            <v>Alta</v>
          </cell>
          <cell r="L35" t="str">
            <v>Catastrófico</v>
          </cell>
          <cell r="N35" t="str">
            <v>Extremo</v>
          </cell>
        </row>
        <row r="36">
          <cell r="K36" t="str">
            <v>Muy Alta</v>
          </cell>
          <cell r="L36" t="str">
            <v>Catastrófico</v>
          </cell>
          <cell r="N36" t="str">
            <v>Extremo</v>
          </cell>
        </row>
      </sheetData>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Riesgos"/>
      <sheetName val="Aux"/>
      <sheetName val="Probabilidad"/>
      <sheetName val="Impacto"/>
      <sheetName val="Impacto Corrupción"/>
      <sheetName val="Riesgo Inherente"/>
      <sheetName val="Riesgo Residual"/>
    </sheetNames>
    <sheetDataSet>
      <sheetData sheetId="0"/>
      <sheetData sheetId="1">
        <row r="2">
          <cell r="A2" t="str">
            <v>Muy Baja</v>
          </cell>
          <cell r="B2">
            <v>0.2</v>
          </cell>
          <cell r="C2" t="str">
            <v>Leve</v>
          </cell>
          <cell r="D2">
            <v>0.2</v>
          </cell>
          <cell r="G2" t="str">
            <v>Preventivo</v>
          </cell>
          <cell r="H2">
            <v>0.25</v>
          </cell>
          <cell r="I2" t="str">
            <v>Automático</v>
          </cell>
          <cell r="J2">
            <v>0.25</v>
          </cell>
        </row>
        <row r="3">
          <cell r="A3" t="str">
            <v>Baja</v>
          </cell>
          <cell r="B3">
            <v>0.4</v>
          </cell>
          <cell r="C3" t="str">
            <v>Menor</v>
          </cell>
          <cell r="D3">
            <v>0.4</v>
          </cell>
          <cell r="G3" t="str">
            <v>Detectivo</v>
          </cell>
          <cell r="H3">
            <v>0.15</v>
          </cell>
          <cell r="I3" t="str">
            <v>Manual</v>
          </cell>
          <cell r="J3">
            <v>0.15</v>
          </cell>
        </row>
        <row r="4">
          <cell r="A4" t="str">
            <v>Media</v>
          </cell>
          <cell r="B4">
            <v>0.6</v>
          </cell>
          <cell r="C4" t="str">
            <v>Moderado</v>
          </cell>
          <cell r="D4">
            <v>0.6</v>
          </cell>
          <cell r="G4" t="str">
            <v>Correctivo</v>
          </cell>
          <cell r="H4">
            <v>0.1</v>
          </cell>
        </row>
        <row r="5">
          <cell r="A5" t="str">
            <v>Alta</v>
          </cell>
          <cell r="B5">
            <v>0.8</v>
          </cell>
          <cell r="C5" t="str">
            <v>Mayor</v>
          </cell>
          <cell r="D5">
            <v>0.8</v>
          </cell>
        </row>
        <row r="6">
          <cell r="A6" t="str">
            <v>Muy Alta</v>
          </cell>
          <cell r="B6">
            <v>1</v>
          </cell>
          <cell r="C6" t="str">
            <v>Catastrófico</v>
          </cell>
          <cell r="D6">
            <v>1</v>
          </cell>
        </row>
      </sheetData>
      <sheetData sheetId="2"/>
      <sheetData sheetId="3"/>
      <sheetData sheetId="4"/>
      <sheetData sheetId="5">
        <row r="12">
          <cell r="K12" t="str">
            <v>Muy Baja</v>
          </cell>
          <cell r="L12" t="str">
            <v>Leve</v>
          </cell>
          <cell r="N12" t="str">
            <v>Bajo</v>
          </cell>
        </row>
        <row r="13">
          <cell r="K13" t="str">
            <v>Baja</v>
          </cell>
          <cell r="L13" t="str">
            <v>Leve</v>
          </cell>
          <cell r="N13" t="str">
            <v>Bajo</v>
          </cell>
        </row>
        <row r="14">
          <cell r="K14" t="str">
            <v>Media</v>
          </cell>
          <cell r="L14" t="str">
            <v>Leve</v>
          </cell>
          <cell r="N14" t="str">
            <v>Moderado</v>
          </cell>
        </row>
        <row r="15">
          <cell r="K15" t="str">
            <v>Alta</v>
          </cell>
          <cell r="L15" t="str">
            <v>Leve</v>
          </cell>
          <cell r="N15" t="str">
            <v>Moderado</v>
          </cell>
        </row>
        <row r="16">
          <cell r="K16" t="str">
            <v>Muy Alta</v>
          </cell>
          <cell r="L16" t="str">
            <v>Leve</v>
          </cell>
          <cell r="N16" t="str">
            <v>Alto</v>
          </cell>
        </row>
        <row r="17">
          <cell r="K17" t="str">
            <v>Muy Baja</v>
          </cell>
          <cell r="L17" t="str">
            <v>Menor</v>
          </cell>
          <cell r="N17" t="str">
            <v>Bajo</v>
          </cell>
        </row>
        <row r="18">
          <cell r="K18" t="str">
            <v>Baja</v>
          </cell>
          <cell r="L18" t="str">
            <v>Menor</v>
          </cell>
          <cell r="N18" t="str">
            <v>Moderado</v>
          </cell>
        </row>
        <row r="19">
          <cell r="K19" t="str">
            <v>Media</v>
          </cell>
          <cell r="L19" t="str">
            <v>Menor</v>
          </cell>
          <cell r="N19" t="str">
            <v>Moderado</v>
          </cell>
        </row>
        <row r="20">
          <cell r="K20" t="str">
            <v>Alta</v>
          </cell>
          <cell r="L20" t="str">
            <v>Menor</v>
          </cell>
          <cell r="N20" t="str">
            <v>Moderado</v>
          </cell>
        </row>
        <row r="21">
          <cell r="K21" t="str">
            <v>Muy Alta</v>
          </cell>
          <cell r="L21" t="str">
            <v>Menor</v>
          </cell>
          <cell r="N21" t="str">
            <v>Alto</v>
          </cell>
        </row>
        <row r="22">
          <cell r="K22" t="str">
            <v>Muy Baja</v>
          </cell>
          <cell r="L22" t="str">
            <v>Moderado</v>
          </cell>
          <cell r="N22" t="str">
            <v>Moderado</v>
          </cell>
        </row>
        <row r="23">
          <cell r="K23" t="str">
            <v>Baja</v>
          </cell>
          <cell r="L23" t="str">
            <v>Moderado</v>
          </cell>
          <cell r="N23" t="str">
            <v>Moderado</v>
          </cell>
        </row>
        <row r="24">
          <cell r="K24" t="str">
            <v>Media</v>
          </cell>
          <cell r="L24" t="str">
            <v>Moderado</v>
          </cell>
          <cell r="N24" t="str">
            <v>Moderado</v>
          </cell>
        </row>
        <row r="25">
          <cell r="K25" t="str">
            <v>Alta</v>
          </cell>
          <cell r="L25" t="str">
            <v>Moderado</v>
          </cell>
          <cell r="N25" t="str">
            <v>Alto</v>
          </cell>
        </row>
        <row r="26">
          <cell r="K26" t="str">
            <v>Muy Alta</v>
          </cell>
          <cell r="L26" t="str">
            <v>Moderado</v>
          </cell>
          <cell r="N26" t="str">
            <v>Alto</v>
          </cell>
        </row>
        <row r="27">
          <cell r="K27" t="str">
            <v>Muy Baja</v>
          </cell>
          <cell r="L27" t="str">
            <v>Mayor</v>
          </cell>
          <cell r="N27" t="str">
            <v>Alto</v>
          </cell>
        </row>
        <row r="28">
          <cell r="K28" t="str">
            <v>Baja</v>
          </cell>
          <cell r="L28" t="str">
            <v>Mayor</v>
          </cell>
          <cell r="N28" t="str">
            <v>Alto</v>
          </cell>
        </row>
        <row r="29">
          <cell r="K29" t="str">
            <v>Media</v>
          </cell>
          <cell r="L29" t="str">
            <v>Mayor</v>
          </cell>
          <cell r="N29" t="str">
            <v>Alto</v>
          </cell>
        </row>
        <row r="30">
          <cell r="K30" t="str">
            <v>Alta</v>
          </cell>
          <cell r="L30" t="str">
            <v>Mayor</v>
          </cell>
          <cell r="N30" t="str">
            <v>Alto</v>
          </cell>
        </row>
        <row r="31">
          <cell r="K31" t="str">
            <v>Muy Alta</v>
          </cell>
          <cell r="L31" t="str">
            <v>Mayor</v>
          </cell>
          <cell r="N31" t="str">
            <v>Alto</v>
          </cell>
        </row>
        <row r="32">
          <cell r="K32" t="str">
            <v>Muy Baja</v>
          </cell>
          <cell r="L32" t="str">
            <v>Catastrófico</v>
          </cell>
          <cell r="N32" t="str">
            <v>Extremo</v>
          </cell>
        </row>
        <row r="33">
          <cell r="K33" t="str">
            <v>Baja</v>
          </cell>
          <cell r="L33" t="str">
            <v>Catastrófico</v>
          </cell>
          <cell r="N33" t="str">
            <v>Extremo</v>
          </cell>
        </row>
        <row r="34">
          <cell r="K34" t="str">
            <v>Media</v>
          </cell>
          <cell r="L34" t="str">
            <v>Catastrófico</v>
          </cell>
          <cell r="N34" t="str">
            <v>Extremo</v>
          </cell>
        </row>
        <row r="35">
          <cell r="K35" t="str">
            <v>Alta</v>
          </cell>
          <cell r="L35" t="str">
            <v>Catastrófico</v>
          </cell>
          <cell r="N35" t="str">
            <v>Extremo</v>
          </cell>
        </row>
        <row r="36">
          <cell r="K36" t="str">
            <v>Muy Alta</v>
          </cell>
          <cell r="L36" t="str">
            <v>Catastrófico</v>
          </cell>
          <cell r="N36" t="str">
            <v>Extremo</v>
          </cell>
        </row>
      </sheetData>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Riesgos"/>
      <sheetName val="Aux"/>
      <sheetName val="Probabilidad"/>
      <sheetName val="Impacto"/>
      <sheetName val="Impacto Corrupción"/>
      <sheetName val="Riesgo Inherente"/>
      <sheetName val="Riesgo Residual"/>
    </sheetNames>
    <sheetDataSet>
      <sheetData sheetId="0"/>
      <sheetData sheetId="1">
        <row r="2">
          <cell r="A2" t="str">
            <v>Muy Baja</v>
          </cell>
          <cell r="B2">
            <v>0.2</v>
          </cell>
          <cell r="C2" t="str">
            <v>Leve</v>
          </cell>
          <cell r="D2">
            <v>0.2</v>
          </cell>
          <cell r="G2" t="str">
            <v>Preventivo</v>
          </cell>
          <cell r="H2">
            <v>0.25</v>
          </cell>
          <cell r="I2" t="str">
            <v>Automático</v>
          </cell>
          <cell r="J2">
            <v>0.25</v>
          </cell>
        </row>
        <row r="3">
          <cell r="A3" t="str">
            <v>Baja</v>
          </cell>
          <cell r="B3">
            <v>0.4</v>
          </cell>
          <cell r="C3" t="str">
            <v>Menor</v>
          </cell>
          <cell r="D3">
            <v>0.4</v>
          </cell>
          <cell r="G3" t="str">
            <v>Detectivo</v>
          </cell>
          <cell r="H3">
            <v>0.15</v>
          </cell>
          <cell r="I3" t="str">
            <v>Manual</v>
          </cell>
          <cell r="J3">
            <v>0.15</v>
          </cell>
        </row>
        <row r="4">
          <cell r="A4" t="str">
            <v>Media</v>
          </cell>
          <cell r="B4">
            <v>0.6</v>
          </cell>
          <cell r="C4" t="str">
            <v>Moderado</v>
          </cell>
          <cell r="D4">
            <v>0.6</v>
          </cell>
          <cell r="G4" t="str">
            <v>Correctivo</v>
          </cell>
          <cell r="H4">
            <v>0.1</v>
          </cell>
        </row>
        <row r="5">
          <cell r="A5" t="str">
            <v>Alta</v>
          </cell>
          <cell r="B5">
            <v>0.8</v>
          </cell>
          <cell r="C5" t="str">
            <v>Mayor</v>
          </cell>
          <cell r="D5">
            <v>0.8</v>
          </cell>
        </row>
        <row r="6">
          <cell r="A6" t="str">
            <v>Muy Alta</v>
          </cell>
          <cell r="B6">
            <v>1</v>
          </cell>
          <cell r="C6" t="str">
            <v>Catastrófico</v>
          </cell>
          <cell r="D6">
            <v>1</v>
          </cell>
        </row>
      </sheetData>
      <sheetData sheetId="2"/>
      <sheetData sheetId="3"/>
      <sheetData sheetId="4"/>
      <sheetData sheetId="5">
        <row r="12">
          <cell r="K12" t="str">
            <v>Muy Baja</v>
          </cell>
          <cell r="L12" t="str">
            <v>Leve</v>
          </cell>
          <cell r="N12" t="str">
            <v>Bajo</v>
          </cell>
        </row>
        <row r="13">
          <cell r="K13" t="str">
            <v>Baja</v>
          </cell>
          <cell r="L13" t="str">
            <v>Leve</v>
          </cell>
          <cell r="N13" t="str">
            <v>Bajo</v>
          </cell>
        </row>
        <row r="14">
          <cell r="K14" t="str">
            <v>Media</v>
          </cell>
          <cell r="L14" t="str">
            <v>Leve</v>
          </cell>
          <cell r="N14" t="str">
            <v>Moderado</v>
          </cell>
        </row>
        <row r="15">
          <cell r="K15" t="str">
            <v>Alta</v>
          </cell>
          <cell r="L15" t="str">
            <v>Leve</v>
          </cell>
          <cell r="N15" t="str">
            <v>Moderado</v>
          </cell>
        </row>
        <row r="16">
          <cell r="K16" t="str">
            <v>Muy Alta</v>
          </cell>
          <cell r="L16" t="str">
            <v>Leve</v>
          </cell>
          <cell r="N16" t="str">
            <v>Alto</v>
          </cell>
        </row>
        <row r="17">
          <cell r="K17" t="str">
            <v>Muy Baja</v>
          </cell>
          <cell r="L17" t="str">
            <v>Menor</v>
          </cell>
          <cell r="N17" t="str">
            <v>Bajo</v>
          </cell>
        </row>
        <row r="18">
          <cell r="K18" t="str">
            <v>Baja</v>
          </cell>
          <cell r="L18" t="str">
            <v>Menor</v>
          </cell>
          <cell r="N18" t="str">
            <v>Moderado</v>
          </cell>
        </row>
        <row r="19">
          <cell r="K19" t="str">
            <v>Media</v>
          </cell>
          <cell r="L19" t="str">
            <v>Menor</v>
          </cell>
          <cell r="N19" t="str">
            <v>Moderado</v>
          </cell>
        </row>
        <row r="20">
          <cell r="K20" t="str">
            <v>Alta</v>
          </cell>
          <cell r="L20" t="str">
            <v>Menor</v>
          </cell>
          <cell r="N20" t="str">
            <v>Moderado</v>
          </cell>
        </row>
        <row r="21">
          <cell r="K21" t="str">
            <v>Muy Alta</v>
          </cell>
          <cell r="L21" t="str">
            <v>Menor</v>
          </cell>
          <cell r="N21" t="str">
            <v>Alto</v>
          </cell>
        </row>
        <row r="22">
          <cell r="K22" t="str">
            <v>Muy Baja</v>
          </cell>
          <cell r="L22" t="str">
            <v>Moderado</v>
          </cell>
          <cell r="N22" t="str">
            <v>Moderado</v>
          </cell>
        </row>
        <row r="23">
          <cell r="K23" t="str">
            <v>Baja</v>
          </cell>
          <cell r="L23" t="str">
            <v>Moderado</v>
          </cell>
          <cell r="N23" t="str">
            <v>Moderado</v>
          </cell>
        </row>
        <row r="24">
          <cell r="K24" t="str">
            <v>Media</v>
          </cell>
          <cell r="L24" t="str">
            <v>Moderado</v>
          </cell>
          <cell r="N24" t="str">
            <v>Moderado</v>
          </cell>
        </row>
        <row r="25">
          <cell r="K25" t="str">
            <v>Alta</v>
          </cell>
          <cell r="L25" t="str">
            <v>Moderado</v>
          </cell>
          <cell r="N25" t="str">
            <v>Alto</v>
          </cell>
        </row>
        <row r="26">
          <cell r="K26" t="str">
            <v>Muy Alta</v>
          </cell>
          <cell r="L26" t="str">
            <v>Moderado</v>
          </cell>
          <cell r="N26" t="str">
            <v>Alto</v>
          </cell>
        </row>
        <row r="27">
          <cell r="K27" t="str">
            <v>Muy Baja</v>
          </cell>
          <cell r="L27" t="str">
            <v>Mayor</v>
          </cell>
          <cell r="N27" t="str">
            <v>Alto</v>
          </cell>
        </row>
        <row r="28">
          <cell r="K28" t="str">
            <v>Baja</v>
          </cell>
          <cell r="L28" t="str">
            <v>Mayor</v>
          </cell>
          <cell r="N28" t="str">
            <v>Alto</v>
          </cell>
        </row>
        <row r="29">
          <cell r="K29" t="str">
            <v>Media</v>
          </cell>
          <cell r="L29" t="str">
            <v>Mayor</v>
          </cell>
          <cell r="N29" t="str">
            <v>Alto</v>
          </cell>
        </row>
        <row r="30">
          <cell r="K30" t="str">
            <v>Alta</v>
          </cell>
          <cell r="L30" t="str">
            <v>Mayor</v>
          </cell>
          <cell r="N30" t="str">
            <v>Alto</v>
          </cell>
        </row>
        <row r="31">
          <cell r="K31" t="str">
            <v>Muy Alta</v>
          </cell>
          <cell r="L31" t="str">
            <v>Mayor</v>
          </cell>
          <cell r="N31" t="str">
            <v>Alto</v>
          </cell>
        </row>
        <row r="32">
          <cell r="K32" t="str">
            <v>Muy Baja</v>
          </cell>
          <cell r="L32" t="str">
            <v>Catastrófico</v>
          </cell>
          <cell r="N32" t="str">
            <v>Extremo</v>
          </cell>
        </row>
        <row r="33">
          <cell r="K33" t="str">
            <v>Baja</v>
          </cell>
          <cell r="L33" t="str">
            <v>Catastrófico</v>
          </cell>
          <cell r="N33" t="str">
            <v>Extremo</v>
          </cell>
        </row>
        <row r="34">
          <cell r="K34" t="str">
            <v>Media</v>
          </cell>
          <cell r="L34" t="str">
            <v>Catastrófico</v>
          </cell>
          <cell r="N34" t="str">
            <v>Extremo</v>
          </cell>
        </row>
        <row r="35">
          <cell r="K35" t="str">
            <v>Alta</v>
          </cell>
          <cell r="L35" t="str">
            <v>Catastrófico</v>
          </cell>
          <cell r="N35" t="str">
            <v>Extremo</v>
          </cell>
        </row>
        <row r="36">
          <cell r="K36" t="str">
            <v>Muy Alta</v>
          </cell>
          <cell r="L36" t="str">
            <v>Catastrófico</v>
          </cell>
          <cell r="N36" t="str">
            <v>Extremo</v>
          </cell>
        </row>
      </sheetData>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Riesgos"/>
      <sheetName val="Aux"/>
      <sheetName val="Probabilidad"/>
      <sheetName val="Impacto"/>
      <sheetName val="Impacto Corrupción"/>
      <sheetName val="Riesgo Inherente"/>
      <sheetName val="Riesgo Residual"/>
    </sheetNames>
    <sheetDataSet>
      <sheetData sheetId="0"/>
      <sheetData sheetId="1">
        <row r="2">
          <cell r="A2" t="str">
            <v>Muy Baja</v>
          </cell>
          <cell r="B2">
            <v>0.2</v>
          </cell>
          <cell r="C2" t="str">
            <v>Leve</v>
          </cell>
          <cell r="D2">
            <v>0.2</v>
          </cell>
          <cell r="G2" t="str">
            <v>Preventivo</v>
          </cell>
          <cell r="H2">
            <v>0.25</v>
          </cell>
          <cell r="I2" t="str">
            <v>Automático</v>
          </cell>
          <cell r="J2">
            <v>0.25</v>
          </cell>
        </row>
        <row r="3">
          <cell r="A3" t="str">
            <v>Baja</v>
          </cell>
          <cell r="B3">
            <v>0.4</v>
          </cell>
          <cell r="C3" t="str">
            <v>Menor</v>
          </cell>
          <cell r="D3">
            <v>0.4</v>
          </cell>
          <cell r="G3" t="str">
            <v>Detectivo</v>
          </cell>
          <cell r="H3">
            <v>0.15</v>
          </cell>
          <cell r="I3" t="str">
            <v>Manual</v>
          </cell>
          <cell r="J3">
            <v>0.15</v>
          </cell>
        </row>
        <row r="4">
          <cell r="A4" t="str">
            <v>Media</v>
          </cell>
          <cell r="B4">
            <v>0.6</v>
          </cell>
          <cell r="C4" t="str">
            <v>Moderado</v>
          </cell>
          <cell r="D4">
            <v>0.6</v>
          </cell>
          <cell r="G4" t="str">
            <v>Correctivo</v>
          </cell>
          <cell r="H4">
            <v>0.1</v>
          </cell>
        </row>
        <row r="5">
          <cell r="A5" t="str">
            <v>Alta</v>
          </cell>
          <cell r="B5">
            <v>0.8</v>
          </cell>
          <cell r="C5" t="str">
            <v>Mayor</v>
          </cell>
          <cell r="D5">
            <v>0.8</v>
          </cell>
        </row>
        <row r="6">
          <cell r="A6" t="str">
            <v>Muy Alta</v>
          </cell>
          <cell r="B6">
            <v>1</v>
          </cell>
          <cell r="C6" t="str">
            <v>Catastrófico</v>
          </cell>
          <cell r="D6">
            <v>1</v>
          </cell>
        </row>
      </sheetData>
      <sheetData sheetId="2"/>
      <sheetData sheetId="3"/>
      <sheetData sheetId="4"/>
      <sheetData sheetId="5">
        <row r="12">
          <cell r="K12" t="str">
            <v>Muy Baja</v>
          </cell>
          <cell r="L12" t="str">
            <v>Leve</v>
          </cell>
          <cell r="N12" t="str">
            <v>Bajo</v>
          </cell>
        </row>
        <row r="13">
          <cell r="K13" t="str">
            <v>Baja</v>
          </cell>
          <cell r="L13" t="str">
            <v>Leve</v>
          </cell>
          <cell r="N13" t="str">
            <v>Bajo</v>
          </cell>
        </row>
        <row r="14">
          <cell r="K14" t="str">
            <v>Media</v>
          </cell>
          <cell r="L14" t="str">
            <v>Leve</v>
          </cell>
          <cell r="N14" t="str">
            <v>Moderado</v>
          </cell>
        </row>
        <row r="15">
          <cell r="K15" t="str">
            <v>Alta</v>
          </cell>
          <cell r="L15" t="str">
            <v>Leve</v>
          </cell>
          <cell r="N15" t="str">
            <v>Moderado</v>
          </cell>
        </row>
        <row r="16">
          <cell r="K16" t="str">
            <v>Muy Alta</v>
          </cell>
          <cell r="L16" t="str">
            <v>Leve</v>
          </cell>
          <cell r="N16" t="str">
            <v>Alto</v>
          </cell>
        </row>
        <row r="17">
          <cell r="K17" t="str">
            <v>Muy Baja</v>
          </cell>
          <cell r="L17" t="str">
            <v>Menor</v>
          </cell>
          <cell r="N17" t="str">
            <v>Bajo</v>
          </cell>
        </row>
        <row r="18">
          <cell r="K18" t="str">
            <v>Baja</v>
          </cell>
          <cell r="L18" t="str">
            <v>Menor</v>
          </cell>
          <cell r="N18" t="str">
            <v>Moderado</v>
          </cell>
        </row>
        <row r="19">
          <cell r="K19" t="str">
            <v>Media</v>
          </cell>
          <cell r="L19" t="str">
            <v>Menor</v>
          </cell>
          <cell r="N19" t="str">
            <v>Moderado</v>
          </cell>
        </row>
        <row r="20">
          <cell r="K20" t="str">
            <v>Alta</v>
          </cell>
          <cell r="L20" t="str">
            <v>Menor</v>
          </cell>
          <cell r="N20" t="str">
            <v>Moderado</v>
          </cell>
        </row>
        <row r="21">
          <cell r="K21" t="str">
            <v>Muy Alta</v>
          </cell>
          <cell r="L21" t="str">
            <v>Menor</v>
          </cell>
          <cell r="N21" t="str">
            <v>Alto</v>
          </cell>
        </row>
        <row r="22">
          <cell r="K22" t="str">
            <v>Muy Baja</v>
          </cell>
          <cell r="L22" t="str">
            <v>Moderado</v>
          </cell>
          <cell r="N22" t="str">
            <v>Moderado</v>
          </cell>
        </row>
        <row r="23">
          <cell r="K23" t="str">
            <v>Baja</v>
          </cell>
          <cell r="L23" t="str">
            <v>Moderado</v>
          </cell>
          <cell r="N23" t="str">
            <v>Moderado</v>
          </cell>
        </row>
        <row r="24">
          <cell r="K24" t="str">
            <v>Media</v>
          </cell>
          <cell r="L24" t="str">
            <v>Moderado</v>
          </cell>
          <cell r="N24" t="str">
            <v>Moderado</v>
          </cell>
        </row>
        <row r="25">
          <cell r="K25" t="str">
            <v>Alta</v>
          </cell>
          <cell r="L25" t="str">
            <v>Moderado</v>
          </cell>
          <cell r="N25" t="str">
            <v>Alto</v>
          </cell>
        </row>
        <row r="26">
          <cell r="K26" t="str">
            <v>Muy Alta</v>
          </cell>
          <cell r="L26" t="str">
            <v>Moderado</v>
          </cell>
          <cell r="N26" t="str">
            <v>Alto</v>
          </cell>
        </row>
        <row r="27">
          <cell r="K27" t="str">
            <v>Muy Baja</v>
          </cell>
          <cell r="L27" t="str">
            <v>Mayor</v>
          </cell>
          <cell r="N27" t="str">
            <v>Alto</v>
          </cell>
        </row>
        <row r="28">
          <cell r="K28" t="str">
            <v>Baja</v>
          </cell>
          <cell r="L28" t="str">
            <v>Mayor</v>
          </cell>
          <cell r="N28" t="str">
            <v>Alto</v>
          </cell>
        </row>
        <row r="29">
          <cell r="K29" t="str">
            <v>Media</v>
          </cell>
          <cell r="L29" t="str">
            <v>Mayor</v>
          </cell>
          <cell r="N29" t="str">
            <v>Alto</v>
          </cell>
        </row>
        <row r="30">
          <cell r="K30" t="str">
            <v>Alta</v>
          </cell>
          <cell r="L30" t="str">
            <v>Mayor</v>
          </cell>
          <cell r="N30" t="str">
            <v>Alto</v>
          </cell>
        </row>
        <row r="31">
          <cell r="K31" t="str">
            <v>Muy Alta</v>
          </cell>
          <cell r="L31" t="str">
            <v>Mayor</v>
          </cell>
          <cell r="N31" t="str">
            <v>Alto</v>
          </cell>
        </row>
        <row r="32">
          <cell r="K32" t="str">
            <v>Muy Baja</v>
          </cell>
          <cell r="L32" t="str">
            <v>Catastrófico</v>
          </cell>
          <cell r="N32" t="str">
            <v>Extremo</v>
          </cell>
        </row>
        <row r="33">
          <cell r="K33" t="str">
            <v>Baja</v>
          </cell>
          <cell r="L33" t="str">
            <v>Catastrófico</v>
          </cell>
          <cell r="N33" t="str">
            <v>Extremo</v>
          </cell>
        </row>
        <row r="34">
          <cell r="K34" t="str">
            <v>Media</v>
          </cell>
          <cell r="L34" t="str">
            <v>Catastrófico</v>
          </cell>
          <cell r="N34" t="str">
            <v>Extremo</v>
          </cell>
        </row>
        <row r="35">
          <cell r="K35" t="str">
            <v>Alta</v>
          </cell>
          <cell r="L35" t="str">
            <v>Catastrófico</v>
          </cell>
          <cell r="N35" t="str">
            <v>Extremo</v>
          </cell>
        </row>
        <row r="36">
          <cell r="K36" t="str">
            <v>Muy Alta</v>
          </cell>
          <cell r="L36" t="str">
            <v>Catastrófico</v>
          </cell>
          <cell r="N36" t="str">
            <v>Extremo</v>
          </cell>
        </row>
      </sheetData>
      <sheetData sheetId="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Riesgos"/>
      <sheetName val="Aux"/>
      <sheetName val="Probabilidad"/>
      <sheetName val="Impacto"/>
      <sheetName val="Impacto Corrupción"/>
      <sheetName val="Riesgo Inherente"/>
      <sheetName val="Riesgo Residual"/>
    </sheetNames>
    <sheetDataSet>
      <sheetData sheetId="0"/>
      <sheetData sheetId="1">
        <row r="2">
          <cell r="A2" t="str">
            <v>Muy Baja</v>
          </cell>
          <cell r="B2">
            <v>0.2</v>
          </cell>
          <cell r="C2" t="str">
            <v>Leve</v>
          </cell>
          <cell r="D2">
            <v>0.2</v>
          </cell>
        </row>
        <row r="3">
          <cell r="A3" t="str">
            <v>Baja</v>
          </cell>
          <cell r="B3">
            <v>0.4</v>
          </cell>
          <cell r="C3" t="str">
            <v>Menor</v>
          </cell>
          <cell r="D3">
            <v>0.4</v>
          </cell>
        </row>
        <row r="4">
          <cell r="A4" t="str">
            <v>Media</v>
          </cell>
          <cell r="B4">
            <v>0.6</v>
          </cell>
          <cell r="C4" t="str">
            <v>Moderado</v>
          </cell>
          <cell r="D4">
            <v>0.6</v>
          </cell>
        </row>
        <row r="5">
          <cell r="A5" t="str">
            <v>Alta</v>
          </cell>
          <cell r="B5">
            <v>0.8</v>
          </cell>
          <cell r="C5" t="str">
            <v>Mayor</v>
          </cell>
          <cell r="D5">
            <v>0.8</v>
          </cell>
        </row>
        <row r="6">
          <cell r="A6" t="str">
            <v>Muy Alta</v>
          </cell>
          <cell r="B6">
            <v>1</v>
          </cell>
          <cell r="C6" t="str">
            <v>Catastrófico</v>
          </cell>
          <cell r="D6">
            <v>1</v>
          </cell>
        </row>
      </sheetData>
      <sheetData sheetId="2"/>
      <sheetData sheetId="3"/>
      <sheetData sheetId="4"/>
      <sheetData sheetId="5"/>
      <sheetData sheetId="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Riesgos"/>
      <sheetName val="Aux"/>
      <sheetName val="Probabilidad"/>
      <sheetName val="Impacto"/>
      <sheetName val="Impacto Corrupción"/>
      <sheetName val="Riesgo Inherente"/>
      <sheetName val="Riesgo Residual"/>
    </sheetNames>
    <sheetDataSet>
      <sheetData sheetId="0" refreshError="1"/>
      <sheetData sheetId="1" refreshError="1">
        <row r="2">
          <cell r="G2" t="str">
            <v>Preventivo</v>
          </cell>
          <cell r="H2">
            <v>0.25</v>
          </cell>
          <cell r="I2" t="str">
            <v>Automático</v>
          </cell>
          <cell r="J2">
            <v>0.25</v>
          </cell>
        </row>
        <row r="3">
          <cell r="G3" t="str">
            <v>Detectivo</v>
          </cell>
          <cell r="H3">
            <v>0.15</v>
          </cell>
          <cell r="I3" t="str">
            <v>Manual</v>
          </cell>
          <cell r="J3">
            <v>0.15</v>
          </cell>
        </row>
        <row r="4">
          <cell r="G4" t="str">
            <v>Correctivo</v>
          </cell>
          <cell r="H4">
            <v>0.1</v>
          </cell>
        </row>
      </sheetData>
      <sheetData sheetId="2" refreshError="1"/>
      <sheetData sheetId="3" refreshError="1"/>
      <sheetData sheetId="4" refreshError="1"/>
      <sheetData sheetId="5" refreshError="1">
        <row r="12">
          <cell r="K12" t="str">
            <v>Muy Baja</v>
          </cell>
          <cell r="L12" t="str">
            <v>Leve</v>
          </cell>
          <cell r="N12" t="str">
            <v>Bajo</v>
          </cell>
        </row>
        <row r="13">
          <cell r="K13" t="str">
            <v>Baja</v>
          </cell>
          <cell r="L13" t="str">
            <v>Leve</v>
          </cell>
          <cell r="N13" t="str">
            <v>Bajo</v>
          </cell>
        </row>
        <row r="14">
          <cell r="K14" t="str">
            <v>Media</v>
          </cell>
          <cell r="L14" t="str">
            <v>Leve</v>
          </cell>
          <cell r="N14" t="str">
            <v>Moderado</v>
          </cell>
        </row>
        <row r="15">
          <cell r="K15" t="str">
            <v>Alta</v>
          </cell>
          <cell r="L15" t="str">
            <v>Leve</v>
          </cell>
          <cell r="N15" t="str">
            <v>Moderado</v>
          </cell>
        </row>
        <row r="16">
          <cell r="K16" t="str">
            <v>Muy Alta</v>
          </cell>
          <cell r="L16" t="str">
            <v>Leve</v>
          </cell>
          <cell r="N16" t="str">
            <v>Alto</v>
          </cell>
        </row>
        <row r="17">
          <cell r="K17" t="str">
            <v>Muy Baja</v>
          </cell>
          <cell r="L17" t="str">
            <v>Menor</v>
          </cell>
          <cell r="N17" t="str">
            <v>Bajo</v>
          </cell>
        </row>
        <row r="18">
          <cell r="K18" t="str">
            <v>Baja</v>
          </cell>
          <cell r="L18" t="str">
            <v>Menor</v>
          </cell>
          <cell r="N18" t="str">
            <v>Moderado</v>
          </cell>
        </row>
        <row r="19">
          <cell r="K19" t="str">
            <v>Media</v>
          </cell>
          <cell r="L19" t="str">
            <v>Menor</v>
          </cell>
          <cell r="N19" t="str">
            <v>Moderado</v>
          </cell>
        </row>
        <row r="20">
          <cell r="K20" t="str">
            <v>Alta</v>
          </cell>
          <cell r="L20" t="str">
            <v>Menor</v>
          </cell>
          <cell r="N20" t="str">
            <v>Moderado</v>
          </cell>
        </row>
        <row r="21">
          <cell r="K21" t="str">
            <v>Muy Alta</v>
          </cell>
          <cell r="L21" t="str">
            <v>Menor</v>
          </cell>
          <cell r="N21" t="str">
            <v>Alto</v>
          </cell>
        </row>
        <row r="22">
          <cell r="K22" t="str">
            <v>Muy Baja</v>
          </cell>
          <cell r="L22" t="str">
            <v>Moderado</v>
          </cell>
          <cell r="N22" t="str">
            <v>Moderado</v>
          </cell>
        </row>
        <row r="23">
          <cell r="K23" t="str">
            <v>Baja</v>
          </cell>
          <cell r="L23" t="str">
            <v>Moderado</v>
          </cell>
          <cell r="N23" t="str">
            <v>Moderado</v>
          </cell>
        </row>
        <row r="24">
          <cell r="K24" t="str">
            <v>Media</v>
          </cell>
          <cell r="L24" t="str">
            <v>Moderado</v>
          </cell>
          <cell r="N24" t="str">
            <v>Moderado</v>
          </cell>
        </row>
        <row r="25">
          <cell r="K25" t="str">
            <v>Alta</v>
          </cell>
          <cell r="L25" t="str">
            <v>Moderado</v>
          </cell>
          <cell r="N25" t="str">
            <v>Alto</v>
          </cell>
        </row>
        <row r="26">
          <cell r="K26" t="str">
            <v>Muy Alta</v>
          </cell>
          <cell r="L26" t="str">
            <v>Moderado</v>
          </cell>
          <cell r="N26" t="str">
            <v>Alto</v>
          </cell>
        </row>
        <row r="27">
          <cell r="K27" t="str">
            <v>Muy Baja</v>
          </cell>
          <cell r="L27" t="str">
            <v>Mayor</v>
          </cell>
          <cell r="N27" t="str">
            <v>Alto</v>
          </cell>
        </row>
        <row r="28">
          <cell r="K28" t="str">
            <v>Baja</v>
          </cell>
          <cell r="L28" t="str">
            <v>Mayor</v>
          </cell>
          <cell r="N28" t="str">
            <v>Alto</v>
          </cell>
        </row>
        <row r="29">
          <cell r="K29" t="str">
            <v>Media</v>
          </cell>
          <cell r="L29" t="str">
            <v>Mayor</v>
          </cell>
          <cell r="N29" t="str">
            <v>Alto</v>
          </cell>
        </row>
        <row r="30">
          <cell r="K30" t="str">
            <v>Alta</v>
          </cell>
          <cell r="L30" t="str">
            <v>Mayor</v>
          </cell>
          <cell r="N30" t="str">
            <v>Alto</v>
          </cell>
        </row>
        <row r="31">
          <cell r="K31" t="str">
            <v>Muy Alta</v>
          </cell>
          <cell r="L31" t="str">
            <v>Mayor</v>
          </cell>
          <cell r="N31" t="str">
            <v>Alto</v>
          </cell>
        </row>
        <row r="32">
          <cell r="K32" t="str">
            <v>Muy Baja</v>
          </cell>
          <cell r="L32" t="str">
            <v>Catastrófico</v>
          </cell>
          <cell r="N32" t="str">
            <v>Extremo</v>
          </cell>
        </row>
        <row r="33">
          <cell r="K33" t="str">
            <v>Baja</v>
          </cell>
          <cell r="L33" t="str">
            <v>Catastrófico</v>
          </cell>
          <cell r="N33" t="str">
            <v>Extremo</v>
          </cell>
        </row>
        <row r="34">
          <cell r="K34" t="str">
            <v>Media</v>
          </cell>
          <cell r="L34" t="str">
            <v>Catastrófico</v>
          </cell>
          <cell r="N34" t="str">
            <v>Extremo</v>
          </cell>
        </row>
        <row r="35">
          <cell r="K35" t="str">
            <v>Alta</v>
          </cell>
          <cell r="L35" t="str">
            <v>Catastrófico</v>
          </cell>
          <cell r="N35" t="str">
            <v>Extremo</v>
          </cell>
        </row>
        <row r="36">
          <cell r="K36" t="str">
            <v>Muy Alta</v>
          </cell>
          <cell r="L36" t="str">
            <v>Catastrófico</v>
          </cell>
          <cell r="N36" t="str">
            <v>Extremo</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Riesgos"/>
      <sheetName val="Aux"/>
      <sheetName val="Probabilidad"/>
      <sheetName val="Impacto"/>
      <sheetName val="Impacto Corrupción"/>
      <sheetName val="Riesgo Inherente"/>
      <sheetName val="Riesgo Residual"/>
    </sheetNames>
    <sheetDataSet>
      <sheetData sheetId="0"/>
      <sheetData sheetId="1">
        <row r="2">
          <cell r="A2" t="str">
            <v>Muy Baja</v>
          </cell>
          <cell r="B2">
            <v>0.2</v>
          </cell>
          <cell r="C2" t="str">
            <v>Leve</v>
          </cell>
          <cell r="D2">
            <v>0.2</v>
          </cell>
          <cell r="G2" t="str">
            <v>Preventivo</v>
          </cell>
          <cell r="H2">
            <v>0.25</v>
          </cell>
          <cell r="I2" t="str">
            <v>Automático</v>
          </cell>
          <cell r="J2">
            <v>0.25</v>
          </cell>
        </row>
        <row r="3">
          <cell r="A3" t="str">
            <v>Baja</v>
          </cell>
          <cell r="B3">
            <v>0.4</v>
          </cell>
          <cell r="C3" t="str">
            <v>Menor</v>
          </cell>
          <cell r="D3">
            <v>0.4</v>
          </cell>
          <cell r="G3" t="str">
            <v>Detectivo</v>
          </cell>
          <cell r="H3">
            <v>0.15</v>
          </cell>
          <cell r="I3" t="str">
            <v>Manual</v>
          </cell>
          <cell r="J3">
            <v>0.15</v>
          </cell>
        </row>
        <row r="4">
          <cell r="A4" t="str">
            <v>Media</v>
          </cell>
          <cell r="B4">
            <v>0.6</v>
          </cell>
          <cell r="C4" t="str">
            <v>Moderado</v>
          </cell>
          <cell r="D4">
            <v>0.6</v>
          </cell>
          <cell r="G4" t="str">
            <v>Correctivo</v>
          </cell>
          <cell r="H4">
            <v>0.1</v>
          </cell>
        </row>
        <row r="5">
          <cell r="A5" t="str">
            <v>Alta</v>
          </cell>
          <cell r="B5">
            <v>0.8</v>
          </cell>
          <cell r="C5" t="str">
            <v>Mayor</v>
          </cell>
          <cell r="D5">
            <v>0.8</v>
          </cell>
        </row>
        <row r="6">
          <cell r="A6" t="str">
            <v>Muy Alta</v>
          </cell>
          <cell r="B6">
            <v>1</v>
          </cell>
          <cell r="C6" t="str">
            <v>Catastrófico</v>
          </cell>
          <cell r="D6">
            <v>1</v>
          </cell>
        </row>
      </sheetData>
      <sheetData sheetId="2"/>
      <sheetData sheetId="3"/>
      <sheetData sheetId="4"/>
      <sheetData sheetId="5">
        <row r="12">
          <cell r="K12" t="str">
            <v>Muy Baja</v>
          </cell>
          <cell r="L12" t="str">
            <v>Leve</v>
          </cell>
          <cell r="N12" t="str">
            <v>Bajo</v>
          </cell>
        </row>
        <row r="13">
          <cell r="K13" t="str">
            <v>Baja</v>
          </cell>
          <cell r="L13" t="str">
            <v>Leve</v>
          </cell>
          <cell r="N13" t="str">
            <v>Bajo</v>
          </cell>
        </row>
        <row r="14">
          <cell r="K14" t="str">
            <v>Media</v>
          </cell>
          <cell r="L14" t="str">
            <v>Leve</v>
          </cell>
          <cell r="N14" t="str">
            <v>Moderado</v>
          </cell>
        </row>
        <row r="15">
          <cell r="K15" t="str">
            <v>Alta</v>
          </cell>
          <cell r="L15" t="str">
            <v>Leve</v>
          </cell>
          <cell r="N15" t="str">
            <v>Moderado</v>
          </cell>
        </row>
        <row r="16">
          <cell r="K16" t="str">
            <v>Muy Alta</v>
          </cell>
          <cell r="L16" t="str">
            <v>Leve</v>
          </cell>
          <cell r="N16" t="str">
            <v>Alto</v>
          </cell>
        </row>
        <row r="17">
          <cell r="K17" t="str">
            <v>Muy Baja</v>
          </cell>
          <cell r="L17" t="str">
            <v>Menor</v>
          </cell>
          <cell r="N17" t="str">
            <v>Bajo</v>
          </cell>
        </row>
        <row r="18">
          <cell r="K18" t="str">
            <v>Baja</v>
          </cell>
          <cell r="L18" t="str">
            <v>Menor</v>
          </cell>
          <cell r="N18" t="str">
            <v>Moderado</v>
          </cell>
        </row>
        <row r="19">
          <cell r="K19" t="str">
            <v>Media</v>
          </cell>
          <cell r="L19" t="str">
            <v>Menor</v>
          </cell>
          <cell r="N19" t="str">
            <v>Moderado</v>
          </cell>
        </row>
        <row r="20">
          <cell r="K20" t="str">
            <v>Alta</v>
          </cell>
          <cell r="L20" t="str">
            <v>Menor</v>
          </cell>
          <cell r="N20" t="str">
            <v>Moderado</v>
          </cell>
        </row>
        <row r="21">
          <cell r="K21" t="str">
            <v>Muy Alta</v>
          </cell>
          <cell r="L21" t="str">
            <v>Menor</v>
          </cell>
          <cell r="N21" t="str">
            <v>Alto</v>
          </cell>
        </row>
        <row r="22">
          <cell r="K22" t="str">
            <v>Muy Baja</v>
          </cell>
          <cell r="L22" t="str">
            <v>Moderado</v>
          </cell>
          <cell r="N22" t="str">
            <v>Moderado</v>
          </cell>
        </row>
        <row r="23">
          <cell r="K23" t="str">
            <v>Baja</v>
          </cell>
          <cell r="L23" t="str">
            <v>Moderado</v>
          </cell>
          <cell r="N23" t="str">
            <v>Moderado</v>
          </cell>
        </row>
        <row r="24">
          <cell r="K24" t="str">
            <v>Media</v>
          </cell>
          <cell r="L24" t="str">
            <v>Moderado</v>
          </cell>
          <cell r="N24" t="str">
            <v>Moderado</v>
          </cell>
        </row>
        <row r="25">
          <cell r="K25" t="str">
            <v>Alta</v>
          </cell>
          <cell r="L25" t="str">
            <v>Moderado</v>
          </cell>
          <cell r="N25" t="str">
            <v>Alto</v>
          </cell>
        </row>
        <row r="26">
          <cell r="K26" t="str">
            <v>Muy Alta</v>
          </cell>
          <cell r="L26" t="str">
            <v>Moderado</v>
          </cell>
          <cell r="N26" t="str">
            <v>Alto</v>
          </cell>
        </row>
        <row r="27">
          <cell r="K27" t="str">
            <v>Muy Baja</v>
          </cell>
          <cell r="L27" t="str">
            <v>Mayor</v>
          </cell>
          <cell r="N27" t="str">
            <v>Alto</v>
          </cell>
        </row>
        <row r="28">
          <cell r="K28" t="str">
            <v>Baja</v>
          </cell>
          <cell r="L28" t="str">
            <v>Mayor</v>
          </cell>
          <cell r="N28" t="str">
            <v>Alto</v>
          </cell>
        </row>
        <row r="29">
          <cell r="K29" t="str">
            <v>Media</v>
          </cell>
          <cell r="L29" t="str">
            <v>Mayor</v>
          </cell>
          <cell r="N29" t="str">
            <v>Alto</v>
          </cell>
        </row>
        <row r="30">
          <cell r="K30" t="str">
            <v>Alta</v>
          </cell>
          <cell r="L30" t="str">
            <v>Mayor</v>
          </cell>
          <cell r="N30" t="str">
            <v>Alto</v>
          </cell>
        </row>
        <row r="31">
          <cell r="K31" t="str">
            <v>Muy Alta</v>
          </cell>
          <cell r="L31" t="str">
            <v>Mayor</v>
          </cell>
          <cell r="N31" t="str">
            <v>Alto</v>
          </cell>
        </row>
        <row r="32">
          <cell r="K32" t="str">
            <v>Muy Baja</v>
          </cell>
          <cell r="L32" t="str">
            <v>Catastrófico</v>
          </cell>
          <cell r="N32" t="str">
            <v>Extremo</v>
          </cell>
        </row>
        <row r="33">
          <cell r="K33" t="str">
            <v>Baja</v>
          </cell>
          <cell r="L33" t="str">
            <v>Catastrófico</v>
          </cell>
          <cell r="N33" t="str">
            <v>Extremo</v>
          </cell>
        </row>
        <row r="34">
          <cell r="K34" t="str">
            <v>Media</v>
          </cell>
          <cell r="L34" t="str">
            <v>Catastrófico</v>
          </cell>
          <cell r="N34" t="str">
            <v>Extremo</v>
          </cell>
        </row>
        <row r="35">
          <cell r="K35" t="str">
            <v>Alta</v>
          </cell>
          <cell r="L35" t="str">
            <v>Catastrófico</v>
          </cell>
          <cell r="N35" t="str">
            <v>Extremo</v>
          </cell>
        </row>
        <row r="36">
          <cell r="K36" t="str">
            <v>Muy Alta</v>
          </cell>
          <cell r="L36" t="str">
            <v>Catastrófico</v>
          </cell>
          <cell r="N36" t="str">
            <v>Extremo</v>
          </cell>
        </row>
      </sheetData>
      <sheetData sheetId="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Riesgos"/>
      <sheetName val="Aux"/>
      <sheetName val="Probabilidad"/>
      <sheetName val="Impacto"/>
      <sheetName val="Impacto Corrupción"/>
      <sheetName val="Riesgo Inherente"/>
      <sheetName val="Riesgo Residual"/>
    </sheetNames>
    <sheetDataSet>
      <sheetData sheetId="0" refreshError="1"/>
      <sheetData sheetId="1" refreshError="1">
        <row r="2">
          <cell r="A2" t="str">
            <v>Muy Baja</v>
          </cell>
          <cell r="B2">
            <v>0.2</v>
          </cell>
          <cell r="C2" t="str">
            <v>Leve</v>
          </cell>
          <cell r="D2">
            <v>0.2</v>
          </cell>
          <cell r="G2" t="str">
            <v>Preventivo</v>
          </cell>
          <cell r="H2">
            <v>0.25</v>
          </cell>
          <cell r="I2" t="str">
            <v>Automático</v>
          </cell>
          <cell r="J2">
            <v>0.25</v>
          </cell>
        </row>
        <row r="3">
          <cell r="A3" t="str">
            <v>Baja</v>
          </cell>
          <cell r="B3">
            <v>0.4</v>
          </cell>
          <cell r="C3" t="str">
            <v>Menor</v>
          </cell>
          <cell r="D3">
            <v>0.4</v>
          </cell>
          <cell r="G3" t="str">
            <v>Detectivo</v>
          </cell>
          <cell r="H3">
            <v>0.15</v>
          </cell>
          <cell r="I3" t="str">
            <v>Manual</v>
          </cell>
          <cell r="J3">
            <v>0.15</v>
          </cell>
        </row>
        <row r="4">
          <cell r="A4" t="str">
            <v>Media</v>
          </cell>
          <cell r="B4">
            <v>0.6</v>
          </cell>
          <cell r="C4" t="str">
            <v>Moderado</v>
          </cell>
          <cell r="D4">
            <v>0.6</v>
          </cell>
          <cell r="G4" t="str">
            <v>Correctivo</v>
          </cell>
          <cell r="H4">
            <v>0.1</v>
          </cell>
        </row>
        <row r="5">
          <cell r="A5" t="str">
            <v>Alta</v>
          </cell>
          <cell r="B5">
            <v>0.8</v>
          </cell>
          <cell r="C5" t="str">
            <v>Mayor</v>
          </cell>
          <cell r="D5">
            <v>0.8</v>
          </cell>
        </row>
        <row r="6">
          <cell r="A6" t="str">
            <v>Muy Alta</v>
          </cell>
          <cell r="B6">
            <v>1</v>
          </cell>
          <cell r="C6" t="str">
            <v>Catastrófico</v>
          </cell>
          <cell r="D6">
            <v>1</v>
          </cell>
        </row>
      </sheetData>
      <sheetData sheetId="2" refreshError="1"/>
      <sheetData sheetId="3" refreshError="1"/>
      <sheetData sheetId="4" refreshError="1"/>
      <sheetData sheetId="5" refreshError="1">
        <row r="12">
          <cell r="K12" t="str">
            <v>Muy Baja</v>
          </cell>
          <cell r="L12" t="str">
            <v>Leve</v>
          </cell>
          <cell r="N12" t="str">
            <v>Bajo</v>
          </cell>
        </row>
        <row r="13">
          <cell r="K13" t="str">
            <v>Baja</v>
          </cell>
          <cell r="L13" t="str">
            <v>Leve</v>
          </cell>
          <cell r="N13" t="str">
            <v>Bajo</v>
          </cell>
        </row>
        <row r="14">
          <cell r="K14" t="str">
            <v>Media</v>
          </cell>
          <cell r="L14" t="str">
            <v>Leve</v>
          </cell>
          <cell r="N14" t="str">
            <v>Moderado</v>
          </cell>
        </row>
        <row r="15">
          <cell r="K15" t="str">
            <v>Alta</v>
          </cell>
          <cell r="L15" t="str">
            <v>Leve</v>
          </cell>
          <cell r="N15" t="str">
            <v>Moderado</v>
          </cell>
        </row>
        <row r="16">
          <cell r="K16" t="str">
            <v>Muy Alta</v>
          </cell>
          <cell r="L16" t="str">
            <v>Leve</v>
          </cell>
          <cell r="N16" t="str">
            <v>Alto</v>
          </cell>
        </row>
        <row r="17">
          <cell r="K17" t="str">
            <v>Muy Baja</v>
          </cell>
          <cell r="L17" t="str">
            <v>Menor</v>
          </cell>
          <cell r="N17" t="str">
            <v>Bajo</v>
          </cell>
        </row>
        <row r="18">
          <cell r="K18" t="str">
            <v>Baja</v>
          </cell>
          <cell r="L18" t="str">
            <v>Menor</v>
          </cell>
          <cell r="N18" t="str">
            <v>Moderado</v>
          </cell>
        </row>
        <row r="19">
          <cell r="K19" t="str">
            <v>Media</v>
          </cell>
          <cell r="L19" t="str">
            <v>Menor</v>
          </cell>
          <cell r="N19" t="str">
            <v>Moderado</v>
          </cell>
        </row>
        <row r="20">
          <cell r="K20" t="str">
            <v>Alta</v>
          </cell>
          <cell r="L20" t="str">
            <v>Menor</v>
          </cell>
          <cell r="N20" t="str">
            <v>Moderado</v>
          </cell>
        </row>
        <row r="21">
          <cell r="K21" t="str">
            <v>Muy Alta</v>
          </cell>
          <cell r="L21" t="str">
            <v>Menor</v>
          </cell>
          <cell r="N21" t="str">
            <v>Alto</v>
          </cell>
        </row>
        <row r="22">
          <cell r="K22" t="str">
            <v>Muy Baja</v>
          </cell>
          <cell r="L22" t="str">
            <v>Moderado</v>
          </cell>
          <cell r="N22" t="str">
            <v>Moderado</v>
          </cell>
        </row>
        <row r="23">
          <cell r="K23" t="str">
            <v>Baja</v>
          </cell>
          <cell r="L23" t="str">
            <v>Moderado</v>
          </cell>
          <cell r="N23" t="str">
            <v>Moderado</v>
          </cell>
        </row>
        <row r="24">
          <cell r="K24" t="str">
            <v>Media</v>
          </cell>
          <cell r="L24" t="str">
            <v>Moderado</v>
          </cell>
          <cell r="N24" t="str">
            <v>Moderado</v>
          </cell>
        </row>
        <row r="25">
          <cell r="K25" t="str">
            <v>Alta</v>
          </cell>
          <cell r="L25" t="str">
            <v>Moderado</v>
          </cell>
          <cell r="N25" t="str">
            <v>Alto</v>
          </cell>
        </row>
        <row r="26">
          <cell r="K26" t="str">
            <v>Muy Alta</v>
          </cell>
          <cell r="L26" t="str">
            <v>Moderado</v>
          </cell>
          <cell r="N26" t="str">
            <v>Alto</v>
          </cell>
        </row>
        <row r="27">
          <cell r="K27" t="str">
            <v>Muy Baja</v>
          </cell>
          <cell r="L27" t="str">
            <v>Mayor</v>
          </cell>
          <cell r="N27" t="str">
            <v>Alto</v>
          </cell>
        </row>
        <row r="28">
          <cell r="K28" t="str">
            <v>Baja</v>
          </cell>
          <cell r="L28" t="str">
            <v>Mayor</v>
          </cell>
          <cell r="N28" t="str">
            <v>Alto</v>
          </cell>
        </row>
        <row r="29">
          <cell r="K29" t="str">
            <v>Media</v>
          </cell>
          <cell r="L29" t="str">
            <v>Mayor</v>
          </cell>
          <cell r="N29" t="str">
            <v>Alto</v>
          </cell>
        </row>
        <row r="30">
          <cell r="K30" t="str">
            <v>Alta</v>
          </cell>
          <cell r="L30" t="str">
            <v>Mayor</v>
          </cell>
          <cell r="N30" t="str">
            <v>Alto</v>
          </cell>
        </row>
        <row r="31">
          <cell r="K31" t="str">
            <v>Muy Alta</v>
          </cell>
          <cell r="L31" t="str">
            <v>Mayor</v>
          </cell>
          <cell r="N31" t="str">
            <v>Alto</v>
          </cell>
        </row>
        <row r="32">
          <cell r="K32" t="str">
            <v>Muy Baja</v>
          </cell>
          <cell r="L32" t="str">
            <v>Catastrófico</v>
          </cell>
          <cell r="N32" t="str">
            <v>Extremo</v>
          </cell>
        </row>
        <row r="33">
          <cell r="K33" t="str">
            <v>Baja</v>
          </cell>
          <cell r="L33" t="str">
            <v>Catastrófico</v>
          </cell>
          <cell r="N33" t="str">
            <v>Extremo</v>
          </cell>
        </row>
        <row r="34">
          <cell r="K34" t="str">
            <v>Media</v>
          </cell>
          <cell r="L34" t="str">
            <v>Catastrófico</v>
          </cell>
          <cell r="N34" t="str">
            <v>Extremo</v>
          </cell>
        </row>
        <row r="35">
          <cell r="K35" t="str">
            <v>Alta</v>
          </cell>
          <cell r="L35" t="str">
            <v>Catastrófico</v>
          </cell>
          <cell r="N35" t="str">
            <v>Extremo</v>
          </cell>
        </row>
        <row r="36">
          <cell r="K36" t="str">
            <v>Muy Alta</v>
          </cell>
          <cell r="L36" t="str">
            <v>Catastrófico</v>
          </cell>
          <cell r="N36" t="str">
            <v>Extremo</v>
          </cell>
        </row>
      </sheetData>
      <sheetData sheetId="6" refreshError="1"/>
    </sheetDataSet>
  </externalBook>
</externalLink>
</file>

<file path=xl/persons/person.xml><?xml version="1.0" encoding="utf-8"?>
<personList xmlns="http://schemas.microsoft.com/office/spreadsheetml/2018/threadedcomments" xmlns:x="http://schemas.openxmlformats.org/spreadsheetml/2006/main">
  <person displayName="Ing. Eric Niño" id="{02C43010-0917-49F3-AD04-DEC9F00B1134}" userId="8e55d634086ddf08" providerId="Windows Live"/>
</personList>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fb t="e">#NAME?</fb>
    <v>4</v>
    <v>1</v>
  </rv>
  <rv s="1">
    <fb t="e">#NAME?</fb>
    <v>4</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23" dT="2021-01-21T14:31:54.08" personId="{02C43010-0917-49F3-AD04-DEC9F00B1134}" id="{DB6FE1C7-5E55-42FB-9F4A-FBAD2D5FA1D5}">
    <text>Se sugiere para mantener el consecutivo de riesgos, así el riesgo salga del mapa no existirá otro riesgo con el mismo número.</text>
  </threadedComment>
  <threadedComment ref="D23" dT="2021-01-21T14:32:05.38" personId="{02C43010-0917-49F3-AD04-DEC9F00B1134}" id="{9A483F90-0734-4BBC-A67F-FA4AB9F4818B}">
    <text>¿Qué?
Las consecuencias que puede ocasionar a la organización la materialización del riesgo.</text>
  </threadedComment>
  <threadedComment ref="E23" dT="2021-01-21T14:32:27.40" personId="{02C43010-0917-49F3-AD04-DEC9F00B1134}" id="{31F182F2-721C-4F04-A6FD-8225641649F7}">
    <text>¿Cómo?
Circunstancias o situaciones más evidentes sobre las cuales se presenta el riesgo.</text>
  </threadedComment>
  <threadedComment ref="F23" dT="2021-01-21T14:32:47.09" personId="{02C43010-0917-49F3-AD04-DEC9F00B1134}" id="{BC69115E-67F9-465C-B32F-A50F289F72AE}">
    <text>¿Por qué?
Es la causa principal o básica, corresponden a las razones por la cuales se puede presentar el riesgo.</text>
  </threadedComment>
  <threadedComment ref="G23" dT="2021-01-21T14:33:58.35" personId="{02C43010-0917-49F3-AD04-DEC9F00B1134}" id="{D7B12F81-ECB6-43D4-98BB-965DBA4FA598}">
    <text>Efecto que se causa sobre los objetivos de la entidad, debido a eventos potenciales.</text>
  </threadedComment>
  <threadedComment ref="I23" dT="2021-01-21T14:41:45.82" personId="{02C43010-0917-49F3-AD04-DEC9F00B1134}" id="{7817C815-774A-4A07-83EB-C58B542A07BB}">
    <text>Se define por la frecuencia que se realiza la actividad asociada al riesgo. Es el número de veces que se pasa por el punto de riesgo en el periodo de 1 año. Ver tabla de Probabilidad.</text>
  </threadedComment>
  <threadedComment ref="K23" dT="2021-01-21T14:44:52.04" personId="{02C43010-0917-49F3-AD04-DEC9F00B1134}" id="{31D0B72B-72A4-4350-BD27-8F8D60C9884A}">
    <text>Se usan criterios de afectación económica y reputacional. 
Ver tabla de Impacto.</text>
  </threadedComment>
  <threadedComment ref="M23" dT="2021-01-21T14:45:43.95" personId="{02C43010-0917-49F3-AD04-DEC9F00B1134}" id="{498A2110-37CD-4233-8CCE-95AFBC3283AE}">
    <text>Nivel de severidad en la matriz de calor con base en la combinación entre la probabilidad y el impacto.
Ver Matriz de Calor.</text>
  </threadedComment>
  <threadedComment ref="O23" dT="2021-01-21T14:46:12.30" personId="{02C43010-0917-49F3-AD04-DEC9F00B1134}" id="{8057B051-E34F-46F9-B5F9-F8EE8B29B7C6}">
    <text>Redactar el control adecuadamente de acuerdo las indicaciones contenidas en la Guia Administración del Riesgo version 5.
Responsable + Acción + Complemento (detalles)</text>
  </threadedComment>
  <threadedComment ref="P23" dT="2021-01-21T14:47:10.17" personId="{02C43010-0917-49F3-AD04-DEC9F00B1134}" id="{2C558963-B31C-4882-AD39-55DBBE0ABCE1}">
    <text>Definir si el control ataca la probabilidad o el impacto.</text>
  </threadedComment>
  <threadedComment ref="R23" dT="2021-01-21T15:56:02.94" personId="{02C43010-0917-49F3-AD04-DEC9F00B1134}" id="{19E0A347-B1E3-4FFB-BE6E-58D943784E60}">
    <text>Permiten calcular la eficiencia del control con base en una valoración dada de acuerdo a los atributos del mismo.</text>
  </threadedComment>
  <threadedComment ref="U23" dT="2021-01-21T15:58:48.55" personId="{02C43010-0917-49F3-AD04-DEC9F00B1134}" id="{F44A5A07-3AB9-4CB5-8DD0-A9A53196C5B7}">
    <text>Permiten darle formalidad al control con elementos cualitativos. No tienen una incidencia directa en la efectividad del control.</text>
  </threadedComment>
  <threadedComment ref="X23" dT="2021-01-21T14:49:25.85" personId="{02C43010-0917-49F3-AD04-DEC9F00B1134}" id="{FC1888FB-53E6-4E55-A11B-16D55EBAAA6D}">
    <text>Métrica para seguimiento de la eficiencia del control.</text>
  </threadedComment>
  <threadedComment ref="Z23" dT="2021-01-21T16:22:29.42" personId="{02C43010-0917-49F3-AD04-DEC9F00B1134}" id="{07F6FB33-81C2-4B4D-BF21-50C56E31811A}">
    <text>Probabilidad Residual, una vez aplicado los controles.</text>
  </threadedComment>
  <threadedComment ref="AC23" dT="2021-01-21T16:22:43.18" personId="{02C43010-0917-49F3-AD04-DEC9F00B1134}" id="{0ED6351F-9E9F-4193-ABAD-F3A79E3D622B}">
    <text>Impacto Residual, una vez aplicado los controles.</text>
  </threadedComment>
  <threadedComment ref="AE23" dT="2021-01-21T14:50:28.32" personId="{02C43010-0917-49F3-AD04-DEC9F00B1134}" id="{5BAACAFE-BC60-485A-ABE8-D467E99B7053}">
    <text>Nivel de severidad residual en la matriz de calor con base en la combinación entre la probabilidad residual y el impacto residual.
Ver Matriz de Calor.</text>
  </threadedComment>
  <threadedComment ref="AF23" dT="2021-01-21T16:23:20.34" personId="{02C43010-0917-49F3-AD04-DEC9F00B1134}" id="{4AF816D0-3841-48CB-BD45-ABA716122418}">
    <text>Decisión que se toma frente a un determinado nivel de riesgo, dicha decisión puede ser:
Aceptar
Reducir
Evitar</text>
  </threadedComment>
</ThreadedComments>
</file>

<file path=xl/threadedComments/threadedComment10.xml><?xml version="1.0" encoding="utf-8"?>
<ThreadedComments xmlns="http://schemas.microsoft.com/office/spreadsheetml/2018/threadedcomments" xmlns:x="http://schemas.openxmlformats.org/spreadsheetml/2006/main">
  <threadedComment ref="B23" dT="2021-01-21T14:31:54.08" personId="{02C43010-0917-49F3-AD04-DEC9F00B1134}" id="{65797AE0-A983-47E2-866A-5334580EA7BD}">
    <text>Se sugiere para mantener el consecutivo de riesgos, así el riesgo salga del mapa no existirá otro riesgo con el mismo número.</text>
  </threadedComment>
  <threadedComment ref="D23" dT="2021-01-21T14:32:05.38" personId="{02C43010-0917-49F3-AD04-DEC9F00B1134}" id="{E4096614-4966-44E3-A7C8-1A9D5996834C}">
    <text>¿Qué?
Las consecuencias que puede ocasionar a la organización la materialización del riesgo.</text>
  </threadedComment>
  <threadedComment ref="E23" dT="2021-01-21T14:32:27.40" personId="{02C43010-0917-49F3-AD04-DEC9F00B1134}" id="{A0C74A46-B48B-4A09-B09B-768FAC48AFBF}">
    <text>¿Cómo?
Circunstancias o situaciones más evidentes sobre las cuales se presenta el riesgo.</text>
  </threadedComment>
  <threadedComment ref="F23" dT="2021-01-21T14:32:47.09" personId="{02C43010-0917-49F3-AD04-DEC9F00B1134}" id="{2F8C788E-582F-4666-9A6D-8E0565CDBA6E}">
    <text>¿Por qué?
Es la causa principal o básica, corresponden a las razones por la cuales se puede presentar el riesgo.</text>
  </threadedComment>
  <threadedComment ref="G23" dT="2021-01-21T14:33:58.35" personId="{02C43010-0917-49F3-AD04-DEC9F00B1134}" id="{85F8574D-427F-45DC-81AF-A6904BE4A7F5}">
    <text>Efecto que se causa sobre los objetivos de la entidad, debido a eventos potenciales.</text>
  </threadedComment>
  <threadedComment ref="I23" dT="2021-01-21T14:41:45.82" personId="{02C43010-0917-49F3-AD04-DEC9F00B1134}" id="{BA9D0A82-C8A7-4C6D-A712-19C78ED95A60}">
    <text>Se define por la frecuencia que se realiza la actividad asociada al riesgo. Es el número de veces que se pasa por el punto de riesgo en el periodo de 1 año. Ver tabla de Probabilidad.</text>
  </threadedComment>
  <threadedComment ref="K23" dT="2021-01-21T14:44:52.04" personId="{02C43010-0917-49F3-AD04-DEC9F00B1134}" id="{5E9C4986-8F4A-460E-85FA-15BE011F143D}">
    <text>Se usan criterios de afectación económica y reputacional. 
Ver tabla de Impacto.</text>
  </threadedComment>
  <threadedComment ref="M23" dT="2021-01-21T14:45:43.95" personId="{02C43010-0917-49F3-AD04-DEC9F00B1134}" id="{57CAAC06-ADD2-4314-B9E9-2C6A6C510E37}">
    <text>Nivel de severidad en la matriz de calor con base en la combinación entre la probabilidad y el impacto.
Ver Matriz de Calor.</text>
  </threadedComment>
  <threadedComment ref="O23" dT="2021-01-21T14:46:12.30" personId="{02C43010-0917-49F3-AD04-DEC9F00B1134}" id="{0D481EE1-BBB6-4EBB-ABEB-46D7A09EC103}">
    <text>Redactar el control adecuadamente de acuerdo las indicaciones contenidas en la Guia Administración del Riesgo version 5.
Responsable + Acción + Complemento (detalles)</text>
  </threadedComment>
  <threadedComment ref="P23" dT="2021-01-21T14:47:10.17" personId="{02C43010-0917-49F3-AD04-DEC9F00B1134}" id="{214F1225-B78C-454B-85B1-3BF82B42CB87}">
    <text>Definir si el control ataca la probabilidad o el impacto.</text>
  </threadedComment>
  <threadedComment ref="R23" dT="2021-01-21T15:56:02.94" personId="{02C43010-0917-49F3-AD04-DEC9F00B1134}" id="{FEB8AA86-1216-4D9E-B9E5-09441555314B}">
    <text>Permiten calcular la eficiencia del control con base en una valoración dada de acuerdo a los atributos del mismo.</text>
  </threadedComment>
  <threadedComment ref="U23" dT="2021-01-21T15:58:48.55" personId="{02C43010-0917-49F3-AD04-DEC9F00B1134}" id="{A2FEF0CF-568A-499C-9BEB-E8DEFA808E23}">
    <text>Permiten darle formalidad al control con elementos cualitativos. No tienen una incidencia directa en la efectividad del control.</text>
  </threadedComment>
  <threadedComment ref="X23" dT="2021-01-21T14:49:25.85" personId="{02C43010-0917-49F3-AD04-DEC9F00B1134}" id="{EE4285F6-4E6F-4102-8FA4-A1DB5F115BE1}">
    <text>Métrica para seguimiento de la eficiencia del control.</text>
  </threadedComment>
  <threadedComment ref="Z23" dT="2021-01-21T16:22:29.42" personId="{02C43010-0917-49F3-AD04-DEC9F00B1134}" id="{BB64EB0A-84FD-4B92-939B-52D7E1101367}">
    <text>Probabilidad Residual, una vez aplicado los controles.</text>
  </threadedComment>
  <threadedComment ref="AC23" dT="2021-01-21T16:22:43.18" personId="{02C43010-0917-49F3-AD04-DEC9F00B1134}" id="{D3B4880E-8209-440D-8DCB-0745AA7FD7B3}">
    <text>Impacto Residual, una vez aplicado los controles.</text>
  </threadedComment>
  <threadedComment ref="AE23" dT="2021-01-21T14:50:28.32" personId="{02C43010-0917-49F3-AD04-DEC9F00B1134}" id="{C679BB53-F936-4935-8ADA-B8F554E5EBED}">
    <text>Nivel de severidad residual en la matriz de calor con base en la combinación entre la probabilidad residual y el impacto residual.
Ver Matriz de Calor.</text>
  </threadedComment>
  <threadedComment ref="AF23" dT="2021-01-21T16:23:20.34" personId="{02C43010-0917-49F3-AD04-DEC9F00B1134}" id="{2D82102C-2883-4465-9B0C-CF856C98EDBB}">
    <text>Decisión que se toma frente a un determinado nivel de riesgo, dicha decisión puede ser:
Aceptar
Reducir
Evitar</text>
  </threadedComment>
</ThreadedComments>
</file>

<file path=xl/threadedComments/threadedComment2.xml><?xml version="1.0" encoding="utf-8"?>
<ThreadedComments xmlns="http://schemas.microsoft.com/office/spreadsheetml/2018/threadedcomments" xmlns:x="http://schemas.openxmlformats.org/spreadsheetml/2006/main">
  <threadedComment ref="B23" dT="2021-01-21T14:31:54.08" personId="{02C43010-0917-49F3-AD04-DEC9F00B1134}" id="{AA475242-FC8D-44FC-97DC-D5C43C70E6DA}">
    <text>Se sugiere para mantener el consecutivo de riesgos, así el riesgo salga del mapa no existirá otro riesgo con el mismo número.</text>
  </threadedComment>
  <threadedComment ref="D23" dT="2021-01-21T14:32:05.38" personId="{02C43010-0917-49F3-AD04-DEC9F00B1134}" id="{D3C9908F-CE8A-4C30-8B6E-A761E96635F7}">
    <text>¿Qué?
Las consecuencias que puede ocasionar a la organización la materialización del riesgo.</text>
  </threadedComment>
  <threadedComment ref="E23" dT="2021-01-21T14:32:27.40" personId="{02C43010-0917-49F3-AD04-DEC9F00B1134}" id="{0D53538A-AA7F-43CB-8432-56108BFF9772}">
    <text>¿Cómo?
Circunstancias o situaciones más evidentes sobre las cuales se presenta el riesgo.</text>
  </threadedComment>
  <threadedComment ref="F23" dT="2021-01-21T14:32:47.09" personId="{02C43010-0917-49F3-AD04-DEC9F00B1134}" id="{29545D2D-C1B4-4AD3-BE62-05A241D6CBAE}">
    <text>¿Por qué?
Es la causa principal o básica, corresponden a las razones por la cuales se puede presentar el riesgo.</text>
  </threadedComment>
  <threadedComment ref="G23" dT="2021-01-21T14:33:58.35" personId="{02C43010-0917-49F3-AD04-DEC9F00B1134}" id="{5FA598B8-2478-4764-AA94-B65DA7E12271}">
    <text>Efecto que se causa sobre los objetivos de la entidad, debido a eventos potenciales.</text>
  </threadedComment>
  <threadedComment ref="I23" dT="2021-01-21T14:41:45.82" personId="{02C43010-0917-49F3-AD04-DEC9F00B1134}" id="{F52B7A48-45CE-4440-833D-C84010792896}">
    <text>Se define por la frecuencia que se realiza la actividad asociada al riesgo. Es el número de veces que se pasa por el punto de riesgo en el periodo de 1 año. Ver tabla de Probabilidad.</text>
  </threadedComment>
  <threadedComment ref="K23" dT="2021-01-21T14:44:52.04" personId="{02C43010-0917-49F3-AD04-DEC9F00B1134}" id="{4F539919-5470-470A-A914-405310F835CF}">
    <text>Se usan criterios de afectación económica y reputacional. 
Ver tabla de Impacto.</text>
  </threadedComment>
  <threadedComment ref="M23" dT="2021-01-21T14:45:43.95" personId="{02C43010-0917-49F3-AD04-DEC9F00B1134}" id="{CC13D6BB-DF34-4588-B2C2-91F328669699}">
    <text>Nivel de severidad en la matriz de calor con base en la combinación entre la probabilidad y el impacto.
Ver Matriz de Calor.</text>
  </threadedComment>
  <threadedComment ref="O23" dT="2021-01-21T14:46:12.30" personId="{02C43010-0917-49F3-AD04-DEC9F00B1134}" id="{FCDB03D9-AAD5-4F0A-9CD5-C1C148107BD7}">
    <text>Redactar el control adecuadamente de acuerdo las indicaciones contenidas en la Guia Administración del Riesgo version 5.
Responsable + Acción + Complemento (detalles)</text>
  </threadedComment>
  <threadedComment ref="P23" dT="2021-01-21T14:47:10.17" personId="{02C43010-0917-49F3-AD04-DEC9F00B1134}" id="{0F016C18-E722-4B7B-B646-92A556EE5583}">
    <text>Definir si el control ataca la probabilidad o el impacto.</text>
  </threadedComment>
  <threadedComment ref="R23" dT="2021-01-21T15:56:02.94" personId="{02C43010-0917-49F3-AD04-DEC9F00B1134}" id="{A52AC02F-B709-46A1-A5C9-7E6D4334CFE7}">
    <text>Permiten calcular la eficiencia del control con base en una valoración dada de acuerdo a los atributos del mismo.</text>
  </threadedComment>
  <threadedComment ref="U23" dT="2021-01-21T15:58:48.55" personId="{02C43010-0917-49F3-AD04-DEC9F00B1134}" id="{C8124BF7-30A3-4401-BCCA-599D9DB8D6D7}">
    <text>Permiten darle formalidad al control con elementos cualitativos. No tienen una incidencia directa en la efectividad del control.</text>
  </threadedComment>
  <threadedComment ref="X23" dT="2021-01-21T14:49:25.85" personId="{02C43010-0917-49F3-AD04-DEC9F00B1134}" id="{4997A3A7-F520-45BA-B5AA-1FFCD4F749AB}">
    <text>Métrica para seguimiento de la eficiencia del control.</text>
  </threadedComment>
  <threadedComment ref="Z23" dT="2021-01-21T16:22:29.42" personId="{02C43010-0917-49F3-AD04-DEC9F00B1134}" id="{260DEF32-A75E-49D9-9505-7751200F740F}">
    <text>Probabilidad Residual, una vez aplicado los controles.</text>
  </threadedComment>
  <threadedComment ref="AC23" dT="2021-01-21T16:22:43.18" personId="{02C43010-0917-49F3-AD04-DEC9F00B1134}" id="{5FCBA5F5-4AF2-487D-93DB-7819CBCE83FA}">
    <text>Impacto Residual, una vez aplicado los controles.</text>
  </threadedComment>
  <threadedComment ref="AE23" dT="2021-01-21T14:50:28.32" personId="{02C43010-0917-49F3-AD04-DEC9F00B1134}" id="{DF8A86B4-0E7F-4E6A-9639-A5631DB18878}">
    <text>Nivel de severidad residual en la matriz de calor con base en la combinación entre la probabilidad residual y el impacto residual.
Ver Matriz de Calor.</text>
  </threadedComment>
  <threadedComment ref="AF23" dT="2021-01-21T16:23:20.34" personId="{02C43010-0917-49F3-AD04-DEC9F00B1134}" id="{1E93F6B1-F17F-448A-9743-15D888EB6FBD}">
    <text>Decisión que se toma frente a un determinado nivel de riesgo, dicha decisión puede ser:
Aceptar
Reducir
Evitar</text>
  </threadedComment>
</ThreadedComments>
</file>

<file path=xl/threadedComments/threadedComment3.xml><?xml version="1.0" encoding="utf-8"?>
<ThreadedComments xmlns="http://schemas.microsoft.com/office/spreadsheetml/2018/threadedcomments" xmlns:x="http://schemas.openxmlformats.org/spreadsheetml/2006/main">
  <threadedComment ref="B23" dT="2021-01-21T14:31:54.08" personId="{02C43010-0917-49F3-AD04-DEC9F00B1134}" id="{FE267B1C-2B73-49F3-8C73-F678B17D7967}">
    <text>Se sugiere para mantener el consecutivo de riesgos, así el riesgo salga del mapa no existirá otro riesgo con el mismo número.</text>
  </threadedComment>
  <threadedComment ref="D23" dT="2021-01-21T14:32:05.38" personId="{02C43010-0917-49F3-AD04-DEC9F00B1134}" id="{A836FDA0-A651-46EF-A219-9A77A9D70B6F}">
    <text>¿Qué?
Las consecuencias que puede ocasionar a la organización la materialización del riesgo.</text>
  </threadedComment>
  <threadedComment ref="E23" dT="2021-01-21T14:32:27.40" personId="{02C43010-0917-49F3-AD04-DEC9F00B1134}" id="{419D944F-352B-4223-A9B9-210C3BD025E9}">
    <text>¿Cómo?
Circunstancias o situaciones más evidentes sobre las cuales se presenta el riesgo.</text>
  </threadedComment>
  <threadedComment ref="F23" dT="2021-01-21T14:32:47.09" personId="{02C43010-0917-49F3-AD04-DEC9F00B1134}" id="{C6AAE774-699D-4A5C-8EFB-C54EAE8DA8AE}">
    <text>¿Por qué?
Es la causa principal o básica, corresponden a las razones por la cuales se puede presentar el riesgo.</text>
  </threadedComment>
  <threadedComment ref="G23" dT="2021-01-21T14:33:58.35" personId="{02C43010-0917-49F3-AD04-DEC9F00B1134}" id="{FAC0C4E3-2F7F-434E-8427-B132F3C59B27}">
    <text>Efecto que se causa sobre los objetivos de la entidad, debido a eventos potenciales.</text>
  </threadedComment>
  <threadedComment ref="I23" dT="2021-01-21T14:41:45.82" personId="{02C43010-0917-49F3-AD04-DEC9F00B1134}" id="{EB3C13B0-94CD-4BDC-A165-3E3792E4604C}">
    <text>Se define por la frecuencia que se realiza la actividad asociada al riesgo. Es el número de veces que se pasa por el punto de riesgo en el periodo de 1 año. Ver tabla de Probabilidad.</text>
  </threadedComment>
  <threadedComment ref="K23" dT="2021-01-21T14:44:52.04" personId="{02C43010-0917-49F3-AD04-DEC9F00B1134}" id="{DB29AD8B-C496-47BF-8ED9-691EC3359D20}">
    <text>Se usan criterios de afectación económica y reputacional. 
Ver tabla de Impacto.</text>
  </threadedComment>
  <threadedComment ref="M23" dT="2021-01-21T14:45:43.95" personId="{02C43010-0917-49F3-AD04-DEC9F00B1134}" id="{C1C06D9D-EC04-4E70-BAB3-F286E71212BB}">
    <text>Nivel de severidad en la matriz de calor con base en la combinación entre la probabilidad y el impacto.
Ver Matriz de Calor.</text>
  </threadedComment>
  <threadedComment ref="O23" dT="2021-01-21T14:46:12.30" personId="{02C43010-0917-49F3-AD04-DEC9F00B1134}" id="{7B29708F-0D1A-4E30-8C7A-4D2BF31BA65A}">
    <text>Redactar el control adecuadamente de acuerdo las indicaciones contenidas en la Guia Administración del Riesgo version 5.
Responsable + Acción + Complemento (detalles)</text>
  </threadedComment>
  <threadedComment ref="P23" dT="2021-01-21T14:47:10.17" personId="{02C43010-0917-49F3-AD04-DEC9F00B1134}" id="{EE760922-99BD-4336-8F33-73786A586187}">
    <text>Definir si el control ataca la probabilidad o el impacto.</text>
  </threadedComment>
  <threadedComment ref="R23" dT="2021-01-21T15:56:02.94" personId="{02C43010-0917-49F3-AD04-DEC9F00B1134}" id="{6363A085-81E7-4C5C-9048-7990BBA45588}">
    <text>Permiten calcular la eficiencia del control con base en una valoración dada de acuerdo a los atributos del mismo.</text>
  </threadedComment>
  <threadedComment ref="U23" dT="2021-01-21T15:58:48.55" personId="{02C43010-0917-49F3-AD04-DEC9F00B1134}" id="{FF71D13C-70F3-4F19-AD76-572500B13272}">
    <text>Permiten darle formalidad al control con elementos cualitativos. No tienen una incidencia directa en la efectividad del control.</text>
  </threadedComment>
  <threadedComment ref="X23" dT="2021-01-21T14:49:25.85" personId="{02C43010-0917-49F3-AD04-DEC9F00B1134}" id="{FA96A963-1769-4DAB-AC6F-C78715902645}">
    <text>Métrica para seguimiento de la eficiencia del control.</text>
  </threadedComment>
  <threadedComment ref="Z23" dT="2021-01-21T16:22:29.42" personId="{02C43010-0917-49F3-AD04-DEC9F00B1134}" id="{5FC96DFF-B775-4751-AD35-C40969C64407}">
    <text>Probabilidad Residual, una vez aplicado los controles.</text>
  </threadedComment>
  <threadedComment ref="AC23" dT="2021-01-21T16:22:43.18" personId="{02C43010-0917-49F3-AD04-DEC9F00B1134}" id="{7B41DA8C-A0F9-40E1-A6ED-3B5DB6993077}">
    <text>Impacto Residual, una vez aplicado los controles.</text>
  </threadedComment>
  <threadedComment ref="AE23" dT="2021-01-21T14:50:28.32" personId="{02C43010-0917-49F3-AD04-DEC9F00B1134}" id="{A3EA82E1-48DD-44E8-9490-327564248BF2}">
    <text>Nivel de severidad residual en la matriz de calor con base en la combinación entre la probabilidad residual y el impacto residual.
Ver Matriz de Calor.</text>
  </threadedComment>
  <threadedComment ref="AF23" dT="2021-01-21T16:23:20.34" personId="{02C43010-0917-49F3-AD04-DEC9F00B1134}" id="{CBBD5AF1-5F2F-4CD1-BCAB-D364313DFCA5}">
    <text>Decisión que se toma frente a un determinado nivel de riesgo, dicha decisión puede ser:
Aceptar
Reducir
Evitar</text>
  </threadedComment>
</ThreadedComments>
</file>

<file path=xl/threadedComments/threadedComment4.xml><?xml version="1.0" encoding="utf-8"?>
<ThreadedComments xmlns="http://schemas.microsoft.com/office/spreadsheetml/2018/threadedcomments" xmlns:x="http://schemas.openxmlformats.org/spreadsheetml/2006/main">
  <threadedComment ref="B23" dT="2021-01-21T14:31:54.08" personId="{02C43010-0917-49F3-AD04-DEC9F00B1134}" id="{82AA7229-200F-40E9-9118-C25E3200FDD7}">
    <text>Se sugiere para mantener el consecutivo de riesgos, así el riesgo salga del mapa no existirá otro riesgo con el mismo número.</text>
  </threadedComment>
  <threadedComment ref="D23" dT="2021-01-21T14:32:05.38" personId="{02C43010-0917-49F3-AD04-DEC9F00B1134}" id="{13A7787D-315D-4E18-B8A9-D35CC780F58C}">
    <text>¿Qué?
Las consecuencias que puede ocasionar a la organización la materialización del riesgo.</text>
  </threadedComment>
  <threadedComment ref="E23" dT="2021-01-21T14:32:27.40" personId="{02C43010-0917-49F3-AD04-DEC9F00B1134}" id="{2AB3BEE6-980E-4033-81BA-BC2DCBEABD28}">
    <text>¿Cómo?
Circunstancias o situaciones más evidentes sobre las cuales se presenta el riesgo.</text>
  </threadedComment>
  <threadedComment ref="F23" dT="2021-01-21T14:32:47.09" personId="{02C43010-0917-49F3-AD04-DEC9F00B1134}" id="{2DCE8383-EDE8-46AC-A978-3144FFF56052}">
    <text>¿Por qué?
Es la causa principal o básica, corresponden a las razones por la cuales se puede presentar el riesgo.</text>
  </threadedComment>
  <threadedComment ref="G23" dT="2021-01-21T14:33:58.35" personId="{02C43010-0917-49F3-AD04-DEC9F00B1134}" id="{3062BED3-4893-4495-9D35-DB6723C0EAD0}">
    <text>Efecto que se causa sobre los objetivos de la entidad, debido a eventos potenciales.</text>
  </threadedComment>
  <threadedComment ref="I23" dT="2021-01-21T14:41:45.82" personId="{02C43010-0917-49F3-AD04-DEC9F00B1134}" id="{831629F3-3A75-4F3E-99C6-4F96AB5FFFEC}">
    <text>Se define por la frecuencia que se realiza la actividad asociada al riesgo. Es el número de veces que se pasa por el punto de riesgo en el periodo de 1 año. Ver tabla de Probabilidad.</text>
  </threadedComment>
  <threadedComment ref="K23" dT="2021-01-21T14:44:52.04" personId="{02C43010-0917-49F3-AD04-DEC9F00B1134}" id="{99FB41BF-1763-4EAE-8A68-5663D7FCF00C}">
    <text>Se usan criterios de afectación económica y reputacional. 
Ver tabla de Impacto.</text>
  </threadedComment>
  <threadedComment ref="M23" dT="2021-01-21T14:45:43.95" personId="{02C43010-0917-49F3-AD04-DEC9F00B1134}" id="{229028F1-0C24-4E72-878E-491ED1DCE182}">
    <text>Nivel de severidad en la matriz de calor con base en la combinación entre la probabilidad y el impacto.
Ver Matriz de Calor.</text>
  </threadedComment>
  <threadedComment ref="O23" dT="2021-01-21T14:46:12.30" personId="{02C43010-0917-49F3-AD04-DEC9F00B1134}" id="{ACD8C865-0752-4E66-8E7B-CDF9014D4E92}">
    <text>Redactar el control adecuadamente de acuerdo las indicaciones contenidas en la Guia Administración del Riesgo version 5.
Responsable + Acción + Complemento (detalles)</text>
  </threadedComment>
  <threadedComment ref="P23" dT="2021-01-21T14:47:10.17" personId="{02C43010-0917-49F3-AD04-DEC9F00B1134}" id="{F0DAC81D-AF9A-4386-AB9A-7781B332157E}">
    <text>Definir si el control ataca la probabilidad o el impacto.</text>
  </threadedComment>
  <threadedComment ref="R23" dT="2021-01-21T15:56:02.94" personId="{02C43010-0917-49F3-AD04-DEC9F00B1134}" id="{A87452B3-EB1E-4C28-ABFC-DD456BF901D7}">
    <text>Permiten calcular la eficiencia del control con base en una valoración dada de acuerdo a los atributos del mismo.</text>
  </threadedComment>
  <threadedComment ref="U23" dT="2021-01-21T15:58:48.55" personId="{02C43010-0917-49F3-AD04-DEC9F00B1134}" id="{7E72D21F-627E-4543-A621-E42259698491}">
    <text>Permiten darle formalidad al control con elementos cualitativos. No tienen una incidencia directa en la efectividad del control.</text>
  </threadedComment>
  <threadedComment ref="X23" dT="2021-01-21T14:49:25.85" personId="{02C43010-0917-49F3-AD04-DEC9F00B1134}" id="{E35DE27F-91B9-49F2-A654-0AA380188089}">
    <text>Métrica para seguimiento de la eficiencia del control.</text>
  </threadedComment>
  <threadedComment ref="Z23" dT="2021-01-21T16:22:29.42" personId="{02C43010-0917-49F3-AD04-DEC9F00B1134}" id="{F4D8654D-D7BE-49A7-9D39-39DACE9A44AF}">
    <text>Probabilidad Residual, una vez aplicado los controles.</text>
  </threadedComment>
  <threadedComment ref="AC23" dT="2021-01-21T16:22:43.18" personId="{02C43010-0917-49F3-AD04-DEC9F00B1134}" id="{F4033823-C86E-4005-90AA-EB0583119716}">
    <text>Impacto Residual, una vez aplicado los controles.</text>
  </threadedComment>
  <threadedComment ref="AE23" dT="2021-01-21T14:50:28.32" personId="{02C43010-0917-49F3-AD04-DEC9F00B1134}" id="{9562797D-8101-4C01-AB85-F54B23637DEB}">
    <text>Nivel de severidad residual en la matriz de calor con base en la combinación entre la probabilidad residual y el impacto residual.
Ver Matriz de Calor.</text>
  </threadedComment>
  <threadedComment ref="AF23" dT="2021-01-21T16:23:20.34" personId="{02C43010-0917-49F3-AD04-DEC9F00B1134}" id="{18A2D7A8-BC63-4BD1-813F-E82D87003444}">
    <text>Decisión que se toma frente a un determinado nivel de riesgo, dicha decisión puede ser:
Aceptar
Reducir
Evitar</text>
  </threadedComment>
</ThreadedComments>
</file>

<file path=xl/threadedComments/threadedComment5.xml><?xml version="1.0" encoding="utf-8"?>
<ThreadedComments xmlns="http://schemas.microsoft.com/office/spreadsheetml/2018/threadedcomments" xmlns:x="http://schemas.openxmlformats.org/spreadsheetml/2006/main">
  <threadedComment ref="B23" dT="2021-01-21T14:31:54.08" personId="{02C43010-0917-49F3-AD04-DEC9F00B1134}" id="{1F548919-6354-4BF2-A7C4-2F395369B2AB}">
    <text>Se sugiere para mantener el consecutivo de riesgos, así el riesgo salga del mapa no existirá otro riesgo con el mismo número.</text>
  </threadedComment>
  <threadedComment ref="D23" dT="2021-01-21T14:32:05.38" personId="{02C43010-0917-49F3-AD04-DEC9F00B1134}" id="{BA9C8729-6181-40DD-BA63-9AE7BA32EC22}">
    <text>¿Qué?
Las consecuencias que puede ocasionar a la organización la materialización del riesgo.</text>
  </threadedComment>
  <threadedComment ref="E23" dT="2021-01-21T14:32:27.40" personId="{02C43010-0917-49F3-AD04-DEC9F00B1134}" id="{E76CE344-39BC-4CDA-A34B-037F137548D2}">
    <text>¿Cómo?
Circunstancias o situaciones más evidentes sobre las cuales se presenta el riesgo.</text>
  </threadedComment>
  <threadedComment ref="F23" dT="2021-01-21T14:32:47.09" personId="{02C43010-0917-49F3-AD04-DEC9F00B1134}" id="{52AD7BCE-ADB8-497D-9850-69F916D50356}">
    <text>¿Por qué?
Es la causa principal o básica, corresponden a las razones por la cuales se puede presentar el riesgo.</text>
  </threadedComment>
  <threadedComment ref="G23" dT="2021-01-21T14:33:58.35" personId="{02C43010-0917-49F3-AD04-DEC9F00B1134}" id="{E1888DF1-BE6A-4B83-8E41-736B8A4B3E56}">
    <text>Efecto que se causa sobre los objetivos de la entidad, debido a eventos potenciales.</text>
  </threadedComment>
  <threadedComment ref="I23" dT="2021-01-21T14:41:45.82" personId="{02C43010-0917-49F3-AD04-DEC9F00B1134}" id="{AC285655-B1DB-4BD8-ABDA-721870E18682}">
    <text>Se define por la frecuencia que se realiza la actividad asociada al riesgo. Es el número de veces que se pasa por el punto de riesgo en el periodo de 1 año. Ver tabla de Probabilidad.</text>
  </threadedComment>
  <threadedComment ref="K23" dT="2021-01-21T14:44:52.04" personId="{02C43010-0917-49F3-AD04-DEC9F00B1134}" id="{47D892DA-C8AF-4C4A-A1B8-2E9D0CD08E40}">
    <text>Se usan criterios de afectación económica y reputacional. 
Ver tabla de Impacto.</text>
  </threadedComment>
  <threadedComment ref="M23" dT="2021-01-21T14:45:43.95" personId="{02C43010-0917-49F3-AD04-DEC9F00B1134}" id="{79C797D2-837E-4C93-ACE0-B157B267CEFE}">
    <text>Nivel de severidad en la matriz de calor con base en la combinación entre la probabilidad y el impacto.
Ver Matriz de Calor.</text>
  </threadedComment>
  <threadedComment ref="O23" dT="2021-01-21T14:46:12.30" personId="{02C43010-0917-49F3-AD04-DEC9F00B1134}" id="{45CEE0E1-54E7-4DF1-BFA1-D0D0EF17991F}">
    <text>Redactar el control adecuadamente de acuerdo las indicaciones contenidas en la Guia Administración del Riesgo version 5.
Responsable + Acción + Complemento (detalles)</text>
  </threadedComment>
  <threadedComment ref="P23" dT="2021-01-21T14:47:10.17" personId="{02C43010-0917-49F3-AD04-DEC9F00B1134}" id="{BD4FC01F-74A3-4FD7-8E27-900C863BA381}">
    <text>Definir si el control ataca la probabilidad o el impacto.</text>
  </threadedComment>
  <threadedComment ref="R23" dT="2021-01-21T15:56:02.94" personId="{02C43010-0917-49F3-AD04-DEC9F00B1134}" id="{665C32F5-1679-431C-9086-8571A012AC8B}">
    <text>Permiten calcular la eficiencia del control con base en una valoración dada de acuerdo a los atributos del mismo.</text>
  </threadedComment>
  <threadedComment ref="U23" dT="2021-01-21T15:58:48.55" personId="{02C43010-0917-49F3-AD04-DEC9F00B1134}" id="{2AB28F4B-3BC9-4C32-83CF-00D0B07AE8C4}">
    <text>Permiten darle formalidad al control con elementos cualitativos. No tienen una incidencia directa en la efectividad del control.</text>
  </threadedComment>
  <threadedComment ref="X23" dT="2021-01-21T14:49:25.85" personId="{02C43010-0917-49F3-AD04-DEC9F00B1134}" id="{1E80E779-D74A-45FF-9D07-79AEEE0DBC39}">
    <text>Métrica para seguimiento de la eficiencia del control.</text>
  </threadedComment>
  <threadedComment ref="Z23" dT="2021-01-21T16:22:29.42" personId="{02C43010-0917-49F3-AD04-DEC9F00B1134}" id="{A0117852-757C-4530-A3EA-C6B78922B71C}">
    <text>Probabilidad Residual, una vez aplicado los controles.</text>
  </threadedComment>
  <threadedComment ref="AC23" dT="2021-01-21T16:22:43.18" personId="{02C43010-0917-49F3-AD04-DEC9F00B1134}" id="{0947879D-6381-46DE-90F1-3464599E13FA}">
    <text>Impacto Residual, una vez aplicado los controles.</text>
  </threadedComment>
  <threadedComment ref="AE23" dT="2021-01-21T14:50:28.32" personId="{02C43010-0917-49F3-AD04-DEC9F00B1134}" id="{BA291363-15C2-4C32-B2D4-DF8ABD99CE5C}">
    <text>Nivel de severidad residual en la matriz de calor con base en la combinación entre la probabilidad residual y el impacto residual.
Ver Matriz de Calor.</text>
  </threadedComment>
  <threadedComment ref="AF23" dT="2021-01-21T16:23:20.34" personId="{02C43010-0917-49F3-AD04-DEC9F00B1134}" id="{9B09E657-C1EB-4B43-8080-FB80508D6112}">
    <text>Decisión que se toma frente a un determinado nivel de riesgo, dicha decisión puede ser:
Aceptar
Reducir
Evitar</text>
  </threadedComment>
</ThreadedComments>
</file>

<file path=xl/threadedComments/threadedComment6.xml><?xml version="1.0" encoding="utf-8"?>
<ThreadedComments xmlns="http://schemas.microsoft.com/office/spreadsheetml/2018/threadedcomments" xmlns:x="http://schemas.openxmlformats.org/spreadsheetml/2006/main">
  <threadedComment ref="B23" dT="2021-01-21T14:31:54.08" personId="{02C43010-0917-49F3-AD04-DEC9F00B1134}" id="{E6B61586-A948-4342-B3CF-C3081027B851}">
    <text>Se sugiere para mantener el consecutivo de riesgos, así el riesgo salga del mapa no existirá otro riesgo con el mismo número.</text>
  </threadedComment>
  <threadedComment ref="D23" dT="2021-01-21T14:32:05.38" personId="{02C43010-0917-49F3-AD04-DEC9F00B1134}" id="{6FADD86C-524F-493B-A968-98F253ECB0B2}">
    <text>¿Qué?
Las consecuencias que puede ocasionar a la organización la materialización del riesgo.</text>
  </threadedComment>
  <threadedComment ref="E23" dT="2021-01-21T14:32:27.40" personId="{02C43010-0917-49F3-AD04-DEC9F00B1134}" id="{7EB41FF1-17BE-42AC-8DFD-37F30058A59E}">
    <text>¿Cómo?
Circunstancias o situaciones más evidentes sobre las cuales se presenta el riesgo.</text>
  </threadedComment>
  <threadedComment ref="F23" dT="2021-01-21T14:32:47.09" personId="{02C43010-0917-49F3-AD04-DEC9F00B1134}" id="{7BA709FE-861C-4F92-B069-42D963EC6C01}">
    <text>¿Por qué?
Es la causa principal o básica, corresponden a las razones por la cuales se puede presentar el riesgo.</text>
  </threadedComment>
  <threadedComment ref="G23" dT="2021-01-21T14:33:58.35" personId="{02C43010-0917-49F3-AD04-DEC9F00B1134}" id="{4937A459-4CF7-4E33-B251-899FF42A5B3E}">
    <text>Efecto que se causa sobre los objetivos de la entidad, debido a eventos potenciales.</text>
  </threadedComment>
  <threadedComment ref="I23" dT="2021-01-21T14:41:45.82" personId="{02C43010-0917-49F3-AD04-DEC9F00B1134}" id="{A9D755DC-3C97-4785-9897-3BF653A2D5A0}">
    <text>Se define por la frecuencia que se realiza la actividad asociada al riesgo. Es el número de veces que se pasa por el punto de riesgo en el periodo de 1 año. Ver tabla de Probabilidad.</text>
  </threadedComment>
  <threadedComment ref="K23" dT="2021-01-21T14:44:52.04" personId="{02C43010-0917-49F3-AD04-DEC9F00B1134}" id="{5402190E-B108-4442-A612-C72C83B433E7}">
    <text>Se usan criterios de afectación económica y reputacional. 
Ver tabla de Impacto.</text>
  </threadedComment>
  <threadedComment ref="M23" dT="2021-01-21T14:45:43.95" personId="{02C43010-0917-49F3-AD04-DEC9F00B1134}" id="{A1AE2D11-FAD2-4147-81F3-8860A5312913}">
    <text>Nivel de severidad en la matriz de calor con base en la combinación entre la probabilidad y el impacto.
Ver Matriz de Calor.</text>
  </threadedComment>
  <threadedComment ref="O23" dT="2021-01-21T14:46:12.30" personId="{02C43010-0917-49F3-AD04-DEC9F00B1134}" id="{52C4F320-E8A2-4900-990F-48D4272D63CB}">
    <text>Redactar el control adecuadamente de acuerdo las indicaciones contenidas en la Guia Administración del Riesgo version 5.
Responsable + Acción + Complemento (detalles)</text>
  </threadedComment>
  <threadedComment ref="P23" dT="2021-01-21T14:47:10.17" personId="{02C43010-0917-49F3-AD04-DEC9F00B1134}" id="{5EE516D9-DBDF-44FD-9B73-8EE3D830D61D}">
    <text>Definir si el control ataca la probabilidad o el impacto.</text>
  </threadedComment>
  <threadedComment ref="R23" dT="2021-01-21T15:56:02.94" personId="{02C43010-0917-49F3-AD04-DEC9F00B1134}" id="{ED68D244-E875-49A4-AAF9-323007403335}">
    <text>Permiten calcular la eficiencia del control con base en una valoración dada de acuerdo a los atributos del mismo.</text>
  </threadedComment>
  <threadedComment ref="U23" dT="2021-01-21T15:58:48.55" personId="{02C43010-0917-49F3-AD04-DEC9F00B1134}" id="{6E7912B5-C969-4B56-A64F-9F54E6B2D5F3}">
    <text>Permiten darle formalidad al control con elementos cualitativos. No tienen una incidencia directa en la efectividad del control.</text>
  </threadedComment>
  <threadedComment ref="X23" dT="2021-01-21T14:49:25.85" personId="{02C43010-0917-49F3-AD04-DEC9F00B1134}" id="{0A51F740-2F56-4C7E-B07A-D21F4920CD08}">
    <text>Métrica para seguimiento de la eficiencia del control.</text>
  </threadedComment>
  <threadedComment ref="Z23" dT="2021-01-21T16:22:29.42" personId="{02C43010-0917-49F3-AD04-DEC9F00B1134}" id="{57A9D592-2E9E-4875-A13B-2AC80336E2A1}">
    <text>Probabilidad Residual, una vez aplicado los controles.</text>
  </threadedComment>
  <threadedComment ref="AC23" dT="2021-01-21T16:22:43.18" personId="{02C43010-0917-49F3-AD04-DEC9F00B1134}" id="{3C9FBDE9-6792-4082-B2A9-D4B8FF995D36}">
    <text>Impacto Residual, una vez aplicado los controles.</text>
  </threadedComment>
  <threadedComment ref="AE23" dT="2021-01-21T14:50:28.32" personId="{02C43010-0917-49F3-AD04-DEC9F00B1134}" id="{498EA2F7-340F-4044-8BAE-E04D0ED3B87C}">
    <text>Nivel de severidad residual en la matriz de calor con base en la combinación entre la probabilidad residual y el impacto residual.
Ver Matriz de Calor.</text>
  </threadedComment>
  <threadedComment ref="AF23" dT="2021-01-21T16:23:20.34" personId="{02C43010-0917-49F3-AD04-DEC9F00B1134}" id="{30D63D06-807A-46CE-AB8B-74020ED5877B}">
    <text>Decisión que se toma frente a un determinado nivel de riesgo, dicha decisión puede ser:
Aceptar
Reducir
Evitar</text>
  </threadedComment>
</ThreadedComments>
</file>

<file path=xl/threadedComments/threadedComment7.xml><?xml version="1.0" encoding="utf-8"?>
<ThreadedComments xmlns="http://schemas.microsoft.com/office/spreadsheetml/2018/threadedcomments" xmlns:x="http://schemas.openxmlformats.org/spreadsheetml/2006/main">
  <threadedComment ref="D23" dT="2021-01-21T14:32:05.38" personId="{02C43010-0917-49F3-AD04-DEC9F00B1134}" id="{22036A18-AE59-4A9E-BC17-679B5448F10A}">
    <text>¿Qué?
Las consecuencias que puede ocasionar a la organización la materialización del riesgo.</text>
  </threadedComment>
  <threadedComment ref="E23" dT="2021-01-21T14:32:27.40" personId="{02C43010-0917-49F3-AD04-DEC9F00B1134}" id="{054382AB-5D9F-48CB-8390-6FA29B551034}">
    <text>¿Cómo?
Circunstancias o situaciones más evidentes sobre las cuales se presenta el riesgo.</text>
  </threadedComment>
  <threadedComment ref="F23" dT="2021-01-21T14:32:47.09" personId="{02C43010-0917-49F3-AD04-DEC9F00B1134}" id="{E87953BB-B7A5-4AC8-AD2E-E05F87FA9166}">
    <text>¿Por qué?
Es la causa principal o básica, corresponden a las razones por la cuales se puede presentar el riesgo.</text>
  </threadedComment>
  <threadedComment ref="G23" dT="2021-01-21T14:33:58.35" personId="{02C43010-0917-49F3-AD04-DEC9F00B1134}" id="{3E2926B8-46E5-4B46-8553-B7B77773A636}">
    <text>Efecto que se causa sobre los objetivos de la entidad, debido a eventos potenciales.</text>
  </threadedComment>
  <threadedComment ref="I23" dT="2021-01-21T14:41:45.82" personId="{02C43010-0917-49F3-AD04-DEC9F00B1134}" id="{B2B015F0-610D-401D-B972-A2946B294DE2}">
    <text>Se define por la frecuencia que se realiza la actividad asociada al riesgo. Es el número de veces que se pasa por el punto de riesgo en el periodo de 1 año. Ver tabla de Probabilidad.</text>
  </threadedComment>
  <threadedComment ref="K23" dT="2021-01-21T14:44:52.04" personId="{02C43010-0917-49F3-AD04-DEC9F00B1134}" id="{F0B59286-77EF-42A2-966E-7DCAA3F9B8D9}">
    <text>Se usan criterios de afectación económica y reputacional. 
Ver tabla de Impacto.</text>
  </threadedComment>
  <threadedComment ref="M23" dT="2021-01-21T14:45:43.95" personId="{02C43010-0917-49F3-AD04-DEC9F00B1134}" id="{AEC06F61-CFA1-4531-B941-43582EB8B7E5}">
    <text>Nivel de severidad en la matriz de calor con base en la combinación entre la probabilidad y el impacto.
Ver Matriz de Calor.</text>
  </threadedComment>
  <threadedComment ref="O23" dT="2021-01-21T14:46:12.30" personId="{02C43010-0917-49F3-AD04-DEC9F00B1134}" id="{AC4058EE-A5FA-48C1-835F-7FCD34B75EA0}">
    <text>Redactar el control adecuadamente de acuerdo las indicaciones contenidas en la Guia Administración del Riesgo version 5.
Responsable + Acción + Complemento (detalles)</text>
  </threadedComment>
  <threadedComment ref="P23" dT="2021-01-21T14:47:10.17" personId="{02C43010-0917-49F3-AD04-DEC9F00B1134}" id="{DDB14E56-3AEB-4E88-83E8-0AB5142A2933}">
    <text>Definir si el control ataca la probabilidad o el impacto.</text>
  </threadedComment>
  <threadedComment ref="R23" dT="2021-01-21T15:56:02.94" personId="{02C43010-0917-49F3-AD04-DEC9F00B1134}" id="{D42413D2-2638-4678-8440-E1E899E36B97}">
    <text>Permiten calcular la eficiencia del control con base en una valoración dada de acuerdo a los atributos del mismo.</text>
  </threadedComment>
  <threadedComment ref="U23" dT="2021-01-21T15:58:48.55" personId="{02C43010-0917-49F3-AD04-DEC9F00B1134}" id="{82DB62DC-FAFC-46D4-82E1-6C5F6B036970}">
    <text>Permiten darle formalidad al control con elementos cualitativos. No tienen una incidencia directa en la efectividad del control.</text>
  </threadedComment>
  <threadedComment ref="X23" dT="2021-01-21T14:49:25.85" personId="{02C43010-0917-49F3-AD04-DEC9F00B1134}" id="{ED8FDFCE-C835-4570-B946-3669207E79A0}">
    <text>Métrica para seguimiento de la eficiencia del control.</text>
  </threadedComment>
  <threadedComment ref="Z23" dT="2021-01-21T16:22:29.42" personId="{02C43010-0917-49F3-AD04-DEC9F00B1134}" id="{DE94D731-11B2-424D-B40C-CFC2281CEEC5}">
    <text>Probabilidad Residual, una vez aplicado los controles.</text>
  </threadedComment>
  <threadedComment ref="AC23" dT="2021-01-21T16:22:43.18" personId="{02C43010-0917-49F3-AD04-DEC9F00B1134}" id="{1D85D6E5-3F0A-4B6E-BAA4-78CAD589E150}">
    <text>Impacto Residual, una vez aplicado los controles.</text>
  </threadedComment>
  <threadedComment ref="AE23" dT="2021-01-21T14:50:28.32" personId="{02C43010-0917-49F3-AD04-DEC9F00B1134}" id="{B23BC243-6EE9-4EC6-9256-4505D1B4D8D6}">
    <text>Nivel de severidad residual en la matriz de calor con base en la combinación entre la probabilidad residual y el impacto residual.
Ver Matriz de Calor.</text>
  </threadedComment>
  <threadedComment ref="AF23" dT="2021-01-21T16:23:20.34" personId="{02C43010-0917-49F3-AD04-DEC9F00B1134}" id="{BABC4950-6A0C-4920-9C15-828EFF2C15B1}">
    <text>Decisión que se toma frente a un determinado nivel de riesgo, dicha decisión puede ser:
Aceptar
Reducir
Evitar</text>
  </threadedComment>
</ThreadedComments>
</file>

<file path=xl/threadedComments/threadedComment8.xml><?xml version="1.0" encoding="utf-8"?>
<ThreadedComments xmlns="http://schemas.microsoft.com/office/spreadsheetml/2018/threadedcomments" xmlns:x="http://schemas.openxmlformats.org/spreadsheetml/2006/main">
  <threadedComment ref="B23" dT="2021-01-21T14:31:54.08" personId="{02C43010-0917-49F3-AD04-DEC9F00B1134}" id="{663DF73B-5020-4D2D-9843-9CF8C9BF4B56}">
    <text>Se sugiere para mantener el consecutivo de riesgos, así el riesgo salga del mapa no existirá otro riesgo con el mismo número.</text>
  </threadedComment>
  <threadedComment ref="D23" dT="2021-01-21T14:32:05.38" personId="{02C43010-0917-49F3-AD04-DEC9F00B1134}" id="{B682FF81-E09B-4897-94D9-C4864E97BC68}">
    <text>¿Qué?
Las consecuencias que puede ocasionar a la organización la materialización del riesgo.</text>
  </threadedComment>
  <threadedComment ref="E23" dT="2021-01-21T14:32:27.40" personId="{02C43010-0917-49F3-AD04-DEC9F00B1134}" id="{04AFC7B3-F3A9-4F59-8DE6-DD129F31F562}">
    <text>¿Cómo?
Circunstancias o situaciones más evidentes sobre las cuales se presenta el riesgo.</text>
  </threadedComment>
  <threadedComment ref="F23" dT="2021-01-21T14:32:47.09" personId="{02C43010-0917-49F3-AD04-DEC9F00B1134}" id="{4EE3FACB-005A-4D18-88BD-701F0CCD9113}">
    <text>¿Por qué?
Es la causa principal o básica, corresponden a las razones por la cuales se puede presentar el riesgo.</text>
  </threadedComment>
  <threadedComment ref="G23" dT="2021-01-21T14:33:58.35" personId="{02C43010-0917-49F3-AD04-DEC9F00B1134}" id="{1AEA2972-3C1D-49B4-907F-3EB1F47DC0F9}">
    <text>Efecto que se causa sobre los objetivos de la entidad, debido a eventos potenciales.</text>
  </threadedComment>
  <threadedComment ref="I23" dT="2021-01-21T14:41:45.82" personId="{02C43010-0917-49F3-AD04-DEC9F00B1134}" id="{F5618D34-D65E-47A2-9CCD-D8564F964291}">
    <text>Se define por la frecuencia que se realiza la actividad asociada al riesgo. Es el número de veces que se pasa por el punto de riesgo en el periodo de 1 año. Ver tabla de Probabilidad.</text>
  </threadedComment>
  <threadedComment ref="K23" dT="2021-01-21T14:44:52.04" personId="{02C43010-0917-49F3-AD04-DEC9F00B1134}" id="{D475BD47-1F2F-4D49-972F-7658485F6F00}">
    <text>Se usan criterios de afectación económica y reputacional. 
Ver tabla de Impacto.</text>
  </threadedComment>
  <threadedComment ref="M23" dT="2021-01-21T14:45:43.95" personId="{02C43010-0917-49F3-AD04-DEC9F00B1134}" id="{D7A2FEC7-B7EA-414F-9E38-4F5D0F8E95B1}">
    <text>Nivel de severidad en la matriz de calor con base en la combinación entre la probabilidad y el impacto.
Ver Matriz de Calor.</text>
  </threadedComment>
  <threadedComment ref="O23" dT="2021-01-21T14:46:12.30" personId="{02C43010-0917-49F3-AD04-DEC9F00B1134}" id="{C8285DF0-6F9B-481C-8794-443F602D38C1}">
    <text>Redactar el control adecuadamente de acuerdo las indicaciones contenidas en la Guia Administración del Riesgo version 5.
Responsable + Acción + Complemento (detalles)</text>
  </threadedComment>
  <threadedComment ref="P23" dT="2021-01-21T14:47:10.17" personId="{02C43010-0917-49F3-AD04-DEC9F00B1134}" id="{EADA4A66-7AB4-48D1-8FB2-3965D469ECD1}">
    <text>Definir si el control ataca la probabilidad o el impacto.</text>
  </threadedComment>
  <threadedComment ref="R23" dT="2021-01-21T15:56:02.94" personId="{02C43010-0917-49F3-AD04-DEC9F00B1134}" id="{92F973A5-FF82-4089-8022-C0036F766F72}">
    <text>Permiten calcular la eficiencia del control con base en una valoración dada de acuerdo a los atributos del mismo.</text>
  </threadedComment>
  <threadedComment ref="U23" dT="2021-01-21T15:58:48.55" personId="{02C43010-0917-49F3-AD04-DEC9F00B1134}" id="{E4060D38-6EB0-45F7-8046-3E4D9F184925}">
    <text>Permiten darle formalidad al control con elementos cualitativos. No tienen una incidencia directa en la efectividad del control.</text>
  </threadedComment>
  <threadedComment ref="X23" dT="2021-01-21T14:49:25.85" personId="{02C43010-0917-49F3-AD04-DEC9F00B1134}" id="{BDE6F29F-4827-4800-8976-55EE94E61CB3}">
    <text>Métrica para seguimiento de la eficiencia del control.</text>
  </threadedComment>
  <threadedComment ref="Z23" dT="2021-01-21T16:22:29.42" personId="{02C43010-0917-49F3-AD04-DEC9F00B1134}" id="{2C89104E-94EB-480C-8E8B-62CAA24F2058}">
    <text>Probabilidad Residual, una vez aplicado los controles.</text>
  </threadedComment>
  <threadedComment ref="AC23" dT="2021-01-21T16:22:43.18" personId="{02C43010-0917-49F3-AD04-DEC9F00B1134}" id="{97703EBE-2525-40B5-8303-79F0AD22BE12}">
    <text>Impacto Residual, una vez aplicado los controles.</text>
  </threadedComment>
  <threadedComment ref="AE23" dT="2021-01-21T14:50:28.32" personId="{02C43010-0917-49F3-AD04-DEC9F00B1134}" id="{B15EF925-A89F-49E0-A48A-502268F8B73A}">
    <text>Nivel de severidad residual en la matriz de calor con base en la combinación entre la probabilidad residual y el impacto residual.
Ver Matriz de Calor.</text>
  </threadedComment>
  <threadedComment ref="AF23" dT="2021-01-21T16:23:20.34" personId="{02C43010-0917-49F3-AD04-DEC9F00B1134}" id="{B19CC720-C445-434D-A640-EB39E0FE12D9}">
    <text>Decisión que se toma frente a un determinado nivel de riesgo, dicha decisión puede ser:
Aceptar
Reducir
Evitar</text>
  </threadedComment>
</ThreadedComments>
</file>

<file path=xl/threadedComments/threadedComment9.xml><?xml version="1.0" encoding="utf-8"?>
<ThreadedComments xmlns="http://schemas.microsoft.com/office/spreadsheetml/2018/threadedcomments" xmlns:x="http://schemas.openxmlformats.org/spreadsheetml/2006/main">
  <threadedComment ref="B23" dT="2021-01-21T14:31:54.08" personId="{02C43010-0917-49F3-AD04-DEC9F00B1134}" id="{C2C28098-8E34-4510-B744-2BF5E1FB0C8E}">
    <text>Se sugiere para mantener el consecutivo de riesgos, así el riesgo salga del mapa no existirá otro riesgo con el mismo número.</text>
  </threadedComment>
  <threadedComment ref="D23" dT="2021-01-21T14:32:05.38" personId="{02C43010-0917-49F3-AD04-DEC9F00B1134}" id="{D5027006-A78E-462C-BF60-44811CE0CF8A}">
    <text>¿Qué?
Las consecuencias que puede ocasionar a la organización la materialización del riesgo.</text>
  </threadedComment>
  <threadedComment ref="E23" dT="2021-01-21T14:32:27.40" personId="{02C43010-0917-49F3-AD04-DEC9F00B1134}" id="{E7530889-74B1-41EA-AFAF-A0CBF2F1264F}">
    <text>¿Cómo?
Circunstancias o situaciones más evidentes sobre las cuales se presenta el riesgo.</text>
  </threadedComment>
  <threadedComment ref="F23" dT="2021-01-21T14:32:47.09" personId="{02C43010-0917-49F3-AD04-DEC9F00B1134}" id="{C81B3C27-F675-4CE0-A686-6CFDFECE79C8}">
    <text>¿Por qué?
Es la causa principal o básica, corresponden a las razones por la cuales se puede presentar el riesgo.</text>
  </threadedComment>
  <threadedComment ref="G23" dT="2021-01-21T14:33:58.35" personId="{02C43010-0917-49F3-AD04-DEC9F00B1134}" id="{B2049E49-BEFF-4E4D-B4EE-C9ACE9064329}">
    <text>Efecto que se causa sobre los objetivos de la entidad, debido a eventos potenciales.</text>
  </threadedComment>
  <threadedComment ref="I23" dT="2021-01-21T14:41:45.82" personId="{02C43010-0917-49F3-AD04-DEC9F00B1134}" id="{96C72339-507E-405C-94AE-5C7D70F7313C}">
    <text>Se define por la frecuencia que se realiza la actividad asociada al riesgo. Es el número de veces que se pasa por el punto de riesgo en el periodo de 1 año. Ver tabla de Probabilidad.</text>
  </threadedComment>
  <threadedComment ref="K23" dT="2021-01-21T14:44:52.04" personId="{02C43010-0917-49F3-AD04-DEC9F00B1134}" id="{2F2D3D2C-619A-440E-A828-B3F37E29366D}">
    <text>Se usan criterios de afectación económica y reputacional. 
Ver tabla de Impacto.</text>
  </threadedComment>
  <threadedComment ref="M23" dT="2021-01-21T14:45:43.95" personId="{02C43010-0917-49F3-AD04-DEC9F00B1134}" id="{66AD6F89-009C-4D80-82C3-BC64DF75FDDA}">
    <text>Nivel de severidad en la matriz de calor con base en la combinación entre la probabilidad y el impacto.
Ver Matriz de Calor.</text>
  </threadedComment>
  <threadedComment ref="O23" dT="2021-01-21T14:46:12.30" personId="{02C43010-0917-49F3-AD04-DEC9F00B1134}" id="{38E609D1-0562-44B3-B490-F3F95BA6BCEF}">
    <text>Redactar el control adecuadamente de acuerdo las indicaciones contenidas en la Guia Administración del Riesgo version 5.
Responsable + Acción + Complemento (detalles)</text>
  </threadedComment>
  <threadedComment ref="P23" dT="2021-01-21T14:47:10.17" personId="{02C43010-0917-49F3-AD04-DEC9F00B1134}" id="{49ECA786-1594-4EA2-9FC7-3470C9428461}">
    <text>Definir si el control ataca la probabilidad o el impacto.</text>
  </threadedComment>
  <threadedComment ref="R23" dT="2021-01-21T15:56:02.94" personId="{02C43010-0917-49F3-AD04-DEC9F00B1134}" id="{B0EC81CC-7E40-4279-9A55-E0E67C74B277}">
    <text>Permiten calcular la eficiencia del control con base en una valoración dada de acuerdo a los atributos del mismo.</text>
  </threadedComment>
  <threadedComment ref="U23" dT="2021-01-21T15:58:48.55" personId="{02C43010-0917-49F3-AD04-DEC9F00B1134}" id="{F2E834A7-7C38-47C2-9D64-3AF9CB01247F}">
    <text>Permiten darle formalidad al control con elementos cualitativos. No tienen una incidencia directa en la efectividad del control.</text>
  </threadedComment>
  <threadedComment ref="X23" dT="2021-01-21T14:49:25.85" personId="{02C43010-0917-49F3-AD04-DEC9F00B1134}" id="{69FD59CF-F497-4F1B-8995-575A2A9A4B64}">
    <text>Métrica para seguimiento de la eficiencia del control.</text>
  </threadedComment>
  <threadedComment ref="Z23" dT="2021-01-21T16:22:29.42" personId="{02C43010-0917-49F3-AD04-DEC9F00B1134}" id="{259AAFE4-F8B7-4E8B-8FFB-B976643EE5C2}">
    <text>Probabilidad Residual, una vez aplicado los controles.</text>
  </threadedComment>
  <threadedComment ref="AC23" dT="2021-01-21T16:22:43.18" personId="{02C43010-0917-49F3-AD04-DEC9F00B1134}" id="{6C7025FD-223A-4F73-9756-CF3A6B8AB778}">
    <text>Impacto Residual, una vez aplicado los controles.</text>
  </threadedComment>
  <threadedComment ref="AE23" dT="2021-01-21T14:50:28.32" personId="{02C43010-0917-49F3-AD04-DEC9F00B1134}" id="{F42533D1-CB42-43F5-89CA-72B1CB2C42FC}">
    <text>Nivel de severidad residual en la matriz de calor con base en la combinación entre la probabilidad residual y el impacto residual.
Ver Matriz de Calor.</text>
  </threadedComment>
  <threadedComment ref="AF23" dT="2021-01-21T16:23:20.34" personId="{02C43010-0917-49F3-AD04-DEC9F00B1134}" id="{933B36E1-E799-4908-B744-24B6CACDBE63}">
    <text>Decisión que se toma frente a un determinado nivel de riesgo, dicha decisión puede ser:
Aceptar
Reducir
Evitar</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10.xml"/><Relationship Id="rId4" Type="http://schemas.microsoft.com/office/2017/10/relationships/threadedComment" Target="../threadedComments/threadedComment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3.bin"/><Relationship Id="rId5" Type="http://schemas.microsoft.com/office/2017/10/relationships/threadedComment" Target="../threadedComments/threadedComment9.xml"/><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drawing" Target="../drawings/drawing13.xml"/><Relationship Id="rId4" Type="http://schemas.microsoft.com/office/2017/10/relationships/threadedComment" Target="../threadedComments/threadedComment10.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 Id="rId4" Type="http://schemas.microsoft.com/office/2017/10/relationships/threadedComment" Target="../threadedComments/threadedComment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 Id="rId4" Type="http://schemas.microsoft.com/office/2017/10/relationships/threadedComment" Target="../threadedComments/threadedComment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 Id="rId4" Type="http://schemas.microsoft.com/office/2017/10/relationships/threadedComment" Target="../threadedComments/threadedComment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7.xml"/><Relationship Id="rId4" Type="http://schemas.microsoft.com/office/2017/10/relationships/threadedComment" Target="../threadedComments/threadedComment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2.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9.xml"/><Relationship Id="rId4" Type="http://schemas.microsoft.com/office/2017/10/relationships/threadedComment" Target="../threadedComments/threadedComment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3:AF153"/>
  <sheetViews>
    <sheetView topLeftCell="G4" zoomScale="70" zoomScaleNormal="70" workbookViewId="0">
      <selection activeCell="O29" sqref="O29"/>
    </sheetView>
  </sheetViews>
  <sheetFormatPr baseColWidth="10" defaultColWidth="11.42578125" defaultRowHeight="15" customHeight="1" x14ac:dyDescent="0.25"/>
  <cols>
    <col min="1" max="1" width="11.42578125" style="67"/>
    <col min="2" max="2" width="7.7109375" style="67" customWidth="1"/>
    <col min="3" max="3" width="20.7109375" style="67" customWidth="1"/>
    <col min="4" max="6" width="25.7109375" style="67" customWidth="1"/>
    <col min="7" max="7" width="40.7109375" style="67" customWidth="1"/>
    <col min="8" max="8" width="20.7109375" style="67" customWidth="1"/>
    <col min="9" max="9" width="14.7109375" style="67" customWidth="1"/>
    <col min="10" max="10" width="7.7109375" style="67" customWidth="1"/>
    <col min="11" max="11" width="14.7109375" style="67" customWidth="1"/>
    <col min="12" max="12" width="7.7109375" style="67" customWidth="1"/>
    <col min="13" max="13" width="14.7109375" style="67" customWidth="1"/>
    <col min="14" max="14" width="8.7109375" style="67" customWidth="1"/>
    <col min="15" max="15" width="55.7109375" style="67" customWidth="1"/>
    <col min="16" max="16" width="6.42578125" style="67" customWidth="1"/>
    <col min="17" max="17" width="7" style="67" customWidth="1"/>
    <col min="18" max="19" width="11.7109375" style="67" customWidth="1"/>
    <col min="20" max="20" width="8.7109375" style="67" customWidth="1"/>
    <col min="21" max="21" width="13.7109375" style="67" customWidth="1"/>
    <col min="22" max="22" width="10.7109375" style="67" customWidth="1"/>
    <col min="23" max="23" width="9.7109375" style="67" customWidth="1"/>
    <col min="24" max="24" width="19.140625" style="67" customWidth="1"/>
    <col min="25" max="25" width="9.7109375" style="67" customWidth="1"/>
    <col min="26" max="26" width="21.5703125" style="67" customWidth="1"/>
    <col min="27" max="28" width="9.7109375" style="67" customWidth="1"/>
    <col min="29" max="29" width="10.7109375" style="67" customWidth="1"/>
    <col min="30" max="30" width="9.7109375" style="67" customWidth="1"/>
    <col min="31" max="31" width="10.7109375" style="67" customWidth="1"/>
    <col min="32" max="32" width="13.7109375" style="67" customWidth="1"/>
    <col min="33" max="16384" width="11.42578125" style="67"/>
  </cols>
  <sheetData>
    <row r="3" spans="2:32" ht="15" customHeight="1" x14ac:dyDescent="0.25">
      <c r="B3" s="319"/>
      <c r="C3" s="320"/>
      <c r="D3" s="320"/>
      <c r="E3" s="320"/>
      <c r="F3" s="323" t="s">
        <v>0</v>
      </c>
      <c r="G3" s="323"/>
      <c r="H3" s="323"/>
      <c r="I3" s="323"/>
      <c r="J3" s="323"/>
      <c r="K3" s="323"/>
      <c r="L3" s="323"/>
      <c r="M3" s="323"/>
      <c r="N3" s="323"/>
      <c r="O3" s="323"/>
      <c r="P3" s="323"/>
      <c r="Q3" s="323"/>
      <c r="R3" s="323"/>
      <c r="S3" s="323"/>
      <c r="T3" s="323"/>
      <c r="U3" s="323"/>
      <c r="V3" s="323"/>
      <c r="W3" s="323"/>
      <c r="X3" s="323"/>
      <c r="Y3" s="323"/>
      <c r="Z3" s="323"/>
      <c r="AA3" s="325"/>
      <c r="AB3" s="325"/>
      <c r="AC3" s="325"/>
      <c r="AD3" s="325"/>
      <c r="AE3" s="325"/>
      <c r="AF3" s="326"/>
    </row>
    <row r="4" spans="2:32" ht="15" customHeight="1" x14ac:dyDescent="0.25">
      <c r="B4" s="321"/>
      <c r="C4" s="322"/>
      <c r="D4" s="322"/>
      <c r="E4" s="322"/>
      <c r="F4" s="324"/>
      <c r="G4" s="324"/>
      <c r="H4" s="324"/>
      <c r="I4" s="324"/>
      <c r="J4" s="324"/>
      <c r="K4" s="324"/>
      <c r="L4" s="324"/>
      <c r="M4" s="324"/>
      <c r="N4" s="324"/>
      <c r="O4" s="324"/>
      <c r="P4" s="324"/>
      <c r="Q4" s="324"/>
      <c r="R4" s="324"/>
      <c r="S4" s="324"/>
      <c r="T4" s="324"/>
      <c r="U4" s="324"/>
      <c r="V4" s="324"/>
      <c r="W4" s="324"/>
      <c r="X4" s="324"/>
      <c r="Y4" s="324"/>
      <c r="Z4" s="324"/>
      <c r="AA4" s="327"/>
      <c r="AB4" s="327"/>
      <c r="AC4" s="327"/>
      <c r="AD4" s="327"/>
      <c r="AE4" s="327"/>
      <c r="AF4" s="328"/>
    </row>
    <row r="5" spans="2:32" ht="15" customHeight="1" x14ac:dyDescent="0.25">
      <c r="B5" s="321"/>
      <c r="C5" s="322"/>
      <c r="D5" s="322"/>
      <c r="E5" s="322"/>
      <c r="F5" s="324"/>
      <c r="G5" s="324"/>
      <c r="H5" s="324"/>
      <c r="I5" s="324"/>
      <c r="J5" s="324"/>
      <c r="K5" s="324"/>
      <c r="L5" s="324"/>
      <c r="M5" s="324"/>
      <c r="N5" s="324"/>
      <c r="O5" s="324"/>
      <c r="P5" s="324"/>
      <c r="Q5" s="324"/>
      <c r="R5" s="324"/>
      <c r="S5" s="324"/>
      <c r="T5" s="324"/>
      <c r="U5" s="324"/>
      <c r="V5" s="324"/>
      <c r="W5" s="324"/>
      <c r="X5" s="324"/>
      <c r="Y5" s="324"/>
      <c r="Z5" s="324"/>
      <c r="AA5" s="327"/>
      <c r="AB5" s="327"/>
      <c r="AC5" s="327"/>
      <c r="AD5" s="327"/>
      <c r="AE5" s="327"/>
      <c r="AF5" s="328"/>
    </row>
    <row r="6" spans="2:32" ht="15" customHeight="1" x14ac:dyDescent="0.25">
      <c r="B6" s="321"/>
      <c r="C6" s="322"/>
      <c r="D6" s="322"/>
      <c r="E6" s="322"/>
      <c r="F6" s="324"/>
      <c r="G6" s="324"/>
      <c r="H6" s="324"/>
      <c r="I6" s="324"/>
      <c r="J6" s="324"/>
      <c r="K6" s="324"/>
      <c r="L6" s="324"/>
      <c r="M6" s="324"/>
      <c r="N6" s="324"/>
      <c r="O6" s="324"/>
      <c r="P6" s="324"/>
      <c r="Q6" s="324"/>
      <c r="R6" s="324"/>
      <c r="S6" s="324"/>
      <c r="T6" s="324"/>
      <c r="U6" s="324"/>
      <c r="V6" s="324"/>
      <c r="W6" s="324"/>
      <c r="X6" s="324"/>
      <c r="Y6" s="324"/>
      <c r="Z6" s="324"/>
      <c r="AA6" s="327"/>
      <c r="AB6" s="327"/>
      <c r="AC6" s="327"/>
      <c r="AD6" s="327"/>
      <c r="AE6" s="327"/>
      <c r="AF6" s="328"/>
    </row>
    <row r="7" spans="2:32" ht="15" customHeight="1" x14ac:dyDescent="0.25">
      <c r="B7" s="321"/>
      <c r="C7" s="322"/>
      <c r="D7" s="322"/>
      <c r="E7" s="322"/>
      <c r="F7" s="324"/>
      <c r="G7" s="324"/>
      <c r="H7" s="324"/>
      <c r="I7" s="324"/>
      <c r="J7" s="324"/>
      <c r="K7" s="324"/>
      <c r="L7" s="324"/>
      <c r="M7" s="324"/>
      <c r="N7" s="324"/>
      <c r="O7" s="324"/>
      <c r="P7" s="324"/>
      <c r="Q7" s="324"/>
      <c r="R7" s="324"/>
      <c r="S7" s="324"/>
      <c r="T7" s="324"/>
      <c r="U7" s="324"/>
      <c r="V7" s="324"/>
      <c r="W7" s="324"/>
      <c r="X7" s="324"/>
      <c r="Y7" s="324"/>
      <c r="Z7" s="324"/>
      <c r="AA7" s="327"/>
      <c r="AB7" s="327"/>
      <c r="AC7" s="327"/>
      <c r="AD7" s="327"/>
      <c r="AE7" s="327"/>
      <c r="AF7" s="328"/>
    </row>
    <row r="8" spans="2:32" ht="15" customHeight="1" x14ac:dyDescent="0.25">
      <c r="B8" s="321"/>
      <c r="C8" s="322"/>
      <c r="D8" s="322"/>
      <c r="E8" s="322"/>
      <c r="F8" s="324"/>
      <c r="G8" s="324"/>
      <c r="H8" s="324"/>
      <c r="I8" s="324"/>
      <c r="J8" s="324"/>
      <c r="K8" s="324"/>
      <c r="L8" s="324"/>
      <c r="M8" s="324"/>
      <c r="N8" s="324"/>
      <c r="O8" s="324"/>
      <c r="P8" s="324"/>
      <c r="Q8" s="324"/>
      <c r="R8" s="324"/>
      <c r="S8" s="324"/>
      <c r="T8" s="324"/>
      <c r="U8" s="324"/>
      <c r="V8" s="324"/>
      <c r="W8" s="324"/>
      <c r="X8" s="324"/>
      <c r="Y8" s="324"/>
      <c r="Z8" s="324"/>
      <c r="AA8" s="327"/>
      <c r="AB8" s="327"/>
      <c r="AC8" s="327"/>
      <c r="AD8" s="327"/>
      <c r="AE8" s="327"/>
      <c r="AF8" s="328"/>
    </row>
    <row r="9" spans="2:32" ht="15" customHeight="1" x14ac:dyDescent="0.25">
      <c r="B9" s="321"/>
      <c r="C9" s="322"/>
      <c r="D9" s="322"/>
      <c r="E9" s="322"/>
      <c r="F9" s="324"/>
      <c r="G9" s="324"/>
      <c r="H9" s="324"/>
      <c r="I9" s="324"/>
      <c r="J9" s="324"/>
      <c r="K9" s="324"/>
      <c r="L9" s="324"/>
      <c r="M9" s="324"/>
      <c r="N9" s="324"/>
      <c r="O9" s="324"/>
      <c r="P9" s="324"/>
      <c r="Q9" s="324"/>
      <c r="R9" s="324"/>
      <c r="S9" s="324"/>
      <c r="T9" s="324"/>
      <c r="U9" s="324"/>
      <c r="V9" s="324"/>
      <c r="W9" s="324"/>
      <c r="X9" s="324"/>
      <c r="Y9" s="324"/>
      <c r="Z9" s="324"/>
      <c r="AA9" s="327"/>
      <c r="AB9" s="327"/>
      <c r="AC9" s="327"/>
      <c r="AD9" s="327"/>
      <c r="AE9" s="327"/>
      <c r="AF9" s="328"/>
    </row>
    <row r="10" spans="2:32" ht="15" customHeight="1" x14ac:dyDescent="0.25">
      <c r="B10" s="321"/>
      <c r="C10" s="322"/>
      <c r="D10" s="322"/>
      <c r="E10" s="322"/>
      <c r="F10" s="324"/>
      <c r="G10" s="324"/>
      <c r="H10" s="324"/>
      <c r="I10" s="324"/>
      <c r="J10" s="324"/>
      <c r="K10" s="324"/>
      <c r="L10" s="324"/>
      <c r="M10" s="324"/>
      <c r="N10" s="324"/>
      <c r="O10" s="324"/>
      <c r="P10" s="324"/>
      <c r="Q10" s="324"/>
      <c r="R10" s="324"/>
      <c r="S10" s="324"/>
      <c r="T10" s="324"/>
      <c r="U10" s="324"/>
      <c r="V10" s="324"/>
      <c r="W10" s="324"/>
      <c r="X10" s="324"/>
      <c r="Y10" s="324"/>
      <c r="Z10" s="324"/>
      <c r="AA10" s="327"/>
      <c r="AB10" s="327"/>
      <c r="AC10" s="327"/>
      <c r="AD10" s="327"/>
      <c r="AE10" s="327"/>
      <c r="AF10" s="328"/>
    </row>
    <row r="11" spans="2:32" ht="15" customHeight="1" x14ac:dyDescent="0.25">
      <c r="B11" s="321"/>
      <c r="C11" s="322"/>
      <c r="D11" s="322"/>
      <c r="E11" s="322"/>
      <c r="F11" s="324"/>
      <c r="G11" s="324"/>
      <c r="H11" s="324"/>
      <c r="I11" s="324"/>
      <c r="J11" s="324"/>
      <c r="K11" s="324"/>
      <c r="L11" s="324"/>
      <c r="M11" s="324"/>
      <c r="N11" s="324"/>
      <c r="O11" s="324"/>
      <c r="P11" s="324"/>
      <c r="Q11" s="324"/>
      <c r="R11" s="324"/>
      <c r="S11" s="324"/>
      <c r="T11" s="324"/>
      <c r="U11" s="324"/>
      <c r="V11" s="324"/>
      <c r="W11" s="324"/>
      <c r="X11" s="324"/>
      <c r="Y11" s="324"/>
      <c r="Z11" s="324"/>
      <c r="AA11" s="327"/>
      <c r="AB11" s="327"/>
      <c r="AC11" s="327"/>
      <c r="AD11" s="327"/>
      <c r="AE11" s="327"/>
      <c r="AF11" s="328"/>
    </row>
    <row r="12" spans="2:32" ht="15" customHeight="1" x14ac:dyDescent="0.25">
      <c r="B12" s="321"/>
      <c r="C12" s="322"/>
      <c r="D12" s="322"/>
      <c r="E12" s="322"/>
      <c r="F12" s="324"/>
      <c r="G12" s="324"/>
      <c r="H12" s="324"/>
      <c r="I12" s="324"/>
      <c r="J12" s="324"/>
      <c r="K12" s="324"/>
      <c r="L12" s="324"/>
      <c r="M12" s="324"/>
      <c r="N12" s="324"/>
      <c r="O12" s="324"/>
      <c r="P12" s="324"/>
      <c r="Q12" s="324"/>
      <c r="R12" s="324"/>
      <c r="S12" s="324"/>
      <c r="T12" s="324"/>
      <c r="U12" s="324"/>
      <c r="V12" s="324"/>
      <c r="W12" s="324"/>
      <c r="X12" s="324"/>
      <c r="Y12" s="324"/>
      <c r="Z12" s="324"/>
      <c r="AA12" s="327"/>
      <c r="AB12" s="327"/>
      <c r="AC12" s="327"/>
      <c r="AD12" s="327"/>
      <c r="AE12" s="327"/>
      <c r="AF12" s="328"/>
    </row>
    <row r="13" spans="2:32" ht="27" customHeight="1" x14ac:dyDescent="0.25">
      <c r="B13" s="321"/>
      <c r="C13" s="322"/>
      <c r="D13" s="322"/>
      <c r="E13" s="322"/>
      <c r="F13" s="324"/>
      <c r="G13" s="324"/>
      <c r="H13" s="324"/>
      <c r="I13" s="324"/>
      <c r="J13" s="324"/>
      <c r="K13" s="324"/>
      <c r="L13" s="324"/>
      <c r="M13" s="324"/>
      <c r="N13" s="324"/>
      <c r="O13" s="324"/>
      <c r="P13" s="324"/>
      <c r="Q13" s="324"/>
      <c r="R13" s="324"/>
      <c r="S13" s="324"/>
      <c r="T13" s="324"/>
      <c r="U13" s="324"/>
      <c r="V13" s="324"/>
      <c r="W13" s="324"/>
      <c r="X13" s="324"/>
      <c r="Y13" s="324"/>
      <c r="Z13" s="324"/>
      <c r="AA13" s="327"/>
      <c r="AB13" s="327"/>
      <c r="AC13" s="327"/>
      <c r="AD13" s="327"/>
      <c r="AE13" s="327"/>
      <c r="AF13" s="328"/>
    </row>
    <row r="14" spans="2:32" ht="21" customHeight="1" x14ac:dyDescent="0.3">
      <c r="B14" s="329" t="s">
        <v>1</v>
      </c>
      <c r="C14" s="330"/>
      <c r="D14" s="330"/>
      <c r="E14" s="68"/>
      <c r="F14" s="69"/>
      <c r="G14" s="69"/>
      <c r="H14" s="69"/>
      <c r="I14" s="69"/>
      <c r="J14" s="69"/>
      <c r="K14" s="69"/>
      <c r="L14" s="69"/>
      <c r="M14" s="69"/>
      <c r="N14" s="69"/>
      <c r="O14" s="69"/>
      <c r="P14" s="69"/>
      <c r="Q14" s="69"/>
      <c r="R14" s="69"/>
      <c r="S14" s="69"/>
      <c r="T14" s="69"/>
      <c r="U14" s="69"/>
      <c r="V14" s="69"/>
      <c r="W14" s="69"/>
      <c r="X14" s="69"/>
      <c r="Y14" s="69"/>
      <c r="Z14" s="69"/>
      <c r="AA14" s="69"/>
      <c r="AB14" s="330" t="s">
        <v>2</v>
      </c>
      <c r="AC14" s="330"/>
      <c r="AD14" s="330"/>
      <c r="AE14" s="330"/>
      <c r="AF14" s="70"/>
    </row>
    <row r="15" spans="2:32" ht="33.75" customHeight="1" x14ac:dyDescent="0.25">
      <c r="B15" s="71"/>
      <c r="E15" s="67">
        <v>2021</v>
      </c>
      <c r="AF15" s="72"/>
    </row>
    <row r="16" spans="2:32" ht="21" customHeight="1" x14ac:dyDescent="0.25">
      <c r="B16" s="310" t="s">
        <v>3</v>
      </c>
      <c r="C16" s="311"/>
      <c r="D16" s="311"/>
      <c r="E16" s="312"/>
      <c r="F16" s="312"/>
      <c r="G16" s="312"/>
      <c r="H16" s="312"/>
      <c r="Q16" s="313" t="s">
        <v>4</v>
      </c>
      <c r="R16" s="313"/>
      <c r="S16" s="313"/>
      <c r="T16" s="73"/>
      <c r="U16" s="73"/>
      <c r="V16" s="312" t="s">
        <v>153</v>
      </c>
      <c r="W16" s="312"/>
      <c r="X16" s="312"/>
      <c r="Y16" s="312"/>
      <c r="Z16" s="312"/>
      <c r="AA16" s="312"/>
      <c r="AB16" s="312"/>
      <c r="AC16" s="312"/>
      <c r="AD16" s="312"/>
      <c r="AE16" s="312"/>
      <c r="AF16" s="331"/>
    </row>
    <row r="17" spans="2:32" ht="21.75" customHeight="1" x14ac:dyDescent="0.25">
      <c r="B17" s="74"/>
      <c r="C17" s="75"/>
      <c r="D17" s="76"/>
      <c r="E17" s="318"/>
      <c r="F17" s="318"/>
      <c r="G17" s="318"/>
      <c r="H17" s="318"/>
      <c r="Q17" s="77"/>
      <c r="R17" s="77"/>
      <c r="S17" s="77"/>
      <c r="AF17" s="72"/>
    </row>
    <row r="18" spans="2:32" ht="26.25" customHeight="1" x14ac:dyDescent="0.25">
      <c r="B18" s="310" t="s">
        <v>6</v>
      </c>
      <c r="C18" s="311"/>
      <c r="D18" s="311"/>
      <c r="E18" s="312" t="s">
        <v>122</v>
      </c>
      <c r="F18" s="312"/>
      <c r="G18" s="312"/>
      <c r="H18" s="312"/>
      <c r="Q18" s="313" t="s">
        <v>8</v>
      </c>
      <c r="R18" s="313"/>
      <c r="S18" s="313"/>
      <c r="T18" s="316"/>
      <c r="U18" s="316"/>
      <c r="V18" s="316"/>
      <c r="W18" s="316"/>
      <c r="X18" s="316"/>
      <c r="Y18" s="316"/>
      <c r="Z18" s="313" t="s">
        <v>10</v>
      </c>
      <c r="AA18" s="313"/>
      <c r="AB18" s="316"/>
      <c r="AC18" s="316"/>
      <c r="AD18" s="316"/>
      <c r="AE18" s="316"/>
      <c r="AF18" s="317"/>
    </row>
    <row r="19" spans="2:32" ht="33" customHeight="1" x14ac:dyDescent="0.25">
      <c r="B19" s="310" t="s">
        <v>12</v>
      </c>
      <c r="C19" s="311"/>
      <c r="D19" s="311"/>
      <c r="E19" s="312" t="s">
        <v>123</v>
      </c>
      <c r="F19" s="312"/>
      <c r="G19" s="312"/>
      <c r="H19" s="312"/>
      <c r="Q19" s="313" t="s">
        <v>14</v>
      </c>
      <c r="R19" s="313"/>
      <c r="S19" s="313"/>
      <c r="T19" s="314"/>
      <c r="U19" s="314"/>
      <c r="V19" s="314"/>
      <c r="W19" s="314"/>
      <c r="X19" s="314"/>
      <c r="Y19" s="314"/>
      <c r="Z19" s="313" t="s">
        <v>10</v>
      </c>
      <c r="AA19" s="313"/>
      <c r="AB19" s="314"/>
      <c r="AC19" s="314"/>
      <c r="AD19" s="314"/>
      <c r="AE19" s="314"/>
      <c r="AF19" s="315"/>
    </row>
    <row r="20" spans="2:32" ht="25.5" customHeight="1" x14ac:dyDescent="0.25">
      <c r="B20" s="310" t="s">
        <v>16</v>
      </c>
      <c r="C20" s="311"/>
      <c r="D20" s="311"/>
      <c r="E20" s="312" t="s">
        <v>124</v>
      </c>
      <c r="F20" s="312"/>
      <c r="G20" s="312"/>
      <c r="H20" s="312"/>
      <c r="Q20" s="313" t="s">
        <v>18</v>
      </c>
      <c r="R20" s="313"/>
      <c r="S20" s="313"/>
      <c r="T20" s="314"/>
      <c r="U20" s="314"/>
      <c r="V20" s="314"/>
      <c r="W20" s="314"/>
      <c r="X20" s="314"/>
      <c r="Y20" s="314"/>
      <c r="Z20" s="313" t="s">
        <v>10</v>
      </c>
      <c r="AA20" s="313"/>
      <c r="AB20" s="314"/>
      <c r="AC20" s="314"/>
      <c r="AD20" s="314"/>
      <c r="AE20" s="314"/>
      <c r="AF20" s="315"/>
    </row>
    <row r="21" spans="2:32" ht="29.1" customHeight="1" thickBot="1" x14ac:dyDescent="0.3">
      <c r="B21" s="71"/>
      <c r="AF21" s="72"/>
    </row>
    <row r="22" spans="2:32" s="78" customFormat="1" ht="35.1" customHeight="1" thickBot="1" x14ac:dyDescent="0.35">
      <c r="B22" s="296" t="s">
        <v>21</v>
      </c>
      <c r="C22" s="297"/>
      <c r="D22" s="298"/>
      <c r="E22" s="298"/>
      <c r="F22" s="298"/>
      <c r="G22" s="298"/>
      <c r="H22" s="298"/>
      <c r="I22" s="298"/>
      <c r="J22" s="298"/>
      <c r="K22" s="298"/>
      <c r="L22" s="298"/>
      <c r="M22" s="298"/>
      <c r="N22" s="298" t="s">
        <v>22</v>
      </c>
      <c r="O22" s="298"/>
      <c r="P22" s="298"/>
      <c r="Q22" s="298"/>
      <c r="R22" s="298"/>
      <c r="S22" s="298"/>
      <c r="T22" s="298"/>
      <c r="U22" s="298"/>
      <c r="V22" s="298"/>
      <c r="W22" s="298"/>
      <c r="X22" s="298"/>
      <c r="Y22" s="298"/>
      <c r="Z22" s="298"/>
      <c r="AA22" s="298"/>
      <c r="AB22" s="298"/>
      <c r="AC22" s="298"/>
      <c r="AD22" s="298"/>
      <c r="AE22" s="298"/>
      <c r="AF22" s="299"/>
    </row>
    <row r="23" spans="2:32" ht="31.5" customHeight="1" x14ac:dyDescent="0.25">
      <c r="B23" s="300" t="s">
        <v>23</v>
      </c>
      <c r="C23" s="290" t="s">
        <v>24</v>
      </c>
      <c r="D23" s="292" t="s">
        <v>25</v>
      </c>
      <c r="E23" s="292" t="s">
        <v>26</v>
      </c>
      <c r="F23" s="292" t="s">
        <v>27</v>
      </c>
      <c r="G23" s="290" t="s">
        <v>28</v>
      </c>
      <c r="H23" s="290" t="s">
        <v>105</v>
      </c>
      <c r="I23" s="290" t="s">
        <v>30</v>
      </c>
      <c r="J23" s="290" t="s">
        <v>31</v>
      </c>
      <c r="K23" s="290" t="s">
        <v>32</v>
      </c>
      <c r="L23" s="288" t="s">
        <v>33</v>
      </c>
      <c r="M23" s="290" t="s">
        <v>34</v>
      </c>
      <c r="N23" s="292" t="s">
        <v>35</v>
      </c>
      <c r="O23" s="292" t="s">
        <v>36</v>
      </c>
      <c r="P23" s="306" t="s">
        <v>37</v>
      </c>
      <c r="Q23" s="306"/>
      <c r="R23" s="307" t="s">
        <v>38</v>
      </c>
      <c r="S23" s="308"/>
      <c r="T23" s="309"/>
      <c r="U23" s="307" t="s">
        <v>39</v>
      </c>
      <c r="V23" s="308"/>
      <c r="W23" s="309"/>
      <c r="X23" s="302" t="s">
        <v>40</v>
      </c>
      <c r="Y23" s="302" t="s">
        <v>41</v>
      </c>
      <c r="Z23" s="302" t="s">
        <v>42</v>
      </c>
      <c r="AA23" s="290" t="s">
        <v>31</v>
      </c>
      <c r="AB23" s="302" t="s">
        <v>43</v>
      </c>
      <c r="AC23" s="302" t="s">
        <v>44</v>
      </c>
      <c r="AD23" s="290" t="s">
        <v>31</v>
      </c>
      <c r="AE23" s="302" t="s">
        <v>45</v>
      </c>
      <c r="AF23" s="304" t="s">
        <v>46</v>
      </c>
    </row>
    <row r="24" spans="2:32" ht="99" customHeight="1" thickBot="1" x14ac:dyDescent="0.3">
      <c r="B24" s="301"/>
      <c r="C24" s="291"/>
      <c r="D24" s="293"/>
      <c r="E24" s="293"/>
      <c r="F24" s="293"/>
      <c r="G24" s="291"/>
      <c r="H24" s="291"/>
      <c r="I24" s="291"/>
      <c r="J24" s="291"/>
      <c r="K24" s="291"/>
      <c r="L24" s="289"/>
      <c r="M24" s="291"/>
      <c r="N24" s="293"/>
      <c r="O24" s="293"/>
      <c r="P24" s="79" t="s">
        <v>47</v>
      </c>
      <c r="Q24" s="80" t="s">
        <v>25</v>
      </c>
      <c r="R24" s="80" t="s">
        <v>48</v>
      </c>
      <c r="S24" s="80" t="s">
        <v>49</v>
      </c>
      <c r="T24" s="80" t="s">
        <v>50</v>
      </c>
      <c r="U24" s="80" t="s">
        <v>51</v>
      </c>
      <c r="V24" s="80" t="s">
        <v>52</v>
      </c>
      <c r="W24" s="80" t="s">
        <v>53</v>
      </c>
      <c r="X24" s="303"/>
      <c r="Y24" s="303"/>
      <c r="Z24" s="303"/>
      <c r="AA24" s="291"/>
      <c r="AB24" s="303"/>
      <c r="AC24" s="303"/>
      <c r="AD24" s="291"/>
      <c r="AE24" s="303"/>
      <c r="AF24" s="305"/>
    </row>
    <row r="25" spans="2:32" ht="80.099999999999994" customHeight="1" x14ac:dyDescent="0.25">
      <c r="B25" s="284">
        <v>1</v>
      </c>
      <c r="C25" s="278" t="s">
        <v>125</v>
      </c>
      <c r="D25" s="278" t="s">
        <v>126</v>
      </c>
      <c r="E25" s="278" t="s">
        <v>127</v>
      </c>
      <c r="F25" s="278" t="s">
        <v>128</v>
      </c>
      <c r="G25" s="294" t="s">
        <v>129</v>
      </c>
      <c r="H25" s="278" t="s">
        <v>92</v>
      </c>
      <c r="I25" s="278" t="s">
        <v>130</v>
      </c>
      <c r="J25" s="272">
        <f>_xlfn.IFNA(VLOOKUP(I25,[1]Aux!$A$2:$B$6,2,FALSE)," ")</f>
        <v>0.6</v>
      </c>
      <c r="K25" s="278" t="s">
        <v>131</v>
      </c>
      <c r="L25" s="280">
        <v>0.6</v>
      </c>
      <c r="M25" s="282" t="str" cm="1">
        <f t="array" ref="M25">_xlfn.IFNA(INDEX('[1]Riesgo Inherente'!$N$12:$N$36,MATCH(I25&amp;K25,'[1]Riesgo Inherente'!$K$12:$K$36&amp;'[1]Riesgo Inherente'!$L$12:$L$36,0),0)," ")</f>
        <v>Moderado</v>
      </c>
      <c r="N25" s="114">
        <v>1</v>
      </c>
      <c r="O25" s="96" t="s">
        <v>132</v>
      </c>
      <c r="P25" s="36"/>
      <c r="Q25" s="37" t="s">
        <v>62</v>
      </c>
      <c r="R25" s="37" t="s">
        <v>133</v>
      </c>
      <c r="S25" s="37" t="s">
        <v>134</v>
      </c>
      <c r="T25" s="38">
        <f>_xlfn.IFNA(VLOOKUP(R25,[1]Aux!$G$2:$H$4,2,FALSE)+VLOOKUP(S25,[1]Aux!$I$2:$J$3,2,FALSE)," ")</f>
        <v>0.4</v>
      </c>
      <c r="U25" s="36"/>
      <c r="V25" s="37" t="s">
        <v>100</v>
      </c>
      <c r="W25" s="36"/>
      <c r="X25" s="36"/>
      <c r="Y25" s="39">
        <f>_xlfn.IFNA(IF(OR(R25="Preventivo",R25="Detectivo"),J25-(J25*T25)," ")," ")</f>
        <v>0.36</v>
      </c>
      <c r="Z25" s="274" t="e" cm="1">
        <f t="array" aca="1" ref="Z25" ca="1">_xlfn.IFNA(_xlfn.IFS(AND(AA25&gt;0,AA25&lt;=0.4),"Muy Baja",AND(AA25&gt;0.2,AA25&lt;=0.4),"Baja",AND(AA25&gt;0.4,AA25&lt;=0.6),"Media",AND(AA25&gt;0.6,AA25&lt;=0.8),"Alta",AND(AA25&gt;0.8,AA25&lt;=1),"Muy Alta")," ")</f>
        <v>#NAME?</v>
      </c>
      <c r="AA25" s="272" t="e" cm="1">
        <f t="array" aca="1" ref="AA25" ca="1">_xlfn.IFNA(_xlfn.IFS(AND(Y25=" ",Y26=" "),J25,AND(Y25&lt;&gt;" ",Y26&lt;&gt;" "),Y26,Y25=" ",Y26,Y26=" ",Y25)," ")</f>
        <v>#NAME?</v>
      </c>
      <c r="AB25" s="39" t="str">
        <f>_xlfn.IFNA(IF(R25="Correctivo",L25-(L25*T25)," ")," ")</f>
        <v xml:space="preserve"> </v>
      </c>
      <c r="AC25" s="274" t="e" cm="1">
        <f t="array" aca="1" ref="AC25" ca="1">_xlfn.IFNA(_xlfn.IFS(AND(AD25&gt;0,AD25&lt;=0.4),"Leve",AND(AD25&gt;0.2,AD25&lt;=0.4),"Menor",AND(AD25&gt;0.4,AD25&lt;=0.6),"Moderado",AND(AD25&gt;0.6,AD25&lt;=0.8),"Mayor",AND(AD25&gt;0.8,AD25&lt;=1),"Catastrófico")," ")</f>
        <v>#NAME?</v>
      </c>
      <c r="AD25" s="272" t="e" cm="1">
        <f t="array" aca="1" ref="AD25" ca="1">_xlfn.IFNA(_xlfn.IFS(AND(AB25=" ",AB26=" "),L25,AND(AB25&lt;&gt;" ",AB26&lt;&gt;" "),AB26,AB25=" ",AB26,AB26=" ",AB25)," ")</f>
        <v>#NAME?</v>
      </c>
      <c r="AE25" s="274" t="e" cm="1">
        <f t="array" aca="1" ref="AE25" ca="1">_xlfn.IFNA(INDEX('[1]Riesgo Inherente'!$N$12:$N$36,MATCH(Z25&amp;AC25,'[1]Riesgo Inherente'!$K$12:$K$36&amp;'[1]Riesgo Inherente'!$L$12:$L$36,0),0)," ")</f>
        <v>#NAME?</v>
      </c>
      <c r="AF25" s="276"/>
    </row>
    <row r="26" spans="2:32" ht="60" customHeight="1" thickBot="1" x14ac:dyDescent="0.3">
      <c r="B26" s="285"/>
      <c r="C26" s="279"/>
      <c r="D26" s="279"/>
      <c r="E26" s="279"/>
      <c r="F26" s="279"/>
      <c r="G26" s="295"/>
      <c r="H26" s="279"/>
      <c r="I26" s="279"/>
      <c r="J26" s="273"/>
      <c r="K26" s="279"/>
      <c r="L26" s="281"/>
      <c r="M26" s="283"/>
      <c r="N26" s="115">
        <v>2</v>
      </c>
      <c r="O26" s="97"/>
      <c r="P26" s="30"/>
      <c r="Q26" s="31"/>
      <c r="R26" s="31"/>
      <c r="S26" s="31"/>
      <c r="T26" s="33" t="str">
        <f>_xlfn.IFNA(VLOOKUP(R26,[1]Aux!$G$2:$H$4,2,FALSE)+VLOOKUP(S26,[1]Aux!$I$2:$J$3,2,FALSE)," ")</f>
        <v xml:space="preserve"> </v>
      </c>
      <c r="U26" s="30"/>
      <c r="V26" s="31"/>
      <c r="W26" s="30"/>
      <c r="X26" s="30"/>
      <c r="Y26" s="34" t="str">
        <f>_xlfn.IFNA(IF(Y25=" ",IF(OR(R26="Preventivo",R26="Detectivo"),J25-(J25*T26)," "),IF(OR(R26="Preventivo",R26="Detectivo"),Y25-(Y25*T26)," "))," ")</f>
        <v xml:space="preserve"> </v>
      </c>
      <c r="Z26" s="275"/>
      <c r="AA26" s="273"/>
      <c r="AB26" s="35" t="str">
        <f>_xlfn.IFNA(IF(AB25=" ",IF(R26="Correctivo",L25-(L25*T26)," "),IF(R26="Correctivo",AB25-(AB25*T26)," "))," ")</f>
        <v xml:space="preserve"> </v>
      </c>
      <c r="AC26" s="275"/>
      <c r="AD26" s="273"/>
      <c r="AE26" s="275"/>
      <c r="AF26" s="277"/>
    </row>
    <row r="27" spans="2:32" ht="50.1" customHeight="1" thickBot="1" x14ac:dyDescent="0.3">
      <c r="B27" s="284">
        <v>2</v>
      </c>
      <c r="C27" s="278" t="s">
        <v>135</v>
      </c>
      <c r="D27" s="278" t="s">
        <v>136</v>
      </c>
      <c r="E27" s="278" t="s">
        <v>137</v>
      </c>
      <c r="F27" s="278" t="s">
        <v>138</v>
      </c>
      <c r="G27" s="286" t="s">
        <v>139</v>
      </c>
      <c r="H27" s="278" t="s">
        <v>92</v>
      </c>
      <c r="I27" s="278" t="s">
        <v>140</v>
      </c>
      <c r="J27" s="272">
        <f>_xlfn.IFNA(VLOOKUP(I27,[1]Aux!$A$2:$B$6,2,FALSE)," ")</f>
        <v>0.2</v>
      </c>
      <c r="K27" s="278" t="s">
        <v>131</v>
      </c>
      <c r="L27" s="280">
        <f>_xlfn.IFNA(VLOOKUP(K27,[1]Aux!$C$2:$D$6,2,FALSE)," ")</f>
        <v>0.6</v>
      </c>
      <c r="M27" s="282" t="str" cm="1">
        <f t="array" ref="M27">_xlfn.IFNA(INDEX('[1]Riesgo Inherente'!$N$12:$N$36,MATCH(I27&amp;K27,'[1]Riesgo Inherente'!$K$12:$K$36&amp;'[1]Riesgo Inherente'!$L$12:$L$36,0),0)," ")</f>
        <v>Moderado</v>
      </c>
      <c r="N27" s="36">
        <v>1</v>
      </c>
      <c r="O27" s="96" t="s">
        <v>141</v>
      </c>
      <c r="P27" s="36" t="s">
        <v>62</v>
      </c>
      <c r="Q27" s="37"/>
      <c r="R27" s="37" t="s">
        <v>133</v>
      </c>
      <c r="S27" s="37" t="s">
        <v>134</v>
      </c>
      <c r="T27" s="38">
        <f>_xlfn.IFNA(VLOOKUP(R27,[1]Aux!$G$2:$H$4,2,FALSE)+VLOOKUP(S27,[1]Aux!$I$2:$J$3,2,FALSE)," ")</f>
        <v>0.4</v>
      </c>
      <c r="U27" s="36"/>
      <c r="V27" s="37" t="s">
        <v>100</v>
      </c>
      <c r="W27" s="36"/>
      <c r="X27" s="36"/>
      <c r="Y27" s="39">
        <f>_xlfn.IFNA(IF(OR(R27="Preventivo",R27="Detectivo"),J27-(J27*T27)," ")," ")</f>
        <v>0.12</v>
      </c>
      <c r="Z27" s="274" t="e" cm="1">
        <f t="array" aca="1" ref="Z27" ca="1">_xlfn.IFNA(_xlfn.IFS(AND(AA27&gt;0,AA27&lt;=0.4),"Muy Baja",AND(AA27&gt;0.2,AA27&lt;=0.4),"Baja",AND(AA27&gt;0.4,AA27&lt;=0.6),"Media",AND(AA27&gt;0.6,AA27&lt;=0.8),"Alta",AND(AA27&gt;0.8,AA27&lt;=1),"Muy Alta")," ")</f>
        <v>#NAME?</v>
      </c>
      <c r="AA27" s="272" t="e" cm="1">
        <f t="array" aca="1" ref="AA27" ca="1">_xlfn.IFNA(_xlfn.IFS(AND(Y27=" ",Y28=" "),J27,AND(Y27&lt;&gt;" ",Y28&lt;&gt;" "),Y28,Y27=" ",Y28,Y28=" ",Y27)," ")</f>
        <v>#NAME?</v>
      </c>
      <c r="AB27" s="39" t="str">
        <f>_xlfn.IFNA(IF(R27="Correctivo",L27-(L27*T27)," ")," ")</f>
        <v xml:space="preserve"> </v>
      </c>
      <c r="AC27" s="274" t="e" cm="1">
        <f t="array" aca="1" ref="AC27" ca="1">_xlfn.IFNA(_xlfn.IFS(AND(AD27&gt;0,AD27&lt;=0.4),"Leve",AND(AD27&gt;0.2,AD27&lt;=0.4),"Menor",AND(AD27&gt;0.4,AD27&lt;=0.6),"Moderado",AND(AD27&gt;0.6,AD27&lt;=0.8),"Mayor",AND(AD27&gt;0.8,AD27&lt;=1),"Catastrófico")," ")</f>
        <v>#NAME?</v>
      </c>
      <c r="AD27" s="272" t="e" cm="1">
        <f t="array" aca="1" ref="AD27" ca="1">_xlfn.IFNA(_xlfn.IFS(AND(AB27=" ",AB28=" "),L27,AND(AB27&lt;&gt;" ",AB28&lt;&gt;" "),AB28,AB27=" ",AB28,AB28=" ",AB27)," ")</f>
        <v>#NAME?</v>
      </c>
      <c r="AE27" s="274" t="e" cm="1">
        <f t="array" aca="1" ref="AE27" ca="1">_xlfn.IFNA(INDEX('[1]Riesgo Inherente'!$N$12:$N$36,MATCH(Z27&amp;AC27,'[1]Riesgo Inherente'!$K$12:$K$36&amp;'[1]Riesgo Inherente'!$L$12:$L$36,0),0)," ")</f>
        <v>#NAME?</v>
      </c>
      <c r="AF27" s="276"/>
    </row>
    <row r="28" spans="2:32" ht="50.1" customHeight="1" thickBot="1" x14ac:dyDescent="0.3">
      <c r="B28" s="285"/>
      <c r="C28" s="279"/>
      <c r="D28" s="279"/>
      <c r="E28" s="279"/>
      <c r="F28" s="279"/>
      <c r="G28" s="287"/>
      <c r="H28" s="279"/>
      <c r="I28" s="279"/>
      <c r="J28" s="273"/>
      <c r="K28" s="279"/>
      <c r="L28" s="281"/>
      <c r="M28" s="283"/>
      <c r="N28" s="30">
        <v>2</v>
      </c>
      <c r="O28" s="97"/>
      <c r="P28" s="30"/>
      <c r="Q28" s="31"/>
      <c r="R28" s="31"/>
      <c r="S28" s="31"/>
      <c r="T28" s="33" t="str">
        <f>_xlfn.IFNA(VLOOKUP(R28,[1]Aux!$G$2:$H$4,2,FALSE)+VLOOKUP(S28,[1]Aux!$I$2:$J$3,2,FALSE)," ")</f>
        <v xml:space="preserve"> </v>
      </c>
      <c r="U28" s="30"/>
      <c r="V28" s="31"/>
      <c r="W28" s="30"/>
      <c r="X28" s="36"/>
      <c r="Y28" s="34" t="str">
        <f>_xlfn.IFNA(IF(Y27=" ",IF(OR(R28="Preventivo",R28="Detectivo"),J27-(J27*T28)," "),IF(OR(R28="Preventivo",R28="Detectivo"),Y27-(Y27*T28)," "))," ")</f>
        <v xml:space="preserve"> </v>
      </c>
      <c r="Z28" s="275"/>
      <c r="AA28" s="273"/>
      <c r="AB28" s="35" t="str">
        <f>_xlfn.IFNA(IF(AB27=" ",IF(R28="Correctivo",L27-(L27*T28)," "),IF(R28="Correctivo",AB27-(AB27*T28)," "))," ")</f>
        <v xml:space="preserve"> </v>
      </c>
      <c r="AC28" s="275"/>
      <c r="AD28" s="273"/>
      <c r="AE28" s="275"/>
      <c r="AF28" s="277"/>
    </row>
    <row r="29" spans="2:32" ht="50.1" customHeight="1" thickBot="1" x14ac:dyDescent="0.3">
      <c r="B29" s="284">
        <v>3</v>
      </c>
      <c r="C29" s="278" t="s">
        <v>142</v>
      </c>
      <c r="D29" s="278" t="s">
        <v>126</v>
      </c>
      <c r="E29" s="278" t="s">
        <v>143</v>
      </c>
      <c r="F29" s="278" t="s">
        <v>144</v>
      </c>
      <c r="G29" s="286" t="s">
        <v>145</v>
      </c>
      <c r="H29" s="278" t="s">
        <v>92</v>
      </c>
      <c r="I29" s="278" t="s">
        <v>140</v>
      </c>
      <c r="J29" s="272">
        <f>_xlfn.IFNA(VLOOKUP(I29,[1]Aux!$A$2:$B$6,2,FALSE)," ")</f>
        <v>0.2</v>
      </c>
      <c r="K29" s="278" t="s">
        <v>131</v>
      </c>
      <c r="L29" s="280">
        <v>0.6</v>
      </c>
      <c r="M29" s="282" t="str" cm="1">
        <f t="array" ref="M29">_xlfn.IFNA(INDEX('[1]Riesgo Inherente'!$N$12:$N$36,MATCH(I29&amp;K29,'[1]Riesgo Inherente'!$K$12:$K$36&amp;'[1]Riesgo Inherente'!$L$12:$L$36,0),0)," ")</f>
        <v>Moderado</v>
      </c>
      <c r="N29" s="36">
        <v>1</v>
      </c>
      <c r="O29" s="96" t="s">
        <v>146</v>
      </c>
      <c r="P29" s="36" t="s">
        <v>62</v>
      </c>
      <c r="Q29" s="37"/>
      <c r="R29" s="37"/>
      <c r="S29" s="37" t="s">
        <v>134</v>
      </c>
      <c r="T29" s="38">
        <v>0.4</v>
      </c>
      <c r="U29" s="36"/>
      <c r="V29" s="37" t="s">
        <v>66</v>
      </c>
      <c r="W29" s="36"/>
      <c r="X29" s="36"/>
      <c r="Y29" s="39" t="str">
        <f>_xlfn.IFNA(IF(OR(R29="Preventivo",R29="Detectivo"),J29-(J29*T29)," ")," ")</f>
        <v xml:space="preserve"> </v>
      </c>
      <c r="Z29" s="274" t="e" cm="1">
        <f t="array" aca="1" ref="Z29" ca="1">_xlfn.IFNA(_xlfn.IFS(AND(AA29&gt;0,AA29&lt;=0.4),"Muy Baja",AND(AA29&gt;0.2,AA29&lt;=0.4),"Baja",AND(AA29&gt;0.4,AA29&lt;=0.6),"Media",AND(AA29&gt;0.6,AA29&lt;=0.8),"Alta",AND(AA29&gt;0.8,AA29&lt;=1),"Muy Alta")," ")</f>
        <v>#NAME?</v>
      </c>
      <c r="AA29" s="272" t="e" cm="1">
        <f t="array" aca="1" ref="AA29" ca="1">_xlfn.IFNA(_xlfn.IFS(AND(Y29=" ",Y30=" "),J29,AND(Y29&lt;&gt;" ",Y30&lt;&gt;" "),Y30,Y29=" ",Y30,Y30=" ",Y29)," ")</f>
        <v>#NAME?</v>
      </c>
      <c r="AB29" s="39" t="str">
        <f>_xlfn.IFNA(IF(R29="Correctivo",L29-(L29*T29)," ")," ")</f>
        <v xml:space="preserve"> </v>
      </c>
      <c r="AC29" s="274" t="e" cm="1">
        <f t="array" aca="1" ref="AC29" ca="1">_xlfn.IFNA(_xlfn.IFS(AND(AD29&gt;0,AD29&lt;=0.4),"Leve",AND(AD29&gt;0.2,AD29&lt;=0.4),"Menor",AND(AD29&gt;0.4,AD29&lt;=0.6),"Moderado",AND(AD29&gt;0.6,AD29&lt;=0.8),"Mayor",AND(AD29&gt;0.8,AD29&lt;=1),"Catastrófico")," ")</f>
        <v>#NAME?</v>
      </c>
      <c r="AD29" s="272" t="e" cm="1">
        <f t="array" aca="1" ref="AD29" ca="1">_xlfn.IFNA(_xlfn.IFS(AND(AB29=" ",AB30=" "),L29,AND(AB29&lt;&gt;" ",AB30&lt;&gt;" "),AB30,AB29=" ",AB30,AB30=" ",AB29)," ")</f>
        <v>#NAME?</v>
      </c>
      <c r="AE29" s="274" t="e" cm="1">
        <f t="array" aca="1" ref="AE29" ca="1">_xlfn.IFNA(INDEX('[1]Riesgo Inherente'!$N$12:$N$36,MATCH(Z29&amp;AC29,'[1]Riesgo Inherente'!$K$12:$K$36&amp;'[1]Riesgo Inherente'!$L$12:$L$36,0),0)," ")</f>
        <v>#NAME?</v>
      </c>
      <c r="AF29" s="276"/>
    </row>
    <row r="30" spans="2:32" ht="50.1" customHeight="1" thickBot="1" x14ac:dyDescent="0.3">
      <c r="B30" s="285"/>
      <c r="C30" s="279"/>
      <c r="D30" s="279"/>
      <c r="E30" s="279"/>
      <c r="F30" s="279"/>
      <c r="G30" s="287"/>
      <c r="H30" s="279"/>
      <c r="I30" s="279"/>
      <c r="J30" s="273"/>
      <c r="K30" s="279"/>
      <c r="L30" s="281"/>
      <c r="M30" s="283"/>
      <c r="N30" s="30">
        <v>2</v>
      </c>
      <c r="O30" s="97"/>
      <c r="P30" s="30"/>
      <c r="Q30" s="31"/>
      <c r="R30" s="31"/>
      <c r="S30" s="31"/>
      <c r="T30" s="33" t="str">
        <f>_xlfn.IFNA(VLOOKUP(R30,[1]Aux!$G$2:$H$4,2,FALSE)+VLOOKUP(S30,[1]Aux!$I$2:$J$3,2,FALSE)," ")</f>
        <v xml:space="preserve"> </v>
      </c>
      <c r="U30" s="30"/>
      <c r="V30" s="31"/>
      <c r="W30" s="30"/>
      <c r="X30" s="36"/>
      <c r="Y30" s="34" t="str">
        <f>_xlfn.IFNA(IF(Y29=" ",IF(OR(R30="Preventivo",R30="Detectivo"),J29-(J29*T30)," "),IF(OR(R30="Preventivo",R30="Detectivo"),Y29-(Y29*T30)," "))," ")</f>
        <v xml:space="preserve"> </v>
      </c>
      <c r="Z30" s="275"/>
      <c r="AA30" s="273"/>
      <c r="AB30" s="35" t="str">
        <f>_xlfn.IFNA(IF(AB29=" ",IF(R30="Correctivo",L29-(L29*T30)," "),IF(R30="Correctivo",AB29-(AB29*T30)," "))," ")</f>
        <v xml:space="preserve"> </v>
      </c>
      <c r="AC30" s="275"/>
      <c r="AD30" s="273"/>
      <c r="AE30" s="275"/>
      <c r="AF30" s="277"/>
    </row>
    <row r="31" spans="2:32" ht="50.1" customHeight="1" thickBot="1" x14ac:dyDescent="0.3">
      <c r="B31" s="284">
        <v>4</v>
      </c>
      <c r="C31" s="278"/>
      <c r="D31" s="278"/>
      <c r="E31" s="278"/>
      <c r="F31" s="278"/>
      <c r="G31" s="286" t="str">
        <f>CONCATENATE(D31," ",E31," ",F31)</f>
        <v xml:space="preserve">  </v>
      </c>
      <c r="H31" s="278"/>
      <c r="I31" s="278"/>
      <c r="J31" s="272" t="str">
        <f>_xlfn.IFNA(VLOOKUP(I31,[1]Aux!$A$2:$B$6,2,FALSE)," ")</f>
        <v xml:space="preserve"> </v>
      </c>
      <c r="K31" s="278"/>
      <c r="L31" s="280" t="str">
        <f>_xlfn.IFNA(VLOOKUP(K31,[1]Aux!$C$2:$D$6,2,FALSE)," ")</f>
        <v xml:space="preserve"> </v>
      </c>
      <c r="M31" s="282" t="str" cm="1">
        <f t="array" ref="M31">_xlfn.IFNA(INDEX('[1]Riesgo Inherente'!$N$12:$N$36,MATCH(I31&amp;K31,'[1]Riesgo Inherente'!$K$12:$K$36&amp;'[1]Riesgo Inherente'!$L$12:$L$36,0),0)," ")</f>
        <v xml:space="preserve"> </v>
      </c>
      <c r="N31" s="36">
        <v>1</v>
      </c>
      <c r="O31" s="96"/>
      <c r="P31" s="36"/>
      <c r="Q31" s="37"/>
      <c r="R31" s="37"/>
      <c r="S31" s="37"/>
      <c r="T31" s="38" t="str">
        <f>_xlfn.IFNA(VLOOKUP(R31,[1]Aux!$G$2:$H$4,2,FALSE)+VLOOKUP(S31,[1]Aux!$I$2:$J$3,2,FALSE)," ")</f>
        <v xml:space="preserve"> </v>
      </c>
      <c r="U31" s="36"/>
      <c r="V31" s="37"/>
      <c r="W31" s="36"/>
      <c r="X31" s="36"/>
      <c r="Y31" s="39" t="str">
        <f>_xlfn.IFNA(IF(OR(R31="Preventivo",R31="Detectivo"),J31-(J31*T31)," ")," ")</f>
        <v xml:space="preserve"> </v>
      </c>
      <c r="Z31" s="274" t="e" cm="1">
        <f t="array" aca="1" ref="Z31" ca="1">_xlfn.IFNA(_xlfn.IFS(AND(AA31&gt;0,AA31&lt;=0.4),"Muy Baja",AND(AA31&gt;0.2,AA31&lt;=0.4),"Baja",AND(AA31&gt;0.4,AA31&lt;=0.6),"Media",AND(AA31&gt;0.6,AA31&lt;=0.8),"Alta",AND(AA31&gt;0.8,AA31&lt;=1),"Muy Alta")," ")</f>
        <v>#NAME?</v>
      </c>
      <c r="AA31" s="272" t="e" cm="1">
        <f t="array" aca="1" ref="AA31" ca="1">_xlfn.IFNA(_xlfn.IFS(AND(Y31=" ",Y32=" "),J31,AND(Y31&lt;&gt;" ",Y32&lt;&gt;" "),Y32,Y31=" ",Y32,Y32=" ",Y31)," ")</f>
        <v>#NAME?</v>
      </c>
      <c r="AB31" s="39" t="str">
        <f>_xlfn.IFNA(IF(R31="Correctivo",L31-(L31*T31)," ")," ")</f>
        <v xml:space="preserve"> </v>
      </c>
      <c r="AC31" s="274" t="e" cm="1">
        <f t="array" aca="1" ref="AC31" ca="1">_xlfn.IFNA(_xlfn.IFS(AND(AD31&gt;0,AD31&lt;=0.4),"Leve",AND(AD31&gt;0.2,AD31&lt;=0.4),"Menor",AND(AD31&gt;0.4,AD31&lt;=0.6),"Moderado",AND(AD31&gt;0.6,AD31&lt;=0.8),"Mayor",AND(AD31&gt;0.8,AD31&lt;=1),"Catastrófico")," ")</f>
        <v>#NAME?</v>
      </c>
      <c r="AD31" s="272" t="e" cm="1">
        <f t="array" aca="1" ref="AD31" ca="1">_xlfn.IFNA(_xlfn.IFS(AND(AB31=" ",AB32=" "),L31,AND(AB31&lt;&gt;" ",AB32&lt;&gt;" "),AB32,AB31=" ",AB32,AB32=" ",AB31)," ")</f>
        <v>#NAME?</v>
      </c>
      <c r="AE31" s="274" t="e" cm="1">
        <f t="array" aca="1" ref="AE31" ca="1">_xlfn.IFNA(INDEX('[1]Riesgo Inherente'!$N$12:$N$36,MATCH(Z31&amp;AC31,'[1]Riesgo Inherente'!$K$12:$K$36&amp;'[1]Riesgo Inherente'!$L$12:$L$36,0),0)," ")</f>
        <v>#NAME?</v>
      </c>
      <c r="AF31" s="276"/>
    </row>
    <row r="32" spans="2:32" ht="50.1" customHeight="1" thickBot="1" x14ac:dyDescent="0.3">
      <c r="B32" s="285"/>
      <c r="C32" s="279"/>
      <c r="D32" s="279"/>
      <c r="E32" s="279"/>
      <c r="F32" s="279"/>
      <c r="G32" s="287"/>
      <c r="H32" s="279"/>
      <c r="I32" s="279"/>
      <c r="J32" s="273"/>
      <c r="K32" s="279"/>
      <c r="L32" s="281"/>
      <c r="M32" s="283"/>
      <c r="N32" s="30">
        <v>2</v>
      </c>
      <c r="O32" s="97"/>
      <c r="P32" s="30"/>
      <c r="Q32" s="31"/>
      <c r="R32" s="31"/>
      <c r="S32" s="31"/>
      <c r="T32" s="33" t="str">
        <f>_xlfn.IFNA(VLOOKUP(R32,[1]Aux!$G$2:$H$4,2,FALSE)+VLOOKUP(S32,[1]Aux!$I$2:$J$3,2,FALSE)," ")</f>
        <v xml:space="preserve"> </v>
      </c>
      <c r="U32" s="30"/>
      <c r="V32" s="31"/>
      <c r="W32" s="30"/>
      <c r="X32" s="36"/>
      <c r="Y32" s="34" t="str">
        <f>_xlfn.IFNA(IF(Y31=" ",IF(OR(R32="Preventivo",R32="Detectivo"),J31-(J31*T32)," "),IF(OR(R32="Preventivo",R32="Detectivo"),Y31-(Y31*T32)," "))," ")</f>
        <v xml:space="preserve"> </v>
      </c>
      <c r="Z32" s="275"/>
      <c r="AA32" s="273"/>
      <c r="AB32" s="35" t="str">
        <f>_xlfn.IFNA(IF(AB31=" ",IF(R32="Correctivo",L31-(L31*T32)," "),IF(R32="Correctivo",AB31-(AB31*T32)," "))," ")</f>
        <v xml:space="preserve"> </v>
      </c>
      <c r="AC32" s="275"/>
      <c r="AD32" s="273"/>
      <c r="AE32" s="275"/>
      <c r="AF32" s="277"/>
    </row>
    <row r="33" spans="2:32" ht="50.1" customHeight="1" x14ac:dyDescent="0.25">
      <c r="B33" s="101"/>
      <c r="C33" s="102"/>
      <c r="D33" s="102"/>
      <c r="E33" s="102"/>
      <c r="F33" s="102"/>
      <c r="G33" s="103"/>
      <c r="H33" s="102"/>
      <c r="I33" s="102"/>
      <c r="J33" s="104"/>
      <c r="K33" s="102"/>
      <c r="L33" s="105"/>
      <c r="M33" s="106"/>
      <c r="N33" s="102"/>
      <c r="O33" s="107"/>
      <c r="P33" s="102"/>
      <c r="Q33" s="108"/>
      <c r="R33" s="108"/>
      <c r="S33" s="108"/>
      <c r="T33" s="105"/>
      <c r="U33" s="102"/>
      <c r="V33" s="108"/>
      <c r="W33" s="102"/>
      <c r="X33" s="102"/>
      <c r="Y33" s="104"/>
      <c r="Z33" s="109"/>
      <c r="AA33" s="104"/>
      <c r="AB33" s="104"/>
      <c r="AC33" s="109"/>
      <c r="AD33" s="104"/>
      <c r="AE33" s="109"/>
      <c r="AF33" s="110"/>
    </row>
    <row r="34" spans="2:32" ht="21" customHeight="1" x14ac:dyDescent="0.3">
      <c r="B34" s="71"/>
      <c r="M34" s="106"/>
      <c r="N34" s="102"/>
      <c r="O34" s="107"/>
      <c r="AD34" s="266" t="s">
        <v>103</v>
      </c>
      <c r="AE34" s="266"/>
      <c r="AF34" s="267"/>
    </row>
    <row r="35" spans="2:32" ht="23.1" customHeight="1" x14ac:dyDescent="0.25">
      <c r="B35" s="71"/>
      <c r="AD35" s="268" t="s">
        <v>118</v>
      </c>
      <c r="AE35" s="268"/>
      <c r="AF35" s="269"/>
    </row>
    <row r="36" spans="2:32" ht="18" customHeight="1" x14ac:dyDescent="0.25">
      <c r="B36" s="111"/>
      <c r="C36" s="112"/>
      <c r="D36" s="112"/>
      <c r="E36" s="112"/>
      <c r="F36" s="112"/>
      <c r="G36" s="112"/>
      <c r="H36" s="112"/>
      <c r="I36" s="112"/>
      <c r="J36" s="112"/>
      <c r="K36" s="112"/>
      <c r="L36" s="112"/>
      <c r="M36" s="112"/>
      <c r="N36" s="112"/>
      <c r="O36" s="112"/>
      <c r="P36" s="112"/>
      <c r="Q36" s="112"/>
      <c r="R36" s="112"/>
      <c r="S36" s="112" t="s">
        <v>105</v>
      </c>
      <c r="T36" s="112"/>
      <c r="U36" s="112"/>
      <c r="V36" s="112"/>
      <c r="W36" s="112"/>
      <c r="X36" s="112"/>
      <c r="Y36" s="112"/>
      <c r="Z36" s="112"/>
      <c r="AA36" s="112"/>
      <c r="AB36" s="112"/>
      <c r="AC36" s="112"/>
      <c r="AD36" s="270" t="s">
        <v>106</v>
      </c>
      <c r="AE36" s="270"/>
      <c r="AF36" s="271"/>
    </row>
    <row r="39" spans="2:32" s="113" customFormat="1" ht="24.95" customHeight="1" x14ac:dyDescent="0.25">
      <c r="B39" s="263"/>
      <c r="C39" s="263"/>
      <c r="D39" s="263"/>
      <c r="E39" s="264"/>
      <c r="F39" s="264"/>
      <c r="G39" s="264"/>
      <c r="H39" s="264"/>
      <c r="I39" s="263"/>
      <c r="J39" s="263"/>
      <c r="K39" s="264"/>
      <c r="L39" s="264"/>
      <c r="M39" s="264"/>
      <c r="N39" s="264"/>
      <c r="O39" s="264"/>
      <c r="P39" s="264"/>
      <c r="Q39" s="264"/>
      <c r="R39" s="263"/>
      <c r="S39" s="263"/>
      <c r="T39" s="264"/>
      <c r="U39" s="264"/>
      <c r="V39" s="264"/>
      <c r="W39" s="264"/>
      <c r="X39" s="264"/>
      <c r="Y39" s="264"/>
      <c r="Z39" s="264"/>
      <c r="AA39" s="264"/>
      <c r="AB39" s="264"/>
      <c r="AC39" s="264"/>
      <c r="AD39" s="264"/>
      <c r="AE39" s="264"/>
      <c r="AF39" s="264"/>
    </row>
    <row r="40" spans="2:32" s="113" customFormat="1" ht="20.100000000000001" customHeight="1" x14ac:dyDescent="0.25">
      <c r="B40" s="263"/>
      <c r="C40" s="263"/>
      <c r="D40" s="263"/>
      <c r="E40" s="264"/>
      <c r="F40" s="264"/>
      <c r="G40" s="264"/>
      <c r="H40" s="264"/>
      <c r="I40" s="263"/>
      <c r="J40" s="263"/>
      <c r="K40" s="264"/>
      <c r="L40" s="264"/>
      <c r="M40" s="264"/>
      <c r="N40" s="264"/>
      <c r="O40" s="264"/>
      <c r="P40" s="264"/>
      <c r="Q40" s="264"/>
      <c r="R40" s="263"/>
      <c r="S40" s="265"/>
      <c r="T40" s="264"/>
      <c r="U40" s="264"/>
      <c r="V40" s="264"/>
      <c r="W40" s="264"/>
      <c r="X40" s="264"/>
      <c r="Y40" s="264"/>
      <c r="Z40" s="264"/>
      <c r="AA40" s="264"/>
      <c r="AB40" s="264"/>
      <c r="AC40" s="264"/>
      <c r="AD40" s="264"/>
      <c r="AE40" s="264"/>
      <c r="AF40" s="264"/>
    </row>
    <row r="44" spans="2:32" ht="15" customHeight="1" x14ac:dyDescent="0.25">
      <c r="AB44" s="260"/>
      <c r="AC44" s="260"/>
    </row>
    <row r="45" spans="2:32" ht="15" customHeight="1" x14ac:dyDescent="0.25">
      <c r="AB45" s="261"/>
      <c r="AC45" s="261"/>
    </row>
    <row r="46" spans="2:32" ht="15" customHeight="1" x14ac:dyDescent="0.25">
      <c r="AB46" s="262"/>
      <c r="AC46" s="262"/>
    </row>
    <row r="142" spans="4:4" ht="15.75" x14ac:dyDescent="0.25"/>
    <row r="143" spans="4:4" ht="15" hidden="1" customHeight="1" x14ac:dyDescent="0.25"/>
    <row r="144" spans="4:4" ht="15" hidden="1" customHeight="1" x14ac:dyDescent="0.25">
      <c r="D144" s="67" t="s">
        <v>92</v>
      </c>
    </row>
    <row r="145" spans="4:4" ht="15" hidden="1" customHeight="1" x14ac:dyDescent="0.25">
      <c r="D145" s="67" t="s">
        <v>147</v>
      </c>
    </row>
    <row r="146" spans="4:4" ht="15" hidden="1" customHeight="1" x14ac:dyDescent="0.25">
      <c r="D146" s="67" t="s">
        <v>148</v>
      </c>
    </row>
    <row r="147" spans="4:4" ht="15" hidden="1" customHeight="1" x14ac:dyDescent="0.25">
      <c r="D147" s="67" t="s">
        <v>149</v>
      </c>
    </row>
    <row r="148" spans="4:4" ht="15" hidden="1" customHeight="1" x14ac:dyDescent="0.25">
      <c r="D148" s="67" t="s">
        <v>150</v>
      </c>
    </row>
    <row r="149" spans="4:4" ht="15" hidden="1" customHeight="1" x14ac:dyDescent="0.25">
      <c r="D149" s="67" t="s">
        <v>151</v>
      </c>
    </row>
    <row r="150" spans="4:4" ht="15" hidden="1" customHeight="1" x14ac:dyDescent="0.25">
      <c r="D150" s="67" t="s">
        <v>152</v>
      </c>
    </row>
    <row r="151" spans="4:4" ht="15" hidden="1" customHeight="1" x14ac:dyDescent="0.25">
      <c r="D151" s="67" t="s">
        <v>58</v>
      </c>
    </row>
    <row r="152" spans="4:4" ht="15" hidden="1" customHeight="1" x14ac:dyDescent="0.25"/>
    <row r="153" spans="4:4" ht="15.75" x14ac:dyDescent="0.25"/>
  </sheetData>
  <mergeCells count="146">
    <mergeCell ref="E17:H17"/>
    <mergeCell ref="B18:D18"/>
    <mergeCell ref="E18:H18"/>
    <mergeCell ref="Q18:S18"/>
    <mergeCell ref="T18:Y18"/>
    <mergeCell ref="Z18:AA18"/>
    <mergeCell ref="B3:E13"/>
    <mergeCell ref="F3:Z13"/>
    <mergeCell ref="AA3:AF13"/>
    <mergeCell ref="B14:D14"/>
    <mergeCell ref="AB14:AE14"/>
    <mergeCell ref="B16:D16"/>
    <mergeCell ref="E16:H16"/>
    <mergeCell ref="Q16:S16"/>
    <mergeCell ref="V16:AF16"/>
    <mergeCell ref="B20:D20"/>
    <mergeCell ref="E20:H20"/>
    <mergeCell ref="Q20:S20"/>
    <mergeCell ref="T20:Y20"/>
    <mergeCell ref="Z20:AA20"/>
    <mergeCell ref="AB20:AF20"/>
    <mergeCell ref="AB18:AF18"/>
    <mergeCell ref="B19:D19"/>
    <mergeCell ref="E19:H19"/>
    <mergeCell ref="Q19:S19"/>
    <mergeCell ref="T19:Y19"/>
    <mergeCell ref="Z19:AA19"/>
    <mergeCell ref="AB19:AF19"/>
    <mergeCell ref="B22:M22"/>
    <mergeCell ref="N22:AF22"/>
    <mergeCell ref="B23:B24"/>
    <mergeCell ref="C23:C24"/>
    <mergeCell ref="D23:D24"/>
    <mergeCell ref="E23:E24"/>
    <mergeCell ref="F23:F24"/>
    <mergeCell ref="G23:G24"/>
    <mergeCell ref="H23:H24"/>
    <mergeCell ref="I23:I24"/>
    <mergeCell ref="AA23:AA24"/>
    <mergeCell ref="AB23:AB24"/>
    <mergeCell ref="AC23:AC24"/>
    <mergeCell ref="AD23:AD24"/>
    <mergeCell ref="AE23:AE24"/>
    <mergeCell ref="AF23:AF24"/>
    <mergeCell ref="P23:Q23"/>
    <mergeCell ref="R23:T23"/>
    <mergeCell ref="U23:W23"/>
    <mergeCell ref="X23:X24"/>
    <mergeCell ref="Y23:Y24"/>
    <mergeCell ref="Z23:Z24"/>
    <mergeCell ref="J23:J24"/>
    <mergeCell ref="K23:K24"/>
    <mergeCell ref="AD25:AD26"/>
    <mergeCell ref="AE25:AE26"/>
    <mergeCell ref="AF25:AF26"/>
    <mergeCell ref="H25:H26"/>
    <mergeCell ref="I25:I26"/>
    <mergeCell ref="J25:J26"/>
    <mergeCell ref="K25:K26"/>
    <mergeCell ref="L25:L26"/>
    <mergeCell ref="M25:M26"/>
    <mergeCell ref="Z25:Z26"/>
    <mergeCell ref="AA25:AA26"/>
    <mergeCell ref="AC25:AC26"/>
    <mergeCell ref="L23:L24"/>
    <mergeCell ref="M23:M24"/>
    <mergeCell ref="N23:N24"/>
    <mergeCell ref="O23:O24"/>
    <mergeCell ref="B27:B28"/>
    <mergeCell ref="C27:C28"/>
    <mergeCell ref="D27:D28"/>
    <mergeCell ref="E27:E28"/>
    <mergeCell ref="F27:F28"/>
    <mergeCell ref="G27:G28"/>
    <mergeCell ref="B25:B26"/>
    <mergeCell ref="C25:C26"/>
    <mergeCell ref="D25:D26"/>
    <mergeCell ref="E25:E26"/>
    <mergeCell ref="F25:F26"/>
    <mergeCell ref="G25:G26"/>
    <mergeCell ref="Z27:Z28"/>
    <mergeCell ref="AA27:AA28"/>
    <mergeCell ref="AC27:AC28"/>
    <mergeCell ref="AD27:AD28"/>
    <mergeCell ref="AE27:AE28"/>
    <mergeCell ref="AF27:AF28"/>
    <mergeCell ref="H27:H28"/>
    <mergeCell ref="I27:I28"/>
    <mergeCell ref="J27:J28"/>
    <mergeCell ref="K27:K28"/>
    <mergeCell ref="L27:L28"/>
    <mergeCell ref="M27:M28"/>
    <mergeCell ref="AD29:AD30"/>
    <mergeCell ref="AE29:AE30"/>
    <mergeCell ref="AF29:AF30"/>
    <mergeCell ref="H29:H30"/>
    <mergeCell ref="I29:I30"/>
    <mergeCell ref="J29:J30"/>
    <mergeCell ref="K29:K30"/>
    <mergeCell ref="L29:L30"/>
    <mergeCell ref="M29:M30"/>
    <mergeCell ref="B31:B32"/>
    <mergeCell ref="C31:C32"/>
    <mergeCell ref="D31:D32"/>
    <mergeCell ref="E31:E32"/>
    <mergeCell ref="F31:F32"/>
    <mergeCell ref="G31:G32"/>
    <mergeCell ref="Z29:Z30"/>
    <mergeCell ref="AA29:AA30"/>
    <mergeCell ref="AC29:AC30"/>
    <mergeCell ref="B29:B30"/>
    <mergeCell ref="C29:C30"/>
    <mergeCell ref="D29:D30"/>
    <mergeCell ref="E29:E30"/>
    <mergeCell ref="F29:F30"/>
    <mergeCell ref="G29:G30"/>
    <mergeCell ref="Z31:Z32"/>
    <mergeCell ref="AA31:AA32"/>
    <mergeCell ref="AC31:AC32"/>
    <mergeCell ref="AD31:AD32"/>
    <mergeCell ref="AE31:AE32"/>
    <mergeCell ref="AF31:AF32"/>
    <mergeCell ref="H31:H32"/>
    <mergeCell ref="I31:I32"/>
    <mergeCell ref="J31:J32"/>
    <mergeCell ref="K31:K32"/>
    <mergeCell ref="L31:L32"/>
    <mergeCell ref="M31:M32"/>
    <mergeCell ref="AD34:AF34"/>
    <mergeCell ref="AD35:AF35"/>
    <mergeCell ref="AD36:AF36"/>
    <mergeCell ref="B39:D39"/>
    <mergeCell ref="E39:H39"/>
    <mergeCell ref="I39:J39"/>
    <mergeCell ref="K39:Q39"/>
    <mergeCell ref="R39:S39"/>
    <mergeCell ref="T39:AF39"/>
    <mergeCell ref="AB44:AC44"/>
    <mergeCell ref="AB45:AC45"/>
    <mergeCell ref="AB46:AC46"/>
    <mergeCell ref="B40:D40"/>
    <mergeCell ref="E40:H40"/>
    <mergeCell ref="I40:J40"/>
    <mergeCell ref="K40:Q40"/>
    <mergeCell ref="R40:S40"/>
    <mergeCell ref="T40:AF40"/>
  </mergeCells>
  <conditionalFormatting sqref="I25 Z25">
    <cfRule type="cellIs" dxfId="2316" priority="266" operator="equal">
      <formula>"Muy Alta"</formula>
    </cfRule>
    <cfRule type="cellIs" dxfId="2315" priority="267" operator="equal">
      <formula>"Alta"</formula>
    </cfRule>
  </conditionalFormatting>
  <conditionalFormatting sqref="K25 AC25">
    <cfRule type="cellIs" dxfId="2314" priority="261" operator="equal">
      <formula>"Catastrófico"</formula>
    </cfRule>
    <cfRule type="cellIs" dxfId="2313" priority="262" operator="equal">
      <formula>"Mayor"</formula>
    </cfRule>
    <cfRule type="cellIs" dxfId="2312" priority="263" operator="equal">
      <formula>"Moderado"</formula>
    </cfRule>
    <cfRule type="cellIs" dxfId="2311" priority="264" operator="equal">
      <formula>"Menor"</formula>
    </cfRule>
    <cfRule type="cellIs" dxfId="2310" priority="265" operator="equal">
      <formula>"Leve"</formula>
    </cfRule>
  </conditionalFormatting>
  <conditionalFormatting sqref="AE25">
    <cfRule type="cellIs" dxfId="2309" priority="257" operator="equal">
      <formula>"Extremo"</formula>
    </cfRule>
    <cfRule type="cellIs" dxfId="2308" priority="258" operator="equal">
      <formula>"Alto"</formula>
    </cfRule>
    <cfRule type="cellIs" dxfId="2307" priority="259" operator="equal">
      <formula>"Moderado"</formula>
    </cfRule>
    <cfRule type="cellIs" dxfId="2306" priority="260" operator="equal">
      <formula>"Bajo"</formula>
    </cfRule>
  </conditionalFormatting>
  <conditionalFormatting sqref="Z31">
    <cfRule type="cellIs" dxfId="2305" priority="186" operator="equal">
      <formula>"Muy Alta"</formula>
    </cfRule>
    <cfRule type="cellIs" dxfId="2304" priority="187" operator="equal">
      <formula>"Alta"</formula>
    </cfRule>
  </conditionalFormatting>
  <conditionalFormatting sqref="AC31">
    <cfRule type="cellIs" dxfId="2303" priority="181" operator="equal">
      <formula>"Catastrófico"</formula>
    </cfRule>
    <cfRule type="cellIs" dxfId="2302" priority="182" operator="equal">
      <formula>"Mayor"</formula>
    </cfRule>
    <cfRule type="cellIs" dxfId="2301" priority="183" operator="equal">
      <formula>"Moderado"</formula>
    </cfRule>
    <cfRule type="cellIs" dxfId="2300" priority="184" operator="equal">
      <formula>"Menor"</formula>
    </cfRule>
    <cfRule type="cellIs" dxfId="2299" priority="185" operator="equal">
      <formula>"Leve"</formula>
    </cfRule>
  </conditionalFormatting>
  <conditionalFormatting sqref="AE31">
    <cfRule type="cellIs" dxfId="2298" priority="177" operator="equal">
      <formula>"Extremo"</formula>
    </cfRule>
    <cfRule type="cellIs" dxfId="2297" priority="178" operator="equal">
      <formula>"Alto"</formula>
    </cfRule>
    <cfRule type="cellIs" dxfId="2296" priority="179" operator="equal">
      <formula>"Moderado"</formula>
    </cfRule>
    <cfRule type="cellIs" dxfId="2295" priority="180" operator="equal">
      <formula>"Bajo"</formula>
    </cfRule>
  </conditionalFormatting>
  <conditionalFormatting sqref="I31">
    <cfRule type="cellIs" dxfId="2294" priority="200" operator="equal">
      <formula>"Muy Alta"</formula>
    </cfRule>
    <cfRule type="cellIs" dxfId="2293" priority="201" operator="equal">
      <formula>"Alta"</formula>
    </cfRule>
  </conditionalFormatting>
  <conditionalFormatting sqref="K31">
    <cfRule type="cellIs" dxfId="2292" priority="195" operator="equal">
      <formula>"Catastrófico"</formula>
    </cfRule>
    <cfRule type="cellIs" dxfId="2291" priority="196" operator="equal">
      <formula>"Mayor"</formula>
    </cfRule>
    <cfRule type="cellIs" dxfId="2290" priority="197" operator="equal">
      <formula>"Moderado"</formula>
    </cfRule>
    <cfRule type="cellIs" dxfId="2289" priority="198" operator="equal">
      <formula>"Menor"</formula>
    </cfRule>
    <cfRule type="cellIs" dxfId="2288" priority="199" operator="equal">
      <formula>"Leve"</formula>
    </cfRule>
  </conditionalFormatting>
  <conditionalFormatting sqref="M31">
    <cfRule type="cellIs" dxfId="2287" priority="191" operator="equal">
      <formula>"Extremo"</formula>
    </cfRule>
    <cfRule type="cellIs" dxfId="2286" priority="192" operator="equal">
      <formula>"Alto"</formula>
    </cfRule>
    <cfRule type="cellIs" dxfId="2285" priority="193" operator="equal">
      <formula>"Moderado"</formula>
    </cfRule>
    <cfRule type="cellIs" dxfId="2284" priority="194" operator="equal">
      <formula>"Bajo"</formula>
    </cfRule>
  </conditionalFormatting>
  <conditionalFormatting sqref="Z29">
    <cfRule type="cellIs" dxfId="2283" priority="214" operator="equal">
      <formula>"Muy Alta"</formula>
    </cfRule>
    <cfRule type="cellIs" dxfId="2282" priority="215" operator="equal">
      <formula>"Alta"</formula>
    </cfRule>
  </conditionalFormatting>
  <conditionalFormatting sqref="AC29">
    <cfRule type="cellIs" dxfId="2281" priority="209" operator="equal">
      <formula>"Catastrófico"</formula>
    </cfRule>
    <cfRule type="cellIs" dxfId="2280" priority="210" operator="equal">
      <formula>"Mayor"</formula>
    </cfRule>
    <cfRule type="cellIs" dxfId="2279" priority="211" operator="equal">
      <formula>"Moderado"</formula>
    </cfRule>
    <cfRule type="cellIs" dxfId="2278" priority="212" operator="equal">
      <formula>"Menor"</formula>
    </cfRule>
    <cfRule type="cellIs" dxfId="2277" priority="213" operator="equal">
      <formula>"Leve"</formula>
    </cfRule>
  </conditionalFormatting>
  <conditionalFormatting sqref="AE29">
    <cfRule type="cellIs" dxfId="2276" priority="205" operator="equal">
      <formula>"Extremo"</formula>
    </cfRule>
    <cfRule type="cellIs" dxfId="2275" priority="206" operator="equal">
      <formula>"Alto"</formula>
    </cfRule>
    <cfRule type="cellIs" dxfId="2274" priority="207" operator="equal">
      <formula>"Moderado"</formula>
    </cfRule>
    <cfRule type="cellIs" dxfId="2273" priority="208" operator="equal">
      <formula>"Bajo"</formula>
    </cfRule>
  </conditionalFormatting>
  <conditionalFormatting sqref="I29">
    <cfRule type="cellIs" dxfId="2272" priority="224" operator="equal">
      <formula>"Muy Alta"</formula>
    </cfRule>
    <cfRule type="cellIs" dxfId="2271" priority="225" operator="equal">
      <formula>"Alta"</formula>
    </cfRule>
  </conditionalFormatting>
  <conditionalFormatting sqref="K29">
    <cfRule type="cellIs" dxfId="2270" priority="219" operator="equal">
      <formula>"Catastrófico"</formula>
    </cfRule>
    <cfRule type="cellIs" dxfId="2269" priority="220" operator="equal">
      <formula>"Mayor"</formula>
    </cfRule>
    <cfRule type="cellIs" dxfId="2268" priority="221" operator="equal">
      <formula>"Moderado"</formula>
    </cfRule>
    <cfRule type="cellIs" dxfId="2267" priority="222" operator="equal">
      <formula>"Menor"</formula>
    </cfRule>
    <cfRule type="cellIs" dxfId="2266" priority="223" operator="equal">
      <formula>"Leve"</formula>
    </cfRule>
  </conditionalFormatting>
  <conditionalFormatting sqref="Z27">
    <cfRule type="cellIs" dxfId="2265" priority="238" operator="equal">
      <formula>"Muy Alta"</formula>
    </cfRule>
    <cfRule type="cellIs" dxfId="2264" priority="239" operator="equal">
      <formula>"Alta"</formula>
    </cfRule>
  </conditionalFormatting>
  <conditionalFormatting sqref="AC27">
    <cfRule type="cellIs" dxfId="2263" priority="233" operator="equal">
      <formula>"Catastrófico"</formula>
    </cfRule>
    <cfRule type="cellIs" dxfId="2262" priority="234" operator="equal">
      <formula>"Mayor"</formula>
    </cfRule>
    <cfRule type="cellIs" dxfId="2261" priority="235" operator="equal">
      <formula>"Moderado"</formula>
    </cfRule>
    <cfRule type="cellIs" dxfId="2260" priority="236" operator="equal">
      <formula>"Menor"</formula>
    </cfRule>
    <cfRule type="cellIs" dxfId="2259" priority="237" operator="equal">
      <formula>"Leve"</formula>
    </cfRule>
  </conditionalFormatting>
  <conditionalFormatting sqref="AE27">
    <cfRule type="cellIs" dxfId="2258" priority="229" operator="equal">
      <formula>"Extremo"</formula>
    </cfRule>
    <cfRule type="cellIs" dxfId="2257" priority="230" operator="equal">
      <formula>"Alto"</formula>
    </cfRule>
    <cfRule type="cellIs" dxfId="2256" priority="231" operator="equal">
      <formula>"Moderado"</formula>
    </cfRule>
    <cfRule type="cellIs" dxfId="2255" priority="232" operator="equal">
      <formula>"Bajo"</formula>
    </cfRule>
  </conditionalFormatting>
  <conditionalFormatting sqref="I27">
    <cfRule type="cellIs" dxfId="2254" priority="252" operator="equal">
      <formula>"Muy Alta"</formula>
    </cfRule>
    <cfRule type="cellIs" dxfId="2253" priority="253" operator="equal">
      <formula>"Alta"</formula>
    </cfRule>
  </conditionalFormatting>
  <conditionalFormatting sqref="K27">
    <cfRule type="cellIs" dxfId="2252" priority="247" operator="equal">
      <formula>"Catastrófico"</formula>
    </cfRule>
    <cfRule type="cellIs" dxfId="2251" priority="248" operator="equal">
      <formula>"Mayor"</formula>
    </cfRule>
    <cfRule type="cellIs" dxfId="2250" priority="249" operator="equal">
      <formula>"Moderado"</formula>
    </cfRule>
    <cfRule type="cellIs" dxfId="2249" priority="250" operator="equal">
      <formula>"Menor"</formula>
    </cfRule>
    <cfRule type="cellIs" dxfId="2248" priority="251" operator="equal">
      <formula>"Leve"</formula>
    </cfRule>
  </conditionalFormatting>
  <conditionalFormatting sqref="M27">
    <cfRule type="cellIs" dxfId="2247" priority="243" operator="equal">
      <formula>"Extremo"</formula>
    </cfRule>
    <cfRule type="cellIs" dxfId="2246" priority="244" operator="equal">
      <formula>"Alto"</formula>
    </cfRule>
    <cfRule type="cellIs" dxfId="2245" priority="245" operator="equal">
      <formula>"Moderado"</formula>
    </cfRule>
    <cfRule type="cellIs" dxfId="2244" priority="246" operator="equal">
      <formula>"Bajo"</formula>
    </cfRule>
  </conditionalFormatting>
  <conditionalFormatting sqref="M25">
    <cfRule type="cellIs" dxfId="2243" priority="5" operator="equal">
      <formula>"Extremo"</formula>
    </cfRule>
    <cfRule type="cellIs" dxfId="2242" priority="6" operator="equal">
      <formula>"Alto"</formula>
    </cfRule>
    <cfRule type="cellIs" dxfId="2241" priority="7" operator="equal">
      <formula>"Moderado"</formula>
    </cfRule>
    <cfRule type="cellIs" dxfId="2240" priority="8" operator="equal">
      <formula>"Bajo"</formula>
    </cfRule>
  </conditionalFormatting>
  <conditionalFormatting sqref="M29">
    <cfRule type="cellIs" dxfId="2239" priority="1" operator="equal">
      <formula>"Extremo"</formula>
    </cfRule>
    <cfRule type="cellIs" dxfId="2238" priority="2" operator="equal">
      <formula>"Alto"</formula>
    </cfRule>
    <cfRule type="cellIs" dxfId="2237" priority="3" operator="equal">
      <formula>"Moderado"</formula>
    </cfRule>
    <cfRule type="cellIs" dxfId="2236" priority="4" operator="equal">
      <formula>"Bajo"</formula>
    </cfRule>
  </conditionalFormatting>
  <dataValidations count="1">
    <dataValidation type="list" allowBlank="1" showInputMessage="1" showErrorMessage="1" sqref="H25:H32">
      <formula1>$D$144:$D$151</formula1>
    </dataValidation>
  </dataValidation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ontainsText" priority="268" operator="containsText" id="{2B7A653E-9F52-4843-8370-36FEBA514BE6}">
            <xm:f>NOT(ISERROR(SEARCH("Media",I25)))</xm:f>
            <xm:f>"Media"</xm:f>
            <x14:dxf>
              <fill>
                <patternFill>
                  <bgColor theme="7" tint="0.39994506668294322"/>
                </patternFill>
              </fill>
            </x14:dxf>
          </x14:cfRule>
          <x14:cfRule type="containsText" priority="269" operator="containsText" id="{1E9E397A-83AE-43EE-BBCF-B3CFBB236197}">
            <xm:f>NOT(ISERROR(SEARCH("Baja",I25)))</xm:f>
            <xm:f>"Baja"</xm:f>
            <x14:dxf>
              <fill>
                <patternFill>
                  <bgColor rgb="FF00B050"/>
                </patternFill>
              </fill>
            </x14:dxf>
          </x14:cfRule>
          <x14:cfRule type="containsText" priority="270" operator="containsText" id="{80908C82-24D0-4BB8-ADDB-667E812EED77}">
            <xm:f>NOT(ISERROR(SEARCH("Muy baja",I25)))</xm:f>
            <xm:f>"Muy baja"</xm:f>
            <x14:dxf>
              <fill>
                <patternFill>
                  <bgColor rgb="FF92D050"/>
                </patternFill>
              </fill>
            </x14:dxf>
          </x14:cfRule>
          <xm:sqref>I25 Z25</xm:sqref>
        </x14:conditionalFormatting>
        <x14:conditionalFormatting xmlns:xm="http://schemas.microsoft.com/office/excel/2006/main">
          <x14:cfRule type="containsText" priority="188" operator="containsText" id="{85962D83-F8D6-4C8E-AE60-4CD227E4AE29}">
            <xm:f>NOT(ISERROR(SEARCH("Media",Z31)))</xm:f>
            <xm:f>"Media"</xm:f>
            <x14:dxf>
              <fill>
                <patternFill>
                  <bgColor theme="7" tint="0.39994506668294322"/>
                </patternFill>
              </fill>
            </x14:dxf>
          </x14:cfRule>
          <x14:cfRule type="containsText" priority="189" operator="containsText" id="{3D3E343C-6388-4E8A-BA2A-9D79B08DC9D6}">
            <xm:f>NOT(ISERROR(SEARCH("Baja",Z31)))</xm:f>
            <xm:f>"Baja"</xm:f>
            <x14:dxf>
              <fill>
                <patternFill>
                  <bgColor rgb="FF00B050"/>
                </patternFill>
              </fill>
            </x14:dxf>
          </x14:cfRule>
          <x14:cfRule type="containsText" priority="190" operator="containsText" id="{CE628E1C-D2BA-4848-A685-D686095C9E2C}">
            <xm:f>NOT(ISERROR(SEARCH("Muy baja",Z31)))</xm:f>
            <xm:f>"Muy baja"</xm:f>
            <x14:dxf>
              <fill>
                <patternFill>
                  <bgColor rgb="FF92D050"/>
                </patternFill>
              </fill>
            </x14:dxf>
          </x14:cfRule>
          <xm:sqref>Z31</xm:sqref>
        </x14:conditionalFormatting>
        <x14:conditionalFormatting xmlns:xm="http://schemas.microsoft.com/office/excel/2006/main">
          <x14:cfRule type="containsText" priority="202" operator="containsText" id="{14C65035-6A9D-46A7-A950-0451AB864B04}">
            <xm:f>NOT(ISERROR(SEARCH("Media",I31)))</xm:f>
            <xm:f>"Media"</xm:f>
            <x14:dxf>
              <fill>
                <patternFill>
                  <bgColor theme="7" tint="0.39994506668294322"/>
                </patternFill>
              </fill>
            </x14:dxf>
          </x14:cfRule>
          <x14:cfRule type="containsText" priority="203" operator="containsText" id="{1B927615-BC3A-4E62-B25F-462F5E0BB185}">
            <xm:f>NOT(ISERROR(SEARCH("Baja",I31)))</xm:f>
            <xm:f>"Baja"</xm:f>
            <x14:dxf>
              <fill>
                <patternFill>
                  <bgColor rgb="FF00B050"/>
                </patternFill>
              </fill>
            </x14:dxf>
          </x14:cfRule>
          <x14:cfRule type="containsText" priority="204" operator="containsText" id="{342B9C8B-30BE-4FAD-AC89-19F38730FF12}">
            <xm:f>NOT(ISERROR(SEARCH("Muy baja",I31)))</xm:f>
            <xm:f>"Muy baja"</xm:f>
            <x14:dxf>
              <fill>
                <patternFill>
                  <bgColor rgb="FF92D050"/>
                </patternFill>
              </fill>
            </x14:dxf>
          </x14:cfRule>
          <xm:sqref>I31</xm:sqref>
        </x14:conditionalFormatting>
        <x14:conditionalFormatting xmlns:xm="http://schemas.microsoft.com/office/excel/2006/main">
          <x14:cfRule type="containsText" priority="216" operator="containsText" id="{EEE92A4C-3572-4301-9174-2AC65A1C8020}">
            <xm:f>NOT(ISERROR(SEARCH("Media",Z29)))</xm:f>
            <xm:f>"Media"</xm:f>
            <x14:dxf>
              <fill>
                <patternFill>
                  <bgColor theme="7" tint="0.39994506668294322"/>
                </patternFill>
              </fill>
            </x14:dxf>
          </x14:cfRule>
          <x14:cfRule type="containsText" priority="217" operator="containsText" id="{98400B3A-F1F3-4E63-A06E-0596ABC7A25F}">
            <xm:f>NOT(ISERROR(SEARCH("Baja",Z29)))</xm:f>
            <xm:f>"Baja"</xm:f>
            <x14:dxf>
              <fill>
                <patternFill>
                  <bgColor rgb="FF00B050"/>
                </patternFill>
              </fill>
            </x14:dxf>
          </x14:cfRule>
          <x14:cfRule type="containsText" priority="218" operator="containsText" id="{E18218AC-0E28-48C4-9B21-D96ADA634359}">
            <xm:f>NOT(ISERROR(SEARCH("Muy baja",Z29)))</xm:f>
            <xm:f>"Muy baja"</xm:f>
            <x14:dxf>
              <fill>
                <patternFill>
                  <bgColor rgb="FF92D050"/>
                </patternFill>
              </fill>
            </x14:dxf>
          </x14:cfRule>
          <xm:sqref>Z29</xm:sqref>
        </x14:conditionalFormatting>
        <x14:conditionalFormatting xmlns:xm="http://schemas.microsoft.com/office/excel/2006/main">
          <x14:cfRule type="containsText" priority="226" operator="containsText" id="{06CD6097-CC54-416F-938F-51D9D777AA71}">
            <xm:f>NOT(ISERROR(SEARCH("Media",I29)))</xm:f>
            <xm:f>"Media"</xm:f>
            <x14:dxf>
              <fill>
                <patternFill>
                  <bgColor theme="7" tint="0.39994506668294322"/>
                </patternFill>
              </fill>
            </x14:dxf>
          </x14:cfRule>
          <x14:cfRule type="containsText" priority="227" operator="containsText" id="{0903C115-D657-4B8A-A563-86B0302F03A3}">
            <xm:f>NOT(ISERROR(SEARCH("Baja",I29)))</xm:f>
            <xm:f>"Baja"</xm:f>
            <x14:dxf>
              <fill>
                <patternFill>
                  <bgColor rgb="FF00B050"/>
                </patternFill>
              </fill>
            </x14:dxf>
          </x14:cfRule>
          <x14:cfRule type="containsText" priority="228" operator="containsText" id="{05D784CF-F9B6-4CAD-B3FF-925B007D3738}">
            <xm:f>NOT(ISERROR(SEARCH("Muy baja",I29)))</xm:f>
            <xm:f>"Muy baja"</xm:f>
            <x14:dxf>
              <fill>
                <patternFill>
                  <bgColor rgb="FF92D050"/>
                </patternFill>
              </fill>
            </x14:dxf>
          </x14:cfRule>
          <xm:sqref>I29</xm:sqref>
        </x14:conditionalFormatting>
        <x14:conditionalFormatting xmlns:xm="http://schemas.microsoft.com/office/excel/2006/main">
          <x14:cfRule type="containsText" priority="240" operator="containsText" id="{A80168A2-E576-45FB-822E-84AC9C0663D2}">
            <xm:f>NOT(ISERROR(SEARCH("Media",Z27)))</xm:f>
            <xm:f>"Media"</xm:f>
            <x14:dxf>
              <fill>
                <patternFill>
                  <bgColor theme="7" tint="0.39994506668294322"/>
                </patternFill>
              </fill>
            </x14:dxf>
          </x14:cfRule>
          <x14:cfRule type="containsText" priority="241" operator="containsText" id="{D732D35C-DEB1-413F-BDDD-E0B88056489A}">
            <xm:f>NOT(ISERROR(SEARCH("Baja",Z27)))</xm:f>
            <xm:f>"Baja"</xm:f>
            <x14:dxf>
              <fill>
                <patternFill>
                  <bgColor rgb="FF00B050"/>
                </patternFill>
              </fill>
            </x14:dxf>
          </x14:cfRule>
          <x14:cfRule type="containsText" priority="242" operator="containsText" id="{B32DD95C-18D5-47D6-ADEE-16013F7A6BA7}">
            <xm:f>NOT(ISERROR(SEARCH("Muy baja",Z27)))</xm:f>
            <xm:f>"Muy baja"</xm:f>
            <x14:dxf>
              <fill>
                <patternFill>
                  <bgColor rgb="FF92D050"/>
                </patternFill>
              </fill>
            </x14:dxf>
          </x14:cfRule>
          <xm:sqref>Z27</xm:sqref>
        </x14:conditionalFormatting>
        <x14:conditionalFormatting xmlns:xm="http://schemas.microsoft.com/office/excel/2006/main">
          <x14:cfRule type="containsText" priority="254" operator="containsText" id="{6F20BB55-9658-4CD7-8971-675FF3C92381}">
            <xm:f>NOT(ISERROR(SEARCH("Media",I27)))</xm:f>
            <xm:f>"Media"</xm:f>
            <x14:dxf>
              <fill>
                <patternFill>
                  <bgColor theme="7" tint="0.39994506668294322"/>
                </patternFill>
              </fill>
            </x14:dxf>
          </x14:cfRule>
          <x14:cfRule type="containsText" priority="255" operator="containsText" id="{CB6ADF20-C77A-4800-A11E-D4AFC3791D30}">
            <xm:f>NOT(ISERROR(SEARCH("Baja",I27)))</xm:f>
            <xm:f>"Baja"</xm:f>
            <x14:dxf>
              <fill>
                <patternFill>
                  <bgColor rgb="FF00B050"/>
                </patternFill>
              </fill>
            </x14:dxf>
          </x14:cfRule>
          <x14:cfRule type="containsText" priority="256" operator="containsText" id="{7FBE7F29-FA78-416C-BC6A-07297F290AD1}">
            <xm:f>NOT(ISERROR(SEARCH("Muy baja",I27)))</xm:f>
            <xm:f>"Muy baja"</xm:f>
            <x14:dxf>
              <fill>
                <patternFill>
                  <bgColor rgb="FF92D050"/>
                </patternFill>
              </fill>
            </x14:dxf>
          </x14:cfRule>
          <xm:sqref>I27</xm:sqref>
        </x14:conditionalFormatting>
      </x14:conditionalFormatting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3:AF52"/>
  <sheetViews>
    <sheetView zoomScale="50" zoomScaleNormal="50" workbookViewId="0">
      <selection activeCell="M18" sqref="M18"/>
    </sheetView>
  </sheetViews>
  <sheetFormatPr baseColWidth="10" defaultColWidth="11.42578125" defaultRowHeight="15" customHeight="1" x14ac:dyDescent="0.25"/>
  <cols>
    <col min="1" max="1" width="11.42578125" style="67"/>
    <col min="2" max="2" width="7.7109375" style="67" customWidth="1"/>
    <col min="3" max="3" width="20.7109375" style="67" customWidth="1"/>
    <col min="4" max="6" width="25.7109375" style="67" customWidth="1"/>
    <col min="7" max="7" width="40.7109375" style="67" customWidth="1"/>
    <col min="8" max="8" width="20.7109375" style="67" customWidth="1"/>
    <col min="9" max="9" width="14.7109375" style="67" customWidth="1"/>
    <col min="10" max="10" width="7.7109375" style="67" customWidth="1"/>
    <col min="11" max="11" width="14.7109375" style="67" customWidth="1"/>
    <col min="12" max="12" width="7.7109375" style="67" customWidth="1"/>
    <col min="13" max="13" width="14.7109375" style="67" customWidth="1"/>
    <col min="14" max="14" width="8.7109375" style="67" customWidth="1"/>
    <col min="15" max="15" width="55.7109375" style="67" customWidth="1"/>
    <col min="16" max="16" width="6.42578125" style="67" customWidth="1"/>
    <col min="17" max="17" width="7" style="67" customWidth="1"/>
    <col min="18" max="19" width="11.7109375" style="67" customWidth="1"/>
    <col min="20" max="20" width="8.7109375" style="67" customWidth="1"/>
    <col min="21" max="21" width="13.7109375" style="67" customWidth="1"/>
    <col min="22" max="22" width="10.7109375" style="67" customWidth="1"/>
    <col min="23" max="23" width="9.7109375" style="67" customWidth="1"/>
    <col min="24" max="24" width="19.140625" style="67" customWidth="1"/>
    <col min="25" max="25" width="9.7109375" style="67" customWidth="1"/>
    <col min="26" max="26" width="9.85546875" style="67" customWidth="1"/>
    <col min="27" max="28" width="9.7109375" style="67" customWidth="1"/>
    <col min="29" max="29" width="10.7109375" style="67" customWidth="1"/>
    <col min="30" max="30" width="9.7109375" style="67" customWidth="1"/>
    <col min="31" max="31" width="10.7109375" style="67" customWidth="1"/>
    <col min="32" max="32" width="13.7109375" style="67" customWidth="1"/>
    <col min="33" max="16384" width="11.42578125" style="67"/>
  </cols>
  <sheetData>
    <row r="3" spans="2:32" ht="15" customHeight="1" x14ac:dyDescent="0.25">
      <c r="B3" s="319"/>
      <c r="C3" s="320"/>
      <c r="D3" s="320"/>
      <c r="E3" s="320"/>
      <c r="F3" s="323" t="s">
        <v>0</v>
      </c>
      <c r="G3" s="323"/>
      <c r="H3" s="323"/>
      <c r="I3" s="323"/>
      <c r="J3" s="323"/>
      <c r="K3" s="323"/>
      <c r="L3" s="323"/>
      <c r="M3" s="323"/>
      <c r="N3" s="323"/>
      <c r="O3" s="323"/>
      <c r="P3" s="323"/>
      <c r="Q3" s="323"/>
      <c r="R3" s="323"/>
      <c r="S3" s="323"/>
      <c r="T3" s="323"/>
      <c r="U3" s="323"/>
      <c r="V3" s="323"/>
      <c r="W3" s="323"/>
      <c r="X3" s="323"/>
      <c r="Y3" s="323"/>
      <c r="Z3" s="323"/>
      <c r="AA3" s="325"/>
      <c r="AB3" s="325"/>
      <c r="AC3" s="325"/>
      <c r="AD3" s="325"/>
      <c r="AE3" s="325"/>
      <c r="AF3" s="326"/>
    </row>
    <row r="4" spans="2:32" ht="15" customHeight="1" x14ac:dyDescent="0.25">
      <c r="B4" s="321"/>
      <c r="C4" s="322"/>
      <c r="D4" s="322"/>
      <c r="E4" s="322"/>
      <c r="F4" s="324"/>
      <c r="G4" s="324"/>
      <c r="H4" s="324"/>
      <c r="I4" s="324"/>
      <c r="J4" s="324"/>
      <c r="K4" s="324"/>
      <c r="L4" s="324"/>
      <c r="M4" s="324"/>
      <c r="N4" s="324"/>
      <c r="O4" s="324"/>
      <c r="P4" s="324"/>
      <c r="Q4" s="324"/>
      <c r="R4" s="324"/>
      <c r="S4" s="324"/>
      <c r="T4" s="324"/>
      <c r="U4" s="324"/>
      <c r="V4" s="324"/>
      <c r="W4" s="324"/>
      <c r="X4" s="324"/>
      <c r="Y4" s="324"/>
      <c r="Z4" s="324"/>
      <c r="AA4" s="327"/>
      <c r="AB4" s="327"/>
      <c r="AC4" s="327"/>
      <c r="AD4" s="327"/>
      <c r="AE4" s="327"/>
      <c r="AF4" s="328"/>
    </row>
    <row r="5" spans="2:32" ht="15" customHeight="1" x14ac:dyDescent="0.25">
      <c r="B5" s="321"/>
      <c r="C5" s="322"/>
      <c r="D5" s="322"/>
      <c r="E5" s="322"/>
      <c r="F5" s="324"/>
      <c r="G5" s="324"/>
      <c r="H5" s="324"/>
      <c r="I5" s="324"/>
      <c r="J5" s="324"/>
      <c r="K5" s="324"/>
      <c r="L5" s="324"/>
      <c r="M5" s="324"/>
      <c r="N5" s="324"/>
      <c r="O5" s="324"/>
      <c r="P5" s="324"/>
      <c r="Q5" s="324"/>
      <c r="R5" s="324"/>
      <c r="S5" s="324"/>
      <c r="T5" s="324"/>
      <c r="U5" s="324"/>
      <c r="V5" s="324"/>
      <c r="W5" s="324"/>
      <c r="X5" s="324"/>
      <c r="Y5" s="324"/>
      <c r="Z5" s="324"/>
      <c r="AA5" s="327"/>
      <c r="AB5" s="327"/>
      <c r="AC5" s="327"/>
      <c r="AD5" s="327"/>
      <c r="AE5" s="327"/>
      <c r="AF5" s="328"/>
    </row>
    <row r="6" spans="2:32" ht="15" customHeight="1" x14ac:dyDescent="0.25">
      <c r="B6" s="321"/>
      <c r="C6" s="322"/>
      <c r="D6" s="322"/>
      <c r="E6" s="322"/>
      <c r="F6" s="324"/>
      <c r="G6" s="324"/>
      <c r="H6" s="324"/>
      <c r="I6" s="324"/>
      <c r="J6" s="324"/>
      <c r="K6" s="324"/>
      <c r="L6" s="324"/>
      <c r="M6" s="324"/>
      <c r="N6" s="324"/>
      <c r="O6" s="324"/>
      <c r="P6" s="324"/>
      <c r="Q6" s="324"/>
      <c r="R6" s="324"/>
      <c r="S6" s="324"/>
      <c r="T6" s="324"/>
      <c r="U6" s="324"/>
      <c r="V6" s="324"/>
      <c r="W6" s="324"/>
      <c r="X6" s="324"/>
      <c r="Y6" s="324"/>
      <c r="Z6" s="324"/>
      <c r="AA6" s="327"/>
      <c r="AB6" s="327"/>
      <c r="AC6" s="327"/>
      <c r="AD6" s="327"/>
      <c r="AE6" s="327"/>
      <c r="AF6" s="328"/>
    </row>
    <row r="7" spans="2:32" ht="15" customHeight="1" x14ac:dyDescent="0.25">
      <c r="B7" s="321"/>
      <c r="C7" s="322"/>
      <c r="D7" s="322"/>
      <c r="E7" s="322"/>
      <c r="F7" s="324"/>
      <c r="G7" s="324"/>
      <c r="H7" s="324"/>
      <c r="I7" s="324"/>
      <c r="J7" s="324"/>
      <c r="K7" s="324"/>
      <c r="L7" s="324"/>
      <c r="M7" s="324"/>
      <c r="N7" s="324"/>
      <c r="O7" s="324"/>
      <c r="P7" s="324"/>
      <c r="Q7" s="324"/>
      <c r="R7" s="324"/>
      <c r="S7" s="324"/>
      <c r="T7" s="324"/>
      <c r="U7" s="324"/>
      <c r="V7" s="324"/>
      <c r="W7" s="324"/>
      <c r="X7" s="324"/>
      <c r="Y7" s="324"/>
      <c r="Z7" s="324"/>
      <c r="AA7" s="327"/>
      <c r="AB7" s="327"/>
      <c r="AC7" s="327"/>
      <c r="AD7" s="327"/>
      <c r="AE7" s="327"/>
      <c r="AF7" s="328"/>
    </row>
    <row r="8" spans="2:32" ht="15" customHeight="1" x14ac:dyDescent="0.25">
      <c r="B8" s="321"/>
      <c r="C8" s="322"/>
      <c r="D8" s="322"/>
      <c r="E8" s="322"/>
      <c r="F8" s="324"/>
      <c r="G8" s="324"/>
      <c r="H8" s="324"/>
      <c r="I8" s="324"/>
      <c r="J8" s="324"/>
      <c r="K8" s="324"/>
      <c r="L8" s="324"/>
      <c r="M8" s="324"/>
      <c r="N8" s="324"/>
      <c r="O8" s="324"/>
      <c r="P8" s="324"/>
      <c r="Q8" s="324"/>
      <c r="R8" s="324"/>
      <c r="S8" s="324"/>
      <c r="T8" s="324"/>
      <c r="U8" s="324"/>
      <c r="V8" s="324"/>
      <c r="W8" s="324"/>
      <c r="X8" s="324"/>
      <c r="Y8" s="324"/>
      <c r="Z8" s="324"/>
      <c r="AA8" s="327"/>
      <c r="AB8" s="327"/>
      <c r="AC8" s="327"/>
      <c r="AD8" s="327"/>
      <c r="AE8" s="327"/>
      <c r="AF8" s="328"/>
    </row>
    <row r="9" spans="2:32" ht="15" customHeight="1" x14ac:dyDescent="0.25">
      <c r="B9" s="321"/>
      <c r="C9" s="322"/>
      <c r="D9" s="322"/>
      <c r="E9" s="322"/>
      <c r="F9" s="324"/>
      <c r="G9" s="324"/>
      <c r="H9" s="324"/>
      <c r="I9" s="324"/>
      <c r="J9" s="324"/>
      <c r="K9" s="324"/>
      <c r="L9" s="324"/>
      <c r="M9" s="324"/>
      <c r="N9" s="324"/>
      <c r="O9" s="324"/>
      <c r="P9" s="324"/>
      <c r="Q9" s="324"/>
      <c r="R9" s="324"/>
      <c r="S9" s="324"/>
      <c r="T9" s="324"/>
      <c r="U9" s="324"/>
      <c r="V9" s="324"/>
      <c r="W9" s="324"/>
      <c r="X9" s="324"/>
      <c r="Y9" s="324"/>
      <c r="Z9" s="324"/>
      <c r="AA9" s="327"/>
      <c r="AB9" s="327"/>
      <c r="AC9" s="327"/>
      <c r="AD9" s="327"/>
      <c r="AE9" s="327"/>
      <c r="AF9" s="328"/>
    </row>
    <row r="10" spans="2:32" ht="15" customHeight="1" x14ac:dyDescent="0.25">
      <c r="B10" s="321"/>
      <c r="C10" s="322"/>
      <c r="D10" s="322"/>
      <c r="E10" s="322"/>
      <c r="F10" s="324"/>
      <c r="G10" s="324"/>
      <c r="H10" s="324"/>
      <c r="I10" s="324"/>
      <c r="J10" s="324"/>
      <c r="K10" s="324"/>
      <c r="L10" s="324"/>
      <c r="M10" s="324"/>
      <c r="N10" s="324"/>
      <c r="O10" s="324"/>
      <c r="P10" s="324"/>
      <c r="Q10" s="324"/>
      <c r="R10" s="324"/>
      <c r="S10" s="324"/>
      <c r="T10" s="324"/>
      <c r="U10" s="324"/>
      <c r="V10" s="324"/>
      <c r="W10" s="324"/>
      <c r="X10" s="324"/>
      <c r="Y10" s="324"/>
      <c r="Z10" s="324"/>
      <c r="AA10" s="327"/>
      <c r="AB10" s="327"/>
      <c r="AC10" s="327"/>
      <c r="AD10" s="327"/>
      <c r="AE10" s="327"/>
      <c r="AF10" s="328"/>
    </row>
    <row r="11" spans="2:32" ht="15" customHeight="1" x14ac:dyDescent="0.25">
      <c r="B11" s="321"/>
      <c r="C11" s="322"/>
      <c r="D11" s="322"/>
      <c r="E11" s="322"/>
      <c r="F11" s="324"/>
      <c r="G11" s="324"/>
      <c r="H11" s="324"/>
      <c r="I11" s="324"/>
      <c r="J11" s="324"/>
      <c r="K11" s="324"/>
      <c r="L11" s="324"/>
      <c r="M11" s="324"/>
      <c r="N11" s="324"/>
      <c r="O11" s="324"/>
      <c r="P11" s="324"/>
      <c r="Q11" s="324"/>
      <c r="R11" s="324"/>
      <c r="S11" s="324"/>
      <c r="T11" s="324"/>
      <c r="U11" s="324"/>
      <c r="V11" s="324"/>
      <c r="W11" s="324"/>
      <c r="X11" s="324"/>
      <c r="Y11" s="324"/>
      <c r="Z11" s="324"/>
      <c r="AA11" s="327"/>
      <c r="AB11" s="327"/>
      <c r="AC11" s="327"/>
      <c r="AD11" s="327"/>
      <c r="AE11" s="327"/>
      <c r="AF11" s="328"/>
    </row>
    <row r="12" spans="2:32" ht="15" customHeight="1" x14ac:dyDescent="0.25">
      <c r="B12" s="321"/>
      <c r="C12" s="322"/>
      <c r="D12" s="322"/>
      <c r="E12" s="322"/>
      <c r="F12" s="324"/>
      <c r="G12" s="324"/>
      <c r="H12" s="324"/>
      <c r="I12" s="324"/>
      <c r="J12" s="324"/>
      <c r="K12" s="324"/>
      <c r="L12" s="324"/>
      <c r="M12" s="324"/>
      <c r="N12" s="324"/>
      <c r="O12" s="324"/>
      <c r="P12" s="324"/>
      <c r="Q12" s="324"/>
      <c r="R12" s="324"/>
      <c r="S12" s="324"/>
      <c r="T12" s="324"/>
      <c r="U12" s="324"/>
      <c r="V12" s="324"/>
      <c r="W12" s="324"/>
      <c r="X12" s="324"/>
      <c r="Y12" s="324"/>
      <c r="Z12" s="324"/>
      <c r="AA12" s="327"/>
      <c r="AB12" s="327"/>
      <c r="AC12" s="327"/>
      <c r="AD12" s="327"/>
      <c r="AE12" s="327"/>
      <c r="AF12" s="328"/>
    </row>
    <row r="13" spans="2:32" ht="27" customHeight="1" x14ac:dyDescent="0.25">
      <c r="B13" s="321"/>
      <c r="C13" s="322"/>
      <c r="D13" s="322"/>
      <c r="E13" s="322"/>
      <c r="F13" s="324"/>
      <c r="G13" s="324"/>
      <c r="H13" s="324"/>
      <c r="I13" s="324"/>
      <c r="J13" s="324"/>
      <c r="K13" s="324"/>
      <c r="L13" s="324"/>
      <c r="M13" s="324"/>
      <c r="N13" s="324"/>
      <c r="O13" s="324"/>
      <c r="P13" s="324"/>
      <c r="Q13" s="324"/>
      <c r="R13" s="324"/>
      <c r="S13" s="324"/>
      <c r="T13" s="324"/>
      <c r="U13" s="324"/>
      <c r="V13" s="324"/>
      <c r="W13" s="324"/>
      <c r="X13" s="324"/>
      <c r="Y13" s="324"/>
      <c r="Z13" s="324"/>
      <c r="AA13" s="327"/>
      <c r="AB13" s="327"/>
      <c r="AC13" s="327"/>
      <c r="AD13" s="327"/>
      <c r="AE13" s="327"/>
      <c r="AF13" s="328"/>
    </row>
    <row r="14" spans="2:32" ht="21" customHeight="1" x14ac:dyDescent="0.3">
      <c r="B14" s="329" t="s">
        <v>1</v>
      </c>
      <c r="C14" s="330"/>
      <c r="D14" s="330"/>
      <c r="E14" s="68"/>
      <c r="F14" s="69"/>
      <c r="G14" s="69"/>
      <c r="H14" s="69"/>
      <c r="I14" s="69"/>
      <c r="J14" s="69"/>
      <c r="K14" s="69"/>
      <c r="L14" s="69"/>
      <c r="M14" s="69"/>
      <c r="N14" s="69"/>
      <c r="O14" s="69"/>
      <c r="P14" s="69"/>
      <c r="Q14" s="69"/>
      <c r="R14" s="69"/>
      <c r="S14" s="69"/>
      <c r="T14" s="69"/>
      <c r="U14" s="69"/>
      <c r="V14" s="69"/>
      <c r="W14" s="69"/>
      <c r="X14" s="69"/>
      <c r="Y14" s="69"/>
      <c r="Z14" s="69"/>
      <c r="AA14" s="69"/>
      <c r="AB14" s="330" t="s">
        <v>2</v>
      </c>
      <c r="AC14" s="330"/>
      <c r="AD14" s="330"/>
      <c r="AE14" s="330"/>
      <c r="AF14" s="70"/>
    </row>
    <row r="15" spans="2:32" ht="33.75" customHeight="1" x14ac:dyDescent="0.25">
      <c r="B15" s="71"/>
      <c r="AF15" s="72"/>
    </row>
    <row r="16" spans="2:32" ht="21" customHeight="1" x14ac:dyDescent="0.25">
      <c r="B16" s="310" t="s">
        <v>3</v>
      </c>
      <c r="C16" s="311"/>
      <c r="D16" s="311"/>
      <c r="E16" s="312">
        <v>2021</v>
      </c>
      <c r="F16" s="312"/>
      <c r="G16" s="312"/>
      <c r="H16" s="312"/>
      <c r="Q16" s="313" t="s">
        <v>4</v>
      </c>
      <c r="R16" s="313"/>
      <c r="S16" s="313"/>
      <c r="T16" s="182"/>
      <c r="U16" s="182"/>
      <c r="V16" s="444" t="s">
        <v>449</v>
      </c>
      <c r="W16" s="444"/>
      <c r="X16" s="444"/>
      <c r="Y16" s="444"/>
      <c r="Z16" s="444"/>
      <c r="AA16" s="444"/>
      <c r="AB16" s="444"/>
      <c r="AC16" s="444"/>
      <c r="AD16" s="444"/>
      <c r="AE16" s="444"/>
      <c r="AF16" s="631"/>
    </row>
    <row r="17" spans="2:32" ht="21.75" customHeight="1" x14ac:dyDescent="0.25">
      <c r="B17" s="180"/>
      <c r="C17" s="181"/>
      <c r="D17" s="76"/>
      <c r="E17" s="318"/>
      <c r="F17" s="318"/>
      <c r="G17" s="318"/>
      <c r="H17" s="318"/>
      <c r="Q17" s="183"/>
      <c r="R17" s="183"/>
      <c r="S17" s="183"/>
      <c r="AF17" s="72"/>
    </row>
    <row r="18" spans="2:32" ht="26.25" customHeight="1" x14ac:dyDescent="0.25">
      <c r="B18" s="310" t="s">
        <v>6</v>
      </c>
      <c r="C18" s="311"/>
      <c r="D18" s="311"/>
      <c r="E18" s="318" t="s">
        <v>446</v>
      </c>
      <c r="F18" s="318"/>
      <c r="G18" s="318"/>
      <c r="H18" s="318"/>
      <c r="Q18" s="313" t="s">
        <v>8</v>
      </c>
      <c r="R18" s="313"/>
      <c r="S18" s="313"/>
      <c r="T18" s="316"/>
      <c r="U18" s="316"/>
      <c r="V18" s="316"/>
      <c r="W18" s="316"/>
      <c r="X18" s="316"/>
      <c r="Y18" s="316"/>
      <c r="Z18" s="313" t="s">
        <v>10</v>
      </c>
      <c r="AA18" s="313"/>
      <c r="AB18" s="316"/>
      <c r="AC18" s="316"/>
      <c r="AD18" s="316"/>
      <c r="AE18" s="316"/>
      <c r="AF18" s="317"/>
    </row>
    <row r="19" spans="2:32" ht="33" customHeight="1" x14ac:dyDescent="0.25">
      <c r="B19" s="310" t="s">
        <v>12</v>
      </c>
      <c r="C19" s="311"/>
      <c r="D19" s="311"/>
      <c r="E19" s="312" t="s">
        <v>447</v>
      </c>
      <c r="F19" s="312"/>
      <c r="G19" s="312"/>
      <c r="H19" s="312"/>
      <c r="Q19" s="313" t="s">
        <v>14</v>
      </c>
      <c r="R19" s="313"/>
      <c r="S19" s="313"/>
      <c r="T19" s="314"/>
      <c r="U19" s="314"/>
      <c r="V19" s="314"/>
      <c r="W19" s="314"/>
      <c r="X19" s="314"/>
      <c r="Y19" s="314"/>
      <c r="Z19" s="313" t="s">
        <v>10</v>
      </c>
      <c r="AA19" s="313"/>
      <c r="AB19" s="314"/>
      <c r="AC19" s="314"/>
      <c r="AD19" s="314"/>
      <c r="AE19" s="314"/>
      <c r="AF19" s="315"/>
    </row>
    <row r="20" spans="2:32" ht="25.5" customHeight="1" x14ac:dyDescent="0.25">
      <c r="B20" s="310" t="s">
        <v>16</v>
      </c>
      <c r="C20" s="311"/>
      <c r="D20" s="311"/>
      <c r="E20" s="312" t="s">
        <v>448</v>
      </c>
      <c r="F20" s="312"/>
      <c r="G20" s="312"/>
      <c r="H20" s="312"/>
      <c r="Q20" s="313" t="s">
        <v>18</v>
      </c>
      <c r="R20" s="313"/>
      <c r="S20" s="313"/>
      <c r="T20" s="314"/>
      <c r="U20" s="314"/>
      <c r="V20" s="314"/>
      <c r="W20" s="314"/>
      <c r="X20" s="314"/>
      <c r="Y20" s="314"/>
      <c r="Z20" s="313" t="s">
        <v>10</v>
      </c>
      <c r="AA20" s="313"/>
      <c r="AB20" s="314"/>
      <c r="AC20" s="314"/>
      <c r="AD20" s="314"/>
      <c r="AE20" s="314"/>
      <c r="AF20" s="315"/>
    </row>
    <row r="21" spans="2:32" ht="29.1" customHeight="1" thickBot="1" x14ac:dyDescent="0.3">
      <c r="B21" s="71"/>
      <c r="AF21" s="72"/>
    </row>
    <row r="22" spans="2:32" s="78" customFormat="1" ht="35.1" customHeight="1" thickBot="1" x14ac:dyDescent="0.35">
      <c r="B22" s="619" t="s">
        <v>21</v>
      </c>
      <c r="C22" s="620"/>
      <c r="D22" s="621"/>
      <c r="E22" s="621"/>
      <c r="F22" s="621"/>
      <c r="G22" s="621"/>
      <c r="H22" s="621"/>
      <c r="I22" s="621"/>
      <c r="J22" s="621"/>
      <c r="K22" s="621"/>
      <c r="L22" s="621"/>
      <c r="M22" s="621"/>
      <c r="N22" s="621" t="s">
        <v>22</v>
      </c>
      <c r="O22" s="621"/>
      <c r="P22" s="621"/>
      <c r="Q22" s="621"/>
      <c r="R22" s="621"/>
      <c r="S22" s="621"/>
      <c r="T22" s="621"/>
      <c r="U22" s="621"/>
      <c r="V22" s="621"/>
      <c r="W22" s="621"/>
      <c r="X22" s="621"/>
      <c r="Y22" s="621"/>
      <c r="Z22" s="621"/>
      <c r="AA22" s="621"/>
      <c r="AB22" s="621"/>
      <c r="AC22" s="621"/>
      <c r="AD22" s="621"/>
      <c r="AE22" s="621"/>
      <c r="AF22" s="622"/>
    </row>
    <row r="23" spans="2:32" ht="31.5" customHeight="1" x14ac:dyDescent="0.25">
      <c r="B23" s="623" t="s">
        <v>23</v>
      </c>
      <c r="C23" s="611" t="s">
        <v>24</v>
      </c>
      <c r="D23" s="617" t="s">
        <v>25</v>
      </c>
      <c r="E23" s="617" t="s">
        <v>26</v>
      </c>
      <c r="F23" s="617" t="s">
        <v>27</v>
      </c>
      <c r="G23" s="611" t="s">
        <v>28</v>
      </c>
      <c r="H23" s="611" t="s">
        <v>29</v>
      </c>
      <c r="I23" s="611" t="s">
        <v>30</v>
      </c>
      <c r="J23" s="611" t="s">
        <v>31</v>
      </c>
      <c r="K23" s="611" t="s">
        <v>32</v>
      </c>
      <c r="L23" s="615" t="s">
        <v>33</v>
      </c>
      <c r="M23" s="611" t="s">
        <v>34</v>
      </c>
      <c r="N23" s="617" t="s">
        <v>35</v>
      </c>
      <c r="O23" s="617" t="s">
        <v>36</v>
      </c>
      <c r="P23" s="627" t="s">
        <v>37</v>
      </c>
      <c r="Q23" s="627"/>
      <c r="R23" s="628" t="s">
        <v>38</v>
      </c>
      <c r="S23" s="629"/>
      <c r="T23" s="630"/>
      <c r="U23" s="628" t="s">
        <v>39</v>
      </c>
      <c r="V23" s="629"/>
      <c r="W23" s="630"/>
      <c r="X23" s="613" t="s">
        <v>40</v>
      </c>
      <c r="Y23" s="613" t="s">
        <v>41</v>
      </c>
      <c r="Z23" s="613" t="s">
        <v>42</v>
      </c>
      <c r="AA23" s="611" t="s">
        <v>31</v>
      </c>
      <c r="AB23" s="613" t="s">
        <v>43</v>
      </c>
      <c r="AC23" s="613" t="s">
        <v>44</v>
      </c>
      <c r="AD23" s="611" t="s">
        <v>31</v>
      </c>
      <c r="AE23" s="613" t="s">
        <v>45</v>
      </c>
      <c r="AF23" s="625" t="s">
        <v>46</v>
      </c>
    </row>
    <row r="24" spans="2:32" ht="99" customHeight="1" thickBot="1" x14ac:dyDescent="0.3">
      <c r="B24" s="624"/>
      <c r="C24" s="612"/>
      <c r="D24" s="618"/>
      <c r="E24" s="618"/>
      <c r="F24" s="618"/>
      <c r="G24" s="612"/>
      <c r="H24" s="612"/>
      <c r="I24" s="612"/>
      <c r="J24" s="612"/>
      <c r="K24" s="612"/>
      <c r="L24" s="616"/>
      <c r="M24" s="612"/>
      <c r="N24" s="618"/>
      <c r="O24" s="618"/>
      <c r="P24" s="195" t="s">
        <v>47</v>
      </c>
      <c r="Q24" s="196" t="s">
        <v>25</v>
      </c>
      <c r="R24" s="196" t="s">
        <v>48</v>
      </c>
      <c r="S24" s="196" t="s">
        <v>49</v>
      </c>
      <c r="T24" s="196" t="s">
        <v>50</v>
      </c>
      <c r="U24" s="196" t="s">
        <v>51</v>
      </c>
      <c r="V24" s="196" t="s">
        <v>52</v>
      </c>
      <c r="W24" s="196" t="s">
        <v>53</v>
      </c>
      <c r="X24" s="614"/>
      <c r="Y24" s="614"/>
      <c r="Z24" s="614"/>
      <c r="AA24" s="612"/>
      <c r="AB24" s="614"/>
      <c r="AC24" s="614"/>
      <c r="AD24" s="612"/>
      <c r="AE24" s="614"/>
      <c r="AF24" s="626"/>
    </row>
    <row r="25" spans="2:32" ht="124.5" customHeight="1" thickBot="1" x14ac:dyDescent="0.3">
      <c r="B25" s="591">
        <v>1</v>
      </c>
      <c r="C25" s="593" t="s">
        <v>435</v>
      </c>
      <c r="D25" s="593" t="s">
        <v>436</v>
      </c>
      <c r="E25" s="593" t="s">
        <v>437</v>
      </c>
      <c r="F25" s="593" t="s">
        <v>438</v>
      </c>
      <c r="G25" s="595" t="str">
        <f>CONCATENATE(D25," ",E25," ",F25)</f>
        <v xml:space="preserve">Incumplimiento de los términos de ley en la atención de los casos de violencia intrafamiliar  por retraso en el trámite de los procesos por parte de la Comisaría de Familia  debido a falta de recursos humanos, recursos fisicos o tecnologicos para la gestión o atención de los casos </v>
      </c>
      <c r="H25" s="593" t="s">
        <v>92</v>
      </c>
      <c r="I25" s="593" t="s">
        <v>59</v>
      </c>
      <c r="J25" s="589">
        <f>_xlfn.IFNA(VLOOKUP(I25,[16]Aux!$A$2:$B$6,2,FALSE)," ")</f>
        <v>0.8</v>
      </c>
      <c r="K25" s="593" t="s">
        <v>85</v>
      </c>
      <c r="L25" s="599">
        <f>_xlfn.IFNA(VLOOKUP(K25,[16]Aux!$C$2:$D$6,2,FALSE)," ")</f>
        <v>0.8</v>
      </c>
      <c r="M25" s="601" t="str" cm="1">
        <f t="array" ref="M25">_xlfn.IFNA(INDEX('[16]Riesgo Inherente'!$N$12:$N$36,MATCH(I25&amp;K25,'[16]Riesgo Inherente'!$K$12:$K$36&amp;'[16]Riesgo Inherente'!$L$12:$L$36,0),0)," ")</f>
        <v>Alto</v>
      </c>
      <c r="N25" s="184">
        <v>1</v>
      </c>
      <c r="O25" s="185" t="s">
        <v>439</v>
      </c>
      <c r="P25" s="184"/>
      <c r="Q25" s="186" t="s">
        <v>62</v>
      </c>
      <c r="R25" s="186" t="s">
        <v>170</v>
      </c>
      <c r="S25" s="186" t="s">
        <v>64</v>
      </c>
      <c r="T25" s="187">
        <f>_xlfn.IFNA(VLOOKUP(R25,[16]Aux!$G$2:$H$4,2,FALSE)+VLOOKUP(S25,[16]Aux!$I$2:$J$3,2,FALSE)," ")</f>
        <v>0.3</v>
      </c>
      <c r="U25" s="184" t="s">
        <v>164</v>
      </c>
      <c r="V25" s="186" t="s">
        <v>66</v>
      </c>
      <c r="W25" s="184" t="s">
        <v>440</v>
      </c>
      <c r="X25" s="184" t="s">
        <v>441</v>
      </c>
      <c r="Y25" s="188">
        <f>_xlfn.IFNA(IF(OR(R25="Preventivo",R25="Detectivo"),J25-(J25*T25)," ")," ")</f>
        <v>0.56000000000000005</v>
      </c>
      <c r="Z25" s="587" t="e" cm="1">
        <f t="array" aca="1" ref="Z25" ca="1">_xlfn.IFNA(_xlfn.IFS(AND(AA25&gt;0,AA25&lt;=0.4),"Muy Baja",AND(AA25&gt;0.2,AA25&lt;=0.4),"Baja",AND(AA25&gt;0.4,AA25&lt;=0.6),"Media",AND(AA25&gt;0.6,AA25&lt;=0.8),"Alta",AND(AA25&gt;0.8,AA25&lt;=1),"Muy Alta")," ")</f>
        <v>#NAME?</v>
      </c>
      <c r="AA25" s="589" t="e" cm="1">
        <f t="array" aca="1" ref="AA25" ca="1">_xlfn.IFNA(_xlfn.IFS(AND(Y25=" ",Y26=" "),J25,AND(Y25&lt;&gt;" ",Y26&lt;&gt;" "),Y26,Y25=" ",Y26,Y26=" ",Y25)," ")</f>
        <v>#NAME?</v>
      </c>
      <c r="AB25" s="188" t="str">
        <f>_xlfn.IFNA(IF(R25="Correctivo",L25-(L25*T25)," ")," ")</f>
        <v xml:space="preserve"> </v>
      </c>
      <c r="AC25" s="587" t="e" cm="1">
        <f t="array" aca="1" ref="AC25" ca="1">_xlfn.IFNA(_xlfn.IFS(AND(AD25&gt;0,AD25&lt;=0.4),"Leve",AND(AD25&gt;0.2,AD25&lt;=0.4),"Menor",AND(AD25&gt;0.4,AD25&lt;=0.6),"Moderado",AND(AD25&gt;0.6,AD25&lt;=0.8),"Mayor",AND(AD25&gt;0.8,AD25&lt;=1),"Catastrófico")," ")</f>
        <v>#NAME?</v>
      </c>
      <c r="AD25" s="589" t="e" cm="1">
        <f t="array" aca="1" ref="AD25" ca="1">_xlfn.IFNA(_xlfn.IFS(AND(AB25=" ",AB26=" "),L25,AND(AB25&lt;&gt;" ",AB26&lt;&gt;" "),AB26,AB25=" ",AB26,AB26=" ",AB25)," ")</f>
        <v>#NAME?</v>
      </c>
      <c r="AE25" s="587" t="e" cm="1">
        <f t="array" aca="1" ref="AE25" ca="1">_xlfn.IFNA(INDEX('[16]Riesgo Inherente'!$N$12:$N$36,MATCH(Z25&amp;AC25,'[16]Riesgo Inherente'!$K$12:$K$36&amp;'[16]Riesgo Inherente'!$L$12:$L$36,0),0)," ")</f>
        <v>#NAME?</v>
      </c>
      <c r="AF25" s="597"/>
    </row>
    <row r="26" spans="2:32" ht="70.5" customHeight="1" thickBot="1" x14ac:dyDescent="0.3">
      <c r="B26" s="609"/>
      <c r="C26" s="606"/>
      <c r="D26" s="606"/>
      <c r="E26" s="606"/>
      <c r="F26" s="606"/>
      <c r="G26" s="610"/>
      <c r="H26" s="606"/>
      <c r="I26" s="606"/>
      <c r="J26" s="603"/>
      <c r="K26" s="606"/>
      <c r="L26" s="607"/>
      <c r="M26" s="608"/>
      <c r="N26" s="189">
        <v>2</v>
      </c>
      <c r="O26" s="190"/>
      <c r="P26" s="189"/>
      <c r="Q26" s="191"/>
      <c r="R26" s="191"/>
      <c r="S26" s="191"/>
      <c r="T26" s="192" t="str">
        <f>_xlfn.IFNA(VLOOKUP(R26,[16]Aux!$G$2:$H$4,2,FALSE)+VLOOKUP(S26,[16]Aux!$I$2:$J$3,2,FALSE)," ")</f>
        <v xml:space="preserve"> </v>
      </c>
      <c r="U26" s="189"/>
      <c r="V26" s="191"/>
      <c r="W26" s="189"/>
      <c r="X26" s="184"/>
      <c r="Y26" s="193" t="str">
        <f>_xlfn.IFNA(IF(Y25=" ",IF(OR(R26="Preventivo",R26="Detectivo"),J25-(J25*T26)," "),IF(OR(R26="Preventivo",R26="Detectivo"),Y25-(Y25*T26)," "))," ")</f>
        <v xml:space="preserve"> </v>
      </c>
      <c r="Z26" s="604"/>
      <c r="AA26" s="603"/>
      <c r="AB26" s="194" t="str">
        <f>_xlfn.IFNA(IF(AB25=" ",IF(R26="Correctivo",L25-(L25*T26)," "),IF(R26="Correctivo",AB25-(AB25*T26)," "))," ")</f>
        <v xml:space="preserve"> </v>
      </c>
      <c r="AC26" s="604"/>
      <c r="AD26" s="603"/>
      <c r="AE26" s="604"/>
      <c r="AF26" s="605"/>
    </row>
    <row r="27" spans="2:32" ht="60" customHeight="1" thickBot="1" x14ac:dyDescent="0.3">
      <c r="B27" s="591">
        <v>2</v>
      </c>
      <c r="C27" s="593" t="s">
        <v>442</v>
      </c>
      <c r="D27" s="593" t="s">
        <v>443</v>
      </c>
      <c r="E27" s="593" t="s">
        <v>444</v>
      </c>
      <c r="F27" s="593" t="s">
        <v>438</v>
      </c>
      <c r="G27" s="595" t="str">
        <f>CONCATENATE(D27," ",E27," ",F27)</f>
        <v xml:space="preserve">Incumplimiento a los principios de eficacia y/o eficiencia  por retraso en el trámite de los procesos de mediación  debido a falta de recursos humanos, recursos fisicos o tecnologicos para la gestión o atención de los casos </v>
      </c>
      <c r="H27" s="593" t="s">
        <v>92</v>
      </c>
      <c r="I27" s="593" t="s">
        <v>93</v>
      </c>
      <c r="J27" s="589">
        <f>_xlfn.IFNA(VLOOKUP(I27,[16]Aux!$A$2:$B$6,2,FALSE)," ")</f>
        <v>0.6</v>
      </c>
      <c r="K27" s="593" t="s">
        <v>85</v>
      </c>
      <c r="L27" s="599">
        <f>_xlfn.IFNA(VLOOKUP(K27,[16]Aux!$C$2:$D$6,2,FALSE)," ")</f>
        <v>0.8</v>
      </c>
      <c r="M27" s="601" t="str" cm="1">
        <f t="array" ref="M27">_xlfn.IFNA(INDEX('[16]Riesgo Inherente'!$N$12:$N$36,MATCH(I27&amp;K27,'[16]Riesgo Inherente'!$K$12:$K$36&amp;'[16]Riesgo Inherente'!$L$12:$L$36,0),0)," ")</f>
        <v>Alto</v>
      </c>
      <c r="N27" s="184">
        <v>1</v>
      </c>
      <c r="O27" s="185" t="s">
        <v>445</v>
      </c>
      <c r="P27" s="184"/>
      <c r="Q27" s="186" t="s">
        <v>62</v>
      </c>
      <c r="R27" s="186" t="s">
        <v>170</v>
      </c>
      <c r="S27" s="186" t="s">
        <v>64</v>
      </c>
      <c r="T27" s="187">
        <f>_xlfn.IFNA(VLOOKUP(R27,[16]Aux!$G$2:$H$4,2,FALSE)+VLOOKUP(S27,[16]Aux!$I$2:$J$3,2,FALSE)," ")</f>
        <v>0.3</v>
      </c>
      <c r="U27" s="184" t="s">
        <v>164</v>
      </c>
      <c r="V27" s="186" t="s">
        <v>66</v>
      </c>
      <c r="W27" s="184" t="s">
        <v>440</v>
      </c>
      <c r="X27" s="184" t="s">
        <v>441</v>
      </c>
      <c r="Y27" s="188">
        <f>_xlfn.IFNA(IF(OR(R27="Preventivo",R27="Detectivo"),J27-(J27*T27)," ")," ")</f>
        <v>0.42</v>
      </c>
      <c r="Z27" s="587" t="e" cm="1">
        <f t="array" aca="1" ref="Z27" ca="1">_xlfn.IFNA(_xlfn.IFS(AND(AA27&gt;0,AA27&lt;=0.4),"Muy Baja",AND(AA27&gt;0.2,AA27&lt;=0.4),"Baja",AND(AA27&gt;0.4,AA27&lt;=0.6),"Media",AND(AA27&gt;0.6,AA27&lt;=0.8),"Alta",AND(AA27&gt;0.8,AA27&lt;=1),"Muy Alta")," ")</f>
        <v>#NAME?</v>
      </c>
      <c r="AA27" s="589" t="e" cm="1">
        <f t="array" aca="1" ref="AA27" ca="1">_xlfn.IFNA(_xlfn.IFS(AND(Y27=" ",Y28=" "),J27,AND(Y27&lt;&gt;" ",Y28&lt;&gt;" "),Y28,Y27=" ",Y28,Y28=" ",Y27)," ")</f>
        <v>#NAME?</v>
      </c>
      <c r="AB27" s="188" t="str">
        <f>_xlfn.IFNA(IF(R27="Correctivo",L27-(L27*T27)," ")," ")</f>
        <v xml:space="preserve"> </v>
      </c>
      <c r="AC27" s="587" t="e" cm="1">
        <f t="array" aca="1" ref="AC27" ca="1">_xlfn.IFNA(_xlfn.IFS(AND(AD27&gt;0,AD27&lt;=0.4),"Leve",AND(AD27&gt;0.2,AD27&lt;=0.4),"Menor",AND(AD27&gt;0.4,AD27&lt;=0.6),"Moderado",AND(AD27&gt;0.6,AD27&lt;=0.8),"Mayor",AND(AD27&gt;0.8,AD27&lt;=1),"Catastrófico")," ")</f>
        <v>#NAME?</v>
      </c>
      <c r="AD27" s="589" t="e" cm="1">
        <f t="array" aca="1" ref="AD27" ca="1">_xlfn.IFNA(_xlfn.IFS(AND(AB27=" ",AB28=" "),L27,AND(AB27&lt;&gt;" ",AB28&lt;&gt;" "),AB28,AB27=" ",AB28,AB28=" ",AB27)," ")</f>
        <v>#NAME?</v>
      </c>
      <c r="AE27" s="587" t="e" cm="1">
        <f t="array" aca="1" ref="AE27" ca="1">_xlfn.IFNA(INDEX('[16]Riesgo Inherente'!$N$12:$N$36,MATCH(Z27&amp;AC27,'[16]Riesgo Inherente'!$K$12:$K$36&amp;'[16]Riesgo Inherente'!$L$12:$L$36,0),0)," ")</f>
        <v>#NAME?</v>
      </c>
      <c r="AF27" s="597"/>
    </row>
    <row r="28" spans="2:32" ht="50.1" customHeight="1" thickBot="1" x14ac:dyDescent="0.3">
      <c r="B28" s="609"/>
      <c r="C28" s="606"/>
      <c r="D28" s="606"/>
      <c r="E28" s="606"/>
      <c r="F28" s="606"/>
      <c r="G28" s="610"/>
      <c r="H28" s="606"/>
      <c r="I28" s="606"/>
      <c r="J28" s="603"/>
      <c r="K28" s="606"/>
      <c r="L28" s="607"/>
      <c r="M28" s="608"/>
      <c r="N28" s="189">
        <v>2</v>
      </c>
      <c r="O28" s="190"/>
      <c r="P28" s="189"/>
      <c r="Q28" s="191"/>
      <c r="R28" s="191"/>
      <c r="S28" s="191"/>
      <c r="T28" s="192" t="str">
        <f>_xlfn.IFNA(VLOOKUP(R28,[16]Aux!$G$2:$H$4,2,FALSE)+VLOOKUP(S28,[16]Aux!$I$2:$J$3,2,FALSE)," ")</f>
        <v xml:space="preserve"> </v>
      </c>
      <c r="U28" s="189"/>
      <c r="V28" s="191"/>
      <c r="W28" s="189"/>
      <c r="X28" s="184"/>
      <c r="Y28" s="193" t="str">
        <f>_xlfn.IFNA(IF(Y27=" ",IF(OR(R28="Preventivo",R28="Detectivo"),J27-(J27*T28)," "),IF(OR(R28="Preventivo",R28="Detectivo"),Y27-(Y27*T28)," "))," ")</f>
        <v xml:space="preserve"> </v>
      </c>
      <c r="Z28" s="604"/>
      <c r="AA28" s="603"/>
      <c r="AB28" s="194" t="str">
        <f>_xlfn.IFNA(IF(AB27=" ",IF(R28="Correctivo",L27-(L27*T28)," "),IF(R28="Correctivo",AB27-(AB27*T28)," "))," ")</f>
        <v xml:space="preserve"> </v>
      </c>
      <c r="AC28" s="604"/>
      <c r="AD28" s="603"/>
      <c r="AE28" s="604"/>
      <c r="AF28" s="605"/>
    </row>
    <row r="29" spans="2:32" ht="50.1" customHeight="1" x14ac:dyDescent="0.25">
      <c r="B29" s="591"/>
      <c r="C29" s="593"/>
      <c r="D29" s="593"/>
      <c r="E29" s="593"/>
      <c r="F29" s="593"/>
      <c r="G29" s="595" t="str">
        <f>CONCATENATE(D29," ",E29," ",F29)</f>
        <v xml:space="preserve">  </v>
      </c>
      <c r="H29" s="593"/>
      <c r="I29" s="593"/>
      <c r="J29" s="589" t="str">
        <f>_xlfn.IFNA(VLOOKUP(I29,[16]Aux!$A$2:$B$6,2,FALSE)," ")</f>
        <v xml:space="preserve"> </v>
      </c>
      <c r="K29" s="593"/>
      <c r="L29" s="599" t="str">
        <f>_xlfn.IFNA(VLOOKUP(K29,[16]Aux!$C$2:$D$6,2,FALSE)," ")</f>
        <v xml:space="preserve"> </v>
      </c>
      <c r="M29" s="601" t="str" cm="1">
        <f t="array" ref="M29">_xlfn.IFNA(INDEX('[16]Riesgo Inherente'!$N$12:$N$36,MATCH(I29&amp;K29,'[16]Riesgo Inherente'!$K$12:$K$36&amp;'[16]Riesgo Inherente'!$L$12:$L$36,0),0)," ")</f>
        <v xml:space="preserve"> </v>
      </c>
      <c r="N29" s="184">
        <v>1</v>
      </c>
      <c r="O29" s="185"/>
      <c r="P29" s="184"/>
      <c r="Q29" s="186"/>
      <c r="R29" s="186"/>
      <c r="S29" s="186"/>
      <c r="T29" s="187" t="str">
        <f>_xlfn.IFNA(VLOOKUP(R29,[16]Aux!$G$2:$H$4,2,FALSE)+VLOOKUP(S29,[16]Aux!$I$2:$J$3,2,FALSE)," ")</f>
        <v xml:space="preserve"> </v>
      </c>
      <c r="U29" s="184"/>
      <c r="V29" s="186"/>
      <c r="W29" s="184"/>
      <c r="X29" s="184"/>
      <c r="Y29" s="188" t="str">
        <f>_xlfn.IFNA(IF(OR(R29="Preventivo",R29="Detectivo"),J29-(J29*T29)," ")," ")</f>
        <v xml:space="preserve"> </v>
      </c>
      <c r="Z29" s="587" t="e" cm="1">
        <f t="array" aca="1" ref="Z29" ca="1">_xlfn.IFNA(_xlfn.IFS(AND(AA29&gt;0,AA29&lt;=0.4),"Muy Baja",AND(AA29&gt;0.2,AA29&lt;=0.4),"Baja",AND(AA29&gt;0.4,AA29&lt;=0.6),"Media",AND(AA29&gt;0.6,AA29&lt;=0.8),"Alta",AND(AA29&gt;0.8,AA29&lt;=1),"Muy Alta")," ")</f>
        <v>#NAME?</v>
      </c>
      <c r="AA29" s="589" t="e" cm="1">
        <f t="array" aca="1" ref="AA29" ca="1">_xlfn.IFNA(_xlfn.IFS(AND(Y29=" ",Y30=" "),J29,AND(Y29&lt;&gt;" ",Y30&lt;&gt;" "),Y30,Y29=" ",Y30,Y30=" ",Y29)," ")</f>
        <v>#NAME?</v>
      </c>
      <c r="AB29" s="188" t="str">
        <f>_xlfn.IFNA(IF(R29="Correctivo",L29-(L29*T29)," ")," ")</f>
        <v xml:space="preserve"> </v>
      </c>
      <c r="AC29" s="587" t="e" cm="1">
        <f t="array" aca="1" ref="AC29" ca="1">_xlfn.IFNA(_xlfn.IFS(AND(AD29&gt;0,AD29&lt;=0.4),"Leve",AND(AD29&gt;0.2,AD29&lt;=0.4),"Menor",AND(AD29&gt;0.4,AD29&lt;=0.6),"Moderado",AND(AD29&gt;0.6,AD29&lt;=0.8),"Mayor",AND(AD29&gt;0.8,AD29&lt;=1),"Catastrófico")," ")</f>
        <v>#NAME?</v>
      </c>
      <c r="AD29" s="589" t="e" cm="1">
        <f t="array" aca="1" ref="AD29" ca="1">_xlfn.IFNA(_xlfn.IFS(AND(AB29=" ",AB30=" "),L29,AND(AB29&lt;&gt;" ",AB30&lt;&gt;" "),AB30,AB29=" ",AB30,AB30=" ",AB29)," ")</f>
        <v>#NAME?</v>
      </c>
      <c r="AE29" s="587" t="e" cm="1">
        <f t="array" aca="1" ref="AE29" ca="1">_xlfn.IFNA(INDEX('[16]Riesgo Inherente'!$N$12:$N$36,MATCH(Z29&amp;AC29,'[16]Riesgo Inherente'!$K$12:$K$36&amp;'[16]Riesgo Inherente'!$L$12:$L$36,0),0)," ")</f>
        <v>#NAME?</v>
      </c>
      <c r="AF29" s="597"/>
    </row>
    <row r="30" spans="2:32" ht="50.1" customHeight="1" thickBot="1" x14ac:dyDescent="0.3">
      <c r="B30" s="609"/>
      <c r="C30" s="606"/>
      <c r="D30" s="606"/>
      <c r="E30" s="606"/>
      <c r="F30" s="606"/>
      <c r="G30" s="610"/>
      <c r="H30" s="606"/>
      <c r="I30" s="606"/>
      <c r="J30" s="603"/>
      <c r="K30" s="606"/>
      <c r="L30" s="607"/>
      <c r="M30" s="608"/>
      <c r="N30" s="189">
        <v>2</v>
      </c>
      <c r="O30" s="190"/>
      <c r="P30" s="189"/>
      <c r="Q30" s="191"/>
      <c r="R30" s="191"/>
      <c r="S30" s="191"/>
      <c r="T30" s="192" t="str">
        <f>_xlfn.IFNA(VLOOKUP(R30,[16]Aux!$G$2:$H$4,2,FALSE)+VLOOKUP(S30,[16]Aux!$I$2:$J$3,2,FALSE)," ")</f>
        <v xml:space="preserve"> </v>
      </c>
      <c r="U30" s="189"/>
      <c r="V30" s="191"/>
      <c r="W30" s="189"/>
      <c r="X30" s="189"/>
      <c r="Y30" s="193" t="str">
        <f>_xlfn.IFNA(IF(Y29=" ",IF(OR(R30="Preventivo",R30="Detectivo"),J29-(J29*T30)," "),IF(OR(R30="Preventivo",R30="Detectivo"),Y29-(Y29*T30)," "))," ")</f>
        <v xml:space="preserve"> </v>
      </c>
      <c r="Z30" s="604"/>
      <c r="AA30" s="603"/>
      <c r="AB30" s="194" t="str">
        <f>_xlfn.IFNA(IF(AB29=" ",IF(R30="Correctivo",L29-(L29*T30)," "),IF(R30="Correctivo",AB29-(AB29*T30)," "))," ")</f>
        <v xml:space="preserve"> </v>
      </c>
      <c r="AC30" s="604"/>
      <c r="AD30" s="603"/>
      <c r="AE30" s="604"/>
      <c r="AF30" s="605"/>
    </row>
    <row r="31" spans="2:32" ht="50.1" customHeight="1" x14ac:dyDescent="0.25">
      <c r="B31" s="591"/>
      <c r="C31" s="593"/>
      <c r="D31" s="593"/>
      <c r="E31" s="593"/>
      <c r="F31" s="593"/>
      <c r="G31" s="595" t="str">
        <f>CONCATENATE(D31," ",E31," ",F31)</f>
        <v xml:space="preserve">  </v>
      </c>
      <c r="H31" s="593"/>
      <c r="I31" s="593"/>
      <c r="J31" s="589" t="str">
        <f>_xlfn.IFNA(VLOOKUP(I31,[16]Aux!$A$2:$B$6,2,FALSE)," ")</f>
        <v xml:space="preserve"> </v>
      </c>
      <c r="K31" s="593"/>
      <c r="L31" s="599" t="str">
        <f>_xlfn.IFNA(VLOOKUP(K31,[16]Aux!$C$2:$D$6,2,FALSE)," ")</f>
        <v xml:space="preserve"> </v>
      </c>
      <c r="M31" s="601" t="str" cm="1">
        <f t="array" ref="M31">_xlfn.IFNA(INDEX('[16]Riesgo Inherente'!$N$12:$N$36,MATCH(I31&amp;K31,'[16]Riesgo Inherente'!$K$12:$K$36&amp;'[16]Riesgo Inherente'!$L$12:$L$36,0),0)," ")</f>
        <v xml:space="preserve"> </v>
      </c>
      <c r="N31" s="184">
        <v>1</v>
      </c>
      <c r="O31" s="185"/>
      <c r="P31" s="184"/>
      <c r="Q31" s="186"/>
      <c r="R31" s="186"/>
      <c r="S31" s="186"/>
      <c r="T31" s="187" t="str">
        <f>_xlfn.IFNA(VLOOKUP(R31,[16]Aux!$G$2:$H$4,2,FALSE)+VLOOKUP(S31,[16]Aux!$I$2:$J$3,2,FALSE)," ")</f>
        <v xml:space="preserve"> </v>
      </c>
      <c r="U31" s="184"/>
      <c r="V31" s="186"/>
      <c r="W31" s="184"/>
      <c r="X31" s="184"/>
      <c r="Y31" s="188" t="str">
        <f>_xlfn.IFNA(IF(OR(R31="Preventivo",R31="Detectivo"),J31-(J31*T31)," ")," ")</f>
        <v xml:space="preserve"> </v>
      </c>
      <c r="Z31" s="587" t="e" cm="1">
        <f t="array" aca="1" ref="Z31" ca="1">_xlfn.IFNA(_xlfn.IFS(AND(AA31&gt;0,AA31&lt;=0.4),"Muy Baja",AND(AA31&gt;0.2,AA31&lt;=0.4),"Baja",AND(AA31&gt;0.4,AA31&lt;=0.6),"Media",AND(AA31&gt;0.6,AA31&lt;=0.8),"Alta",AND(AA31&gt;0.8,AA31&lt;=1),"Muy Alta")," ")</f>
        <v>#NAME?</v>
      </c>
      <c r="AA31" s="589" t="e" cm="1">
        <f t="array" aca="1" ref="AA31" ca="1">_xlfn.IFNA(_xlfn.IFS(AND(Y31=" ",Y32=" "),J31,AND(Y31&lt;&gt;" ",Y32&lt;&gt;" "),Y32,Y31=" ",Y32,Y32=" ",Y31)," ")</f>
        <v>#NAME?</v>
      </c>
      <c r="AB31" s="188" t="str">
        <f>_xlfn.IFNA(IF(R31="Correctivo",L31-(L31*T31)," ")," ")</f>
        <v xml:space="preserve"> </v>
      </c>
      <c r="AC31" s="587" t="e" cm="1">
        <f t="array" aca="1" ref="AC31" ca="1">_xlfn.IFNA(_xlfn.IFS(AND(AD31&gt;0,AD31&lt;=0.4),"Leve",AND(AD31&gt;0.2,AD31&lt;=0.4),"Menor",AND(AD31&gt;0.4,AD31&lt;=0.6),"Moderado",AND(AD31&gt;0.6,AD31&lt;=0.8),"Mayor",AND(AD31&gt;0.8,AD31&lt;=1),"Catastrófico")," ")</f>
        <v>#NAME?</v>
      </c>
      <c r="AD31" s="589" t="e" cm="1">
        <f t="array" aca="1" ref="AD31" ca="1">_xlfn.IFNA(_xlfn.IFS(AND(AB31=" ",AB32=" "),L31,AND(AB31&lt;&gt;" ",AB32&lt;&gt;" "),AB32,AB31=" ",AB32,AB32=" ",AB31)," ")</f>
        <v>#NAME?</v>
      </c>
      <c r="AE31" s="587" t="e" cm="1">
        <f t="array" aca="1" ref="AE31" ca="1">_xlfn.IFNA(INDEX('[16]Riesgo Inherente'!$N$12:$N$36,MATCH(Z31&amp;AC31,'[16]Riesgo Inherente'!$K$12:$K$36&amp;'[16]Riesgo Inherente'!$L$12:$L$36,0),0)," ")</f>
        <v>#NAME?</v>
      </c>
      <c r="AF31" s="597"/>
    </row>
    <row r="32" spans="2:32" ht="50.1" customHeight="1" thickBot="1" x14ac:dyDescent="0.3">
      <c r="B32" s="609"/>
      <c r="C32" s="606"/>
      <c r="D32" s="606"/>
      <c r="E32" s="606"/>
      <c r="F32" s="606"/>
      <c r="G32" s="610"/>
      <c r="H32" s="606"/>
      <c r="I32" s="606"/>
      <c r="J32" s="603"/>
      <c r="K32" s="606"/>
      <c r="L32" s="607"/>
      <c r="M32" s="608"/>
      <c r="N32" s="189">
        <v>2</v>
      </c>
      <c r="O32" s="190"/>
      <c r="P32" s="189"/>
      <c r="Q32" s="191"/>
      <c r="R32" s="191"/>
      <c r="S32" s="191"/>
      <c r="T32" s="192" t="str">
        <f>_xlfn.IFNA(VLOOKUP(R32,[16]Aux!$G$2:$H$4,2,FALSE)+VLOOKUP(S32,[16]Aux!$I$2:$J$3,2,FALSE)," ")</f>
        <v xml:space="preserve"> </v>
      </c>
      <c r="U32" s="189"/>
      <c r="V32" s="191"/>
      <c r="W32" s="189"/>
      <c r="X32" s="189"/>
      <c r="Y32" s="193" t="str">
        <f>_xlfn.IFNA(IF(Y31=" ",IF(OR(R32="Preventivo",R32="Detectivo"),J31-(J31*T32)," "),IF(OR(R32="Preventivo",R32="Detectivo"),Y31-(Y31*T32)," "))," ")</f>
        <v xml:space="preserve"> </v>
      </c>
      <c r="Z32" s="604"/>
      <c r="AA32" s="603"/>
      <c r="AB32" s="194" t="str">
        <f>_xlfn.IFNA(IF(AB31=" ",IF(R32="Correctivo",L31-(L31*T32)," "),IF(R32="Correctivo",AB31-(AB31*T32)," "))," ")</f>
        <v xml:space="preserve"> </v>
      </c>
      <c r="AC32" s="604"/>
      <c r="AD32" s="603"/>
      <c r="AE32" s="604"/>
      <c r="AF32" s="605"/>
    </row>
    <row r="33" spans="2:32" ht="50.1" customHeight="1" x14ac:dyDescent="0.25">
      <c r="B33" s="591"/>
      <c r="C33" s="593"/>
      <c r="D33" s="593"/>
      <c r="E33" s="593"/>
      <c r="F33" s="593"/>
      <c r="G33" s="595" t="str">
        <f>CONCATENATE(D33," ",E33," ",F33)</f>
        <v xml:space="preserve">  </v>
      </c>
      <c r="H33" s="593"/>
      <c r="I33" s="593"/>
      <c r="J33" s="589" t="str">
        <f>_xlfn.IFNA(VLOOKUP(I33,[16]Aux!$A$2:$B$6,2,FALSE)," ")</f>
        <v xml:space="preserve"> </v>
      </c>
      <c r="K33" s="593"/>
      <c r="L33" s="599" t="str">
        <f>_xlfn.IFNA(VLOOKUP(K33,[16]Aux!$C$2:$D$6,2,FALSE)," ")</f>
        <v xml:space="preserve"> </v>
      </c>
      <c r="M33" s="601" t="str" cm="1">
        <f t="array" ref="M33">_xlfn.IFNA(INDEX('[16]Riesgo Inherente'!$N$12:$N$36,MATCH(I33&amp;K33,'[16]Riesgo Inherente'!$K$12:$K$36&amp;'[16]Riesgo Inherente'!$L$12:$L$36,0),0)," ")</f>
        <v xml:space="preserve"> </v>
      </c>
      <c r="N33" s="184">
        <v>1</v>
      </c>
      <c r="O33" s="185"/>
      <c r="P33" s="184"/>
      <c r="Q33" s="186"/>
      <c r="R33" s="186"/>
      <c r="S33" s="186"/>
      <c r="T33" s="187" t="str">
        <f>_xlfn.IFNA(VLOOKUP(R33,[16]Aux!$G$2:$H$4,2,FALSE)+VLOOKUP(S33,[16]Aux!$I$2:$J$3,2,FALSE)," ")</f>
        <v xml:space="preserve"> </v>
      </c>
      <c r="U33" s="184"/>
      <c r="V33" s="186"/>
      <c r="W33" s="184"/>
      <c r="X33" s="184"/>
      <c r="Y33" s="188" t="str">
        <f>_xlfn.IFNA(IF(OR(R33="Preventivo",R33="Detectivo"),J33-(J33*T33)," ")," ")</f>
        <v xml:space="preserve"> </v>
      </c>
      <c r="Z33" s="587" t="e" cm="1">
        <f t="array" aca="1" ref="Z33" ca="1">_xlfn.IFNA(_xlfn.IFS(AND(AA33&gt;0,AA33&lt;=0.4),"Muy Baja",AND(AA33&gt;0.2,AA33&lt;=0.4),"Baja",AND(AA33&gt;0.4,AA33&lt;=0.6),"Media",AND(AA33&gt;0.6,AA33&lt;=0.8),"Alta",AND(AA33&gt;0.8,AA33&lt;=1),"Muy Alta")," ")</f>
        <v>#NAME?</v>
      </c>
      <c r="AA33" s="589" t="e" cm="1">
        <f t="array" aca="1" ref="AA33" ca="1">_xlfn.IFNA(_xlfn.IFS(AND(Y33=" ",Y34=" "),J33,AND(Y33&lt;&gt;" ",Y34&lt;&gt;" "),Y34,Y33=" ",Y34,Y34=" ",Y33)," ")</f>
        <v>#NAME?</v>
      </c>
      <c r="AB33" s="188" t="str">
        <f>_xlfn.IFNA(IF(R33="Correctivo",L33-(L33*T33)," ")," ")</f>
        <v xml:space="preserve"> </v>
      </c>
      <c r="AC33" s="587" t="e" cm="1">
        <f t="array" aca="1" ref="AC33" ca="1">_xlfn.IFNA(_xlfn.IFS(AND(AD33&gt;0,AD33&lt;=0.4),"Leve",AND(AD33&gt;0.2,AD33&lt;=0.4),"Menor",AND(AD33&gt;0.4,AD33&lt;=0.6),"Moderado",AND(AD33&gt;0.6,AD33&lt;=0.8),"Mayor",AND(AD33&gt;0.8,AD33&lt;=1),"Catastrófico")," ")</f>
        <v>#NAME?</v>
      </c>
      <c r="AD33" s="589" t="e" cm="1">
        <f t="array" aca="1" ref="AD33" ca="1">_xlfn.IFNA(_xlfn.IFS(AND(AB33=" ",AB34=" "),L33,AND(AB33&lt;&gt;" ",AB34&lt;&gt;" "),AB34,AB33=" ",AB34,AB34=" ",AB33)," ")</f>
        <v>#NAME?</v>
      </c>
      <c r="AE33" s="587" t="e" cm="1">
        <f t="array" aca="1" ref="AE33" ca="1">_xlfn.IFNA(INDEX('[16]Riesgo Inherente'!$N$12:$N$36,MATCH(Z33&amp;AC33,'[16]Riesgo Inherente'!$K$12:$K$36&amp;'[16]Riesgo Inherente'!$L$12:$L$36,0),0)," ")</f>
        <v>#NAME?</v>
      </c>
      <c r="AF33" s="597"/>
    </row>
    <row r="34" spans="2:32" ht="50.1" customHeight="1" thickBot="1" x14ac:dyDescent="0.3">
      <c r="B34" s="609"/>
      <c r="C34" s="606"/>
      <c r="D34" s="606"/>
      <c r="E34" s="606"/>
      <c r="F34" s="606"/>
      <c r="G34" s="610"/>
      <c r="H34" s="606"/>
      <c r="I34" s="606"/>
      <c r="J34" s="603"/>
      <c r="K34" s="606"/>
      <c r="L34" s="607"/>
      <c r="M34" s="608"/>
      <c r="N34" s="189">
        <v>2</v>
      </c>
      <c r="O34" s="190"/>
      <c r="P34" s="189"/>
      <c r="Q34" s="191"/>
      <c r="R34" s="191"/>
      <c r="S34" s="191"/>
      <c r="T34" s="192" t="str">
        <f>_xlfn.IFNA(VLOOKUP(R34,[16]Aux!$G$2:$H$4,2,FALSE)+VLOOKUP(S34,[16]Aux!$I$2:$J$3,2,FALSE)," ")</f>
        <v xml:space="preserve"> </v>
      </c>
      <c r="U34" s="189"/>
      <c r="V34" s="191"/>
      <c r="W34" s="189"/>
      <c r="X34" s="189"/>
      <c r="Y34" s="193" t="str">
        <f>_xlfn.IFNA(IF(Y33=" ",IF(OR(R34="Preventivo",R34="Detectivo"),J33-(J33*T34)," "),IF(OR(R34="Preventivo",R34="Detectivo"),Y33-(Y33*T34)," "))," ")</f>
        <v xml:space="preserve"> </v>
      </c>
      <c r="Z34" s="604"/>
      <c r="AA34" s="603"/>
      <c r="AB34" s="194" t="str">
        <f>_xlfn.IFNA(IF(AB33=" ",IF(R34="Correctivo",L33-(L33*T34)," "),IF(R34="Correctivo",AB33-(AB33*T34)," "))," ")</f>
        <v xml:space="preserve"> </v>
      </c>
      <c r="AC34" s="604"/>
      <c r="AD34" s="603"/>
      <c r="AE34" s="604"/>
      <c r="AF34" s="605"/>
    </row>
    <row r="35" spans="2:32" ht="50.1" customHeight="1" x14ac:dyDescent="0.25">
      <c r="B35" s="591"/>
      <c r="C35" s="593"/>
      <c r="D35" s="593"/>
      <c r="E35" s="593"/>
      <c r="F35" s="593"/>
      <c r="G35" s="595" t="str">
        <f>CONCATENATE(D35," ",E35," ",F35)</f>
        <v xml:space="preserve">  </v>
      </c>
      <c r="H35" s="593"/>
      <c r="I35" s="593"/>
      <c r="J35" s="589" t="str">
        <f>_xlfn.IFNA(VLOOKUP(I35,[16]Aux!$A$2:$B$6,2,FALSE)," ")</f>
        <v xml:space="preserve"> </v>
      </c>
      <c r="K35" s="593"/>
      <c r="L35" s="599" t="str">
        <f>_xlfn.IFNA(VLOOKUP(K35,[16]Aux!$C$2:$D$6,2,FALSE)," ")</f>
        <v xml:space="preserve"> </v>
      </c>
      <c r="M35" s="601" t="str" cm="1">
        <f t="array" ref="M35">_xlfn.IFNA(INDEX('[16]Riesgo Inherente'!$N$12:$N$36,MATCH(I35&amp;K35,'[16]Riesgo Inherente'!$K$12:$K$36&amp;'[16]Riesgo Inherente'!$L$12:$L$36,0),0)," ")</f>
        <v xml:space="preserve"> </v>
      </c>
      <c r="N35" s="184">
        <v>1</v>
      </c>
      <c r="O35" s="185"/>
      <c r="P35" s="184"/>
      <c r="Q35" s="186"/>
      <c r="R35" s="186"/>
      <c r="S35" s="186"/>
      <c r="T35" s="187" t="str">
        <f>_xlfn.IFNA(VLOOKUP(R35,[16]Aux!$G$2:$H$4,2,FALSE)+VLOOKUP(S35,[16]Aux!$I$2:$J$3,2,FALSE)," ")</f>
        <v xml:space="preserve"> </v>
      </c>
      <c r="U35" s="184"/>
      <c r="V35" s="186"/>
      <c r="W35" s="184"/>
      <c r="X35" s="184"/>
      <c r="Y35" s="188" t="str">
        <f>_xlfn.IFNA(IF(OR(R35="Preventivo",R35="Detectivo"),J35-(J35*T35)," ")," ")</f>
        <v xml:space="preserve"> </v>
      </c>
      <c r="Z35" s="587" t="e" cm="1">
        <f t="array" aca="1" ref="Z35" ca="1">_xlfn.IFNA(_xlfn.IFS(AND(AA35&gt;0,AA35&lt;=0.4),"Muy Baja",AND(AA35&gt;0.2,AA35&lt;=0.4),"Baja",AND(AA35&gt;0.4,AA35&lt;=0.6),"Media",AND(AA35&gt;0.6,AA35&lt;=0.8),"Alta",AND(AA35&gt;0.8,AA35&lt;=1),"Muy Alta")," ")</f>
        <v>#NAME?</v>
      </c>
      <c r="AA35" s="589" t="e" cm="1">
        <f t="array" aca="1" ref="AA35" ca="1">_xlfn.IFNA(_xlfn.IFS(AND(Y35=" ",Y36=" "),J35,AND(Y35&lt;&gt;" ",Y36&lt;&gt;" "),Y36,Y35=" ",Y36,Y36=" ",Y35)," ")</f>
        <v>#NAME?</v>
      </c>
      <c r="AB35" s="188" t="str">
        <f>_xlfn.IFNA(IF(R35="Correctivo",L35-(L35*T35)," ")," ")</f>
        <v xml:space="preserve"> </v>
      </c>
      <c r="AC35" s="587" t="e" cm="1">
        <f t="array" aca="1" ref="AC35" ca="1">_xlfn.IFNA(_xlfn.IFS(AND(AD35&gt;0,AD35&lt;=0.4),"Leve",AND(AD35&gt;0.2,AD35&lt;=0.4),"Menor",AND(AD35&gt;0.4,AD35&lt;=0.6),"Moderado",AND(AD35&gt;0.6,AD35&lt;=0.8),"Mayor",AND(AD35&gt;0.8,AD35&lt;=1),"Catastrófico")," ")</f>
        <v>#NAME?</v>
      </c>
      <c r="AD35" s="589" t="e" cm="1">
        <f t="array" aca="1" ref="AD35" ca="1">_xlfn.IFNA(_xlfn.IFS(AND(AB35=" ",AB36=" "),L35,AND(AB35&lt;&gt;" ",AB36&lt;&gt;" "),AB36,AB35=" ",AB36,AB36=" ",AB35)," ")</f>
        <v>#NAME?</v>
      </c>
      <c r="AE35" s="587" t="e" cm="1">
        <f t="array" aca="1" ref="AE35" ca="1">_xlfn.IFNA(INDEX('[16]Riesgo Inherente'!$N$12:$N$36,MATCH(Z35&amp;AC35,'[16]Riesgo Inherente'!$K$12:$K$36&amp;'[16]Riesgo Inherente'!$L$12:$L$36,0),0)," ")</f>
        <v>#NAME?</v>
      </c>
      <c r="AF35" s="597"/>
    </row>
    <row r="36" spans="2:32" ht="50.1" customHeight="1" thickBot="1" x14ac:dyDescent="0.3">
      <c r="B36" s="592"/>
      <c r="C36" s="594"/>
      <c r="D36" s="594"/>
      <c r="E36" s="594"/>
      <c r="F36" s="594"/>
      <c r="G36" s="596"/>
      <c r="H36" s="594"/>
      <c r="I36" s="594"/>
      <c r="J36" s="590"/>
      <c r="K36" s="594"/>
      <c r="L36" s="600"/>
      <c r="M36" s="602"/>
      <c r="N36" s="197">
        <v>2</v>
      </c>
      <c r="O36" s="198"/>
      <c r="P36" s="197"/>
      <c r="Q36" s="199"/>
      <c r="R36" s="199"/>
      <c r="S36" s="199"/>
      <c r="T36" s="200" t="str">
        <f>_xlfn.IFNA(VLOOKUP(R36,[16]Aux!$G$2:$H$4,2,FALSE)+VLOOKUP(S36,[16]Aux!$I$2:$J$3,2,FALSE)," ")</f>
        <v xml:space="preserve"> </v>
      </c>
      <c r="U36" s="197"/>
      <c r="V36" s="199"/>
      <c r="W36" s="197"/>
      <c r="X36" s="197"/>
      <c r="Y36" s="201" t="str">
        <f>_xlfn.IFNA(IF(Y35=" ",IF(OR(R36="Preventivo",R36="Detectivo"),J35-(J35*T36)," "),IF(OR(R36="Preventivo",R36="Detectivo"),Y35-(Y35*T36)," "))," ")</f>
        <v xml:space="preserve"> </v>
      </c>
      <c r="Z36" s="588"/>
      <c r="AA36" s="590"/>
      <c r="AB36" s="202" t="str">
        <f>_xlfn.IFNA(IF(AB35=" ",IF(R36="Correctivo",L35-(L35*T36)," "),IF(R36="Correctivo",AB35-(AB35*T36)," "))," ")</f>
        <v xml:space="preserve"> </v>
      </c>
      <c r="AC36" s="588"/>
      <c r="AD36" s="590"/>
      <c r="AE36" s="588"/>
      <c r="AF36" s="598"/>
    </row>
    <row r="37" spans="2:32" ht="50.1" customHeight="1" x14ac:dyDescent="0.25">
      <c r="B37" s="583"/>
      <c r="C37" s="577"/>
      <c r="D37" s="577"/>
      <c r="E37" s="577"/>
      <c r="F37" s="577"/>
      <c r="G37" s="585" t="str">
        <f>CONCATENATE(D37," ",E37," ",F37)</f>
        <v xml:space="preserve">  </v>
      </c>
      <c r="H37" s="577"/>
      <c r="I37" s="577"/>
      <c r="J37" s="571" t="str">
        <f>_xlfn.IFNA(VLOOKUP(I37,[16]Aux!$A$2:$B$6,2,FALSE)," ")</f>
        <v xml:space="preserve"> </v>
      </c>
      <c r="K37" s="577"/>
      <c r="L37" s="579" t="str">
        <f>_xlfn.IFNA(VLOOKUP(K37,[16]Aux!$C$2:$D$6,2,FALSE)," ")</f>
        <v xml:space="preserve"> </v>
      </c>
      <c r="M37" s="581" t="str" cm="1">
        <f t="array" ref="M37">_xlfn.IFNA(INDEX('[16]Riesgo Inherente'!$N$12:$N$36,MATCH(I37&amp;K37,'[16]Riesgo Inherente'!$K$12:$K$36&amp;'[16]Riesgo Inherente'!$L$12:$L$36,0),0)," ")</f>
        <v xml:space="preserve"> </v>
      </c>
      <c r="N37" s="203">
        <v>1</v>
      </c>
      <c r="O37" s="204"/>
      <c r="P37" s="203"/>
      <c r="Q37" s="205"/>
      <c r="R37" s="205"/>
      <c r="S37" s="205"/>
      <c r="T37" s="206" t="str">
        <f>_xlfn.IFNA(VLOOKUP(R37,[16]Aux!$G$2:$H$4,2,FALSE)+VLOOKUP(S37,[16]Aux!$I$2:$J$3,2,FALSE)," ")</f>
        <v xml:space="preserve"> </v>
      </c>
      <c r="U37" s="203"/>
      <c r="V37" s="205"/>
      <c r="W37" s="203"/>
      <c r="X37" s="203"/>
      <c r="Y37" s="207" t="str">
        <f>_xlfn.IFNA(IF(OR(R37="Preventivo",R37="Detectivo"),J37-(J37*T37)," ")," ")</f>
        <v xml:space="preserve"> </v>
      </c>
      <c r="Z37" s="573" t="e" cm="1">
        <f t="array" aca="1" ref="Z37" ca="1">_xlfn.IFNA(_xlfn.IFS(AND(AA37&gt;0,AA37&lt;=0.4),"Muy Baja",AND(AA37&gt;0.2,AA37&lt;=0.4),"Baja",AND(AA37&gt;0.4,AA37&lt;=0.6),"Media",AND(AA37&gt;0.6,AA37&lt;=0.8),"Alta",AND(AA37&gt;0.8,AA37&lt;=1),"Muy Alta")," ")</f>
        <v>#NAME?</v>
      </c>
      <c r="AA37" s="571" t="e" cm="1">
        <f t="array" aca="1" ref="AA37" ca="1">_xlfn.IFNA(_xlfn.IFS(AND(Y37=" ",Y38=" "),J37,AND(Y37&lt;&gt;" ",Y38&lt;&gt;" "),Y38,Y37=" ",Y38,Y38=" ",Y37)," ")</f>
        <v>#NAME?</v>
      </c>
      <c r="AB37" s="207" t="str">
        <f>_xlfn.IFNA(IF(R37="Correctivo",L37-(L37*T37)," ")," ")</f>
        <v xml:space="preserve"> </v>
      </c>
      <c r="AC37" s="573" t="e" cm="1">
        <f t="array" aca="1" ref="AC37" ca="1">_xlfn.IFNA(_xlfn.IFS(AND(AD37&gt;0,AD37&lt;=0.4),"Leve",AND(AD37&gt;0.2,AD37&lt;=0.4),"Menor",AND(AD37&gt;0.4,AD37&lt;=0.6),"Moderado",AND(AD37&gt;0.6,AD37&lt;=0.8),"Mayor",AND(AD37&gt;0.8,AD37&lt;=1),"Catastrófico")," ")</f>
        <v>#NAME?</v>
      </c>
      <c r="AD37" s="571" t="e" cm="1">
        <f t="array" aca="1" ref="AD37" ca="1">_xlfn.IFNA(_xlfn.IFS(AND(AB37=" ",AB38=" "),L37,AND(AB37&lt;&gt;" ",AB38&lt;&gt;" "),AB38,AB37=" ",AB38,AB38=" ",AB37)," ")</f>
        <v>#NAME?</v>
      </c>
      <c r="AE37" s="573" t="e" cm="1">
        <f t="array" aca="1" ref="AE37" ca="1">_xlfn.IFNA(INDEX('[16]Riesgo Inherente'!$N$12:$N$36,MATCH(Z37&amp;AC37,'[16]Riesgo Inherente'!$K$12:$K$36&amp;'[16]Riesgo Inherente'!$L$12:$L$36,0),0)," ")</f>
        <v>#NAME?</v>
      </c>
      <c r="AF37" s="575"/>
    </row>
    <row r="38" spans="2:32" ht="50.1" customHeight="1" thickBot="1" x14ac:dyDescent="0.3">
      <c r="B38" s="584"/>
      <c r="C38" s="578"/>
      <c r="D38" s="578"/>
      <c r="E38" s="578"/>
      <c r="F38" s="578"/>
      <c r="G38" s="586"/>
      <c r="H38" s="578"/>
      <c r="I38" s="578"/>
      <c r="J38" s="572"/>
      <c r="K38" s="578"/>
      <c r="L38" s="580"/>
      <c r="M38" s="582"/>
      <c r="N38" s="208">
        <v>2</v>
      </c>
      <c r="O38" s="209"/>
      <c r="P38" s="208"/>
      <c r="Q38" s="210"/>
      <c r="R38" s="210"/>
      <c r="S38" s="210"/>
      <c r="T38" s="211" t="str">
        <f>_xlfn.IFNA(VLOOKUP(R38,[16]Aux!$G$2:$H$4,2,FALSE)+VLOOKUP(S38,[16]Aux!$I$2:$J$3,2,FALSE)," ")</f>
        <v xml:space="preserve"> </v>
      </c>
      <c r="U38" s="208"/>
      <c r="V38" s="210"/>
      <c r="W38" s="208"/>
      <c r="X38" s="208"/>
      <c r="Y38" s="212" t="str">
        <f>_xlfn.IFNA(IF(Y37=" ",IF(OR(R38="Preventivo",R38="Detectivo"),J37-(J37*T38)," "),IF(OR(R38="Preventivo",R38="Detectivo"),Y37-(Y37*T38)," "))," ")</f>
        <v xml:space="preserve"> </v>
      </c>
      <c r="Z38" s="574"/>
      <c r="AA38" s="572"/>
      <c r="AB38" s="213" t="str">
        <f>_xlfn.IFNA(IF(AB37=" ",IF(R38="Correctivo",L37-(L37*T38)," "),IF(R38="Correctivo",AB37-(AB37*T38)," "))," ")</f>
        <v xml:space="preserve"> </v>
      </c>
      <c r="AC38" s="574"/>
      <c r="AD38" s="572"/>
      <c r="AE38" s="574"/>
      <c r="AF38" s="576"/>
    </row>
    <row r="39" spans="2:32" ht="50.1" customHeight="1" x14ac:dyDescent="0.25">
      <c r="B39" s="101"/>
      <c r="C39" s="102"/>
      <c r="D39" s="102"/>
      <c r="E39" s="102"/>
      <c r="F39" s="102"/>
      <c r="G39" s="103"/>
      <c r="H39" s="102"/>
      <c r="I39" s="102"/>
      <c r="J39" s="104"/>
      <c r="K39" s="102"/>
      <c r="L39" s="105"/>
      <c r="M39" s="106"/>
      <c r="N39" s="102"/>
      <c r="O39" s="107"/>
      <c r="P39" s="102"/>
      <c r="Q39" s="179"/>
      <c r="R39" s="179"/>
      <c r="S39" s="179"/>
      <c r="T39" s="105"/>
      <c r="U39" s="102"/>
      <c r="V39" s="179"/>
      <c r="W39" s="102"/>
      <c r="X39" s="102"/>
      <c r="Y39" s="104"/>
      <c r="Z39" s="109"/>
      <c r="AA39" s="104"/>
      <c r="AB39" s="104"/>
      <c r="AC39" s="109"/>
      <c r="AD39" s="104"/>
      <c r="AE39" s="109"/>
      <c r="AF39" s="110"/>
    </row>
    <row r="40" spans="2:32" ht="21" customHeight="1" x14ac:dyDescent="0.3">
      <c r="B40" s="71"/>
      <c r="M40" s="106"/>
      <c r="N40" s="102"/>
      <c r="O40" s="107"/>
      <c r="AD40" s="266" t="s">
        <v>103</v>
      </c>
      <c r="AE40" s="266"/>
      <c r="AF40" s="267"/>
    </row>
    <row r="41" spans="2:32" ht="23.1" customHeight="1" x14ac:dyDescent="0.25">
      <c r="B41" s="71"/>
      <c r="AD41" s="268" t="s">
        <v>118</v>
      </c>
      <c r="AE41" s="268"/>
      <c r="AF41" s="269"/>
    </row>
    <row r="42" spans="2:32" ht="18" customHeight="1" x14ac:dyDescent="0.25">
      <c r="B42" s="111"/>
      <c r="C42" s="112"/>
      <c r="D42" s="112"/>
      <c r="E42" s="112"/>
      <c r="F42" s="112"/>
      <c r="G42" s="112"/>
      <c r="H42" s="112"/>
      <c r="I42" s="112"/>
      <c r="J42" s="112"/>
      <c r="K42" s="112"/>
      <c r="L42" s="112"/>
      <c r="M42" s="112"/>
      <c r="N42" s="112"/>
      <c r="O42" s="112"/>
      <c r="P42" s="112"/>
      <c r="Q42" s="112"/>
      <c r="R42" s="112"/>
      <c r="S42" s="112" t="s">
        <v>105</v>
      </c>
      <c r="T42" s="112"/>
      <c r="U42" s="112"/>
      <c r="V42" s="112"/>
      <c r="W42" s="112"/>
      <c r="X42" s="112"/>
      <c r="Y42" s="112"/>
      <c r="Z42" s="112"/>
      <c r="AA42" s="112"/>
      <c r="AB42" s="112"/>
      <c r="AC42" s="112"/>
      <c r="AD42" s="270" t="s">
        <v>106</v>
      </c>
      <c r="AE42" s="270"/>
      <c r="AF42" s="271"/>
    </row>
    <row r="45" spans="2:32" s="113" customFormat="1" ht="24.95" customHeight="1" x14ac:dyDescent="0.25">
      <c r="B45" s="263"/>
      <c r="C45" s="263"/>
      <c r="D45" s="263"/>
      <c r="E45" s="264"/>
      <c r="F45" s="264"/>
      <c r="G45" s="264"/>
      <c r="H45" s="264"/>
      <c r="I45" s="263"/>
      <c r="J45" s="263"/>
      <c r="K45" s="264"/>
      <c r="L45" s="264"/>
      <c r="M45" s="264"/>
      <c r="N45" s="264"/>
      <c r="O45" s="264"/>
      <c r="P45" s="264"/>
      <c r="Q45" s="264"/>
      <c r="R45" s="263"/>
      <c r="S45" s="263"/>
      <c r="T45" s="264"/>
      <c r="U45" s="264"/>
      <c r="V45" s="264"/>
      <c r="W45" s="264"/>
      <c r="X45" s="264"/>
      <c r="Y45" s="264"/>
      <c r="Z45" s="264"/>
      <c r="AA45" s="264"/>
      <c r="AB45" s="264"/>
      <c r="AC45" s="264"/>
      <c r="AD45" s="264"/>
      <c r="AE45" s="264"/>
      <c r="AF45" s="264"/>
    </row>
    <row r="46" spans="2:32" s="113" customFormat="1" ht="20.100000000000001" customHeight="1" x14ac:dyDescent="0.25">
      <c r="B46" s="263"/>
      <c r="C46" s="263"/>
      <c r="D46" s="263"/>
      <c r="E46" s="264"/>
      <c r="F46" s="264"/>
      <c r="G46" s="264"/>
      <c r="H46" s="264"/>
      <c r="I46" s="263"/>
      <c r="J46" s="263"/>
      <c r="K46" s="264"/>
      <c r="L46" s="264"/>
      <c r="M46" s="264"/>
      <c r="N46" s="264"/>
      <c r="O46" s="264"/>
      <c r="P46" s="264"/>
      <c r="Q46" s="264"/>
      <c r="R46" s="263"/>
      <c r="S46" s="265"/>
      <c r="T46" s="264"/>
      <c r="U46" s="264"/>
      <c r="V46" s="264"/>
      <c r="W46" s="264"/>
      <c r="X46" s="264"/>
      <c r="Y46" s="264"/>
      <c r="Z46" s="264"/>
      <c r="AA46" s="264"/>
      <c r="AB46" s="264"/>
      <c r="AC46" s="264"/>
      <c r="AD46" s="264"/>
      <c r="AE46" s="264"/>
      <c r="AF46" s="264"/>
    </row>
    <row r="50" spans="28:29" ht="15" customHeight="1" x14ac:dyDescent="0.25">
      <c r="AB50" s="260"/>
      <c r="AC50" s="260"/>
    </row>
    <row r="51" spans="28:29" ht="15" customHeight="1" x14ac:dyDescent="0.25">
      <c r="AB51" s="261"/>
      <c r="AC51" s="261"/>
    </row>
    <row r="52" spans="28:29" ht="15" customHeight="1" x14ac:dyDescent="0.25">
      <c r="AB52" s="262"/>
      <c r="AC52" s="262"/>
    </row>
  </sheetData>
  <mergeCells count="200">
    <mergeCell ref="F3:Z13"/>
    <mergeCell ref="AA3:AF13"/>
    <mergeCell ref="B3:E13"/>
    <mergeCell ref="E17:H17"/>
    <mergeCell ref="B18:D18"/>
    <mergeCell ref="E18:H18"/>
    <mergeCell ref="Q18:S18"/>
    <mergeCell ref="T18:Y18"/>
    <mergeCell ref="Z18:AA18"/>
    <mergeCell ref="B14:D14"/>
    <mergeCell ref="AB14:AE14"/>
    <mergeCell ref="B16:D16"/>
    <mergeCell ref="E16:H16"/>
    <mergeCell ref="Q16:S16"/>
    <mergeCell ref="V16:AF16"/>
    <mergeCell ref="B20:D20"/>
    <mergeCell ref="E20:H20"/>
    <mergeCell ref="Q20:S20"/>
    <mergeCell ref="T20:Y20"/>
    <mergeCell ref="Z20:AA20"/>
    <mergeCell ref="AB20:AF20"/>
    <mergeCell ref="AB18:AF18"/>
    <mergeCell ref="B19:D19"/>
    <mergeCell ref="E19:H19"/>
    <mergeCell ref="Q19:S19"/>
    <mergeCell ref="T19:Y19"/>
    <mergeCell ref="Z19:AA19"/>
    <mergeCell ref="AB19:AF19"/>
    <mergeCell ref="B22:M22"/>
    <mergeCell ref="N22:AF22"/>
    <mergeCell ref="B23:B24"/>
    <mergeCell ref="C23:C24"/>
    <mergeCell ref="D23:D24"/>
    <mergeCell ref="E23:E24"/>
    <mergeCell ref="F23:F24"/>
    <mergeCell ref="G23:G24"/>
    <mergeCell ref="H23:H24"/>
    <mergeCell ref="I23:I24"/>
    <mergeCell ref="AD23:AD24"/>
    <mergeCell ref="AE23:AE24"/>
    <mergeCell ref="AF23:AF24"/>
    <mergeCell ref="P23:Q23"/>
    <mergeCell ref="R23:T23"/>
    <mergeCell ref="U23:W23"/>
    <mergeCell ref="X23:X24"/>
    <mergeCell ref="Y23:Y24"/>
    <mergeCell ref="Z23:Z24"/>
    <mergeCell ref="B25:B26"/>
    <mergeCell ref="C25:C26"/>
    <mergeCell ref="D25:D26"/>
    <mergeCell ref="E25:E26"/>
    <mergeCell ref="F25:F26"/>
    <mergeCell ref="G25:G26"/>
    <mergeCell ref="AA23:AA24"/>
    <mergeCell ref="AB23:AB24"/>
    <mergeCell ref="AC23:AC24"/>
    <mergeCell ref="J23:J24"/>
    <mergeCell ref="K23:K24"/>
    <mergeCell ref="L23:L24"/>
    <mergeCell ref="M23:M24"/>
    <mergeCell ref="N23:N24"/>
    <mergeCell ref="O23:O24"/>
    <mergeCell ref="Z25:Z26"/>
    <mergeCell ref="AA25:AA26"/>
    <mergeCell ref="AC25:AC26"/>
    <mergeCell ref="AD25:AD26"/>
    <mergeCell ref="AE25:AE26"/>
    <mergeCell ref="AF25:AF26"/>
    <mergeCell ref="H25:H26"/>
    <mergeCell ref="I25:I26"/>
    <mergeCell ref="J25:J26"/>
    <mergeCell ref="K25:K26"/>
    <mergeCell ref="L25:L26"/>
    <mergeCell ref="M25:M26"/>
    <mergeCell ref="AD27:AD28"/>
    <mergeCell ref="AE27:AE28"/>
    <mergeCell ref="AF27:AF28"/>
    <mergeCell ref="H27:H28"/>
    <mergeCell ref="I27:I28"/>
    <mergeCell ref="J27:J28"/>
    <mergeCell ref="K27:K28"/>
    <mergeCell ref="L27:L28"/>
    <mergeCell ref="M27:M28"/>
    <mergeCell ref="B29:B30"/>
    <mergeCell ref="C29:C30"/>
    <mergeCell ref="D29:D30"/>
    <mergeCell ref="E29:E30"/>
    <mergeCell ref="F29:F30"/>
    <mergeCell ref="G29:G30"/>
    <mergeCell ref="Z27:Z28"/>
    <mergeCell ref="AA27:AA28"/>
    <mergeCell ref="AC27:AC28"/>
    <mergeCell ref="B27:B28"/>
    <mergeCell ref="C27:C28"/>
    <mergeCell ref="D27:D28"/>
    <mergeCell ref="E27:E28"/>
    <mergeCell ref="F27:F28"/>
    <mergeCell ref="G27:G28"/>
    <mergeCell ref="Z29:Z30"/>
    <mergeCell ref="AA29:AA30"/>
    <mergeCell ref="AC29:AC30"/>
    <mergeCell ref="AD29:AD30"/>
    <mergeCell ref="AE29:AE30"/>
    <mergeCell ref="AF29:AF30"/>
    <mergeCell ref="H29:H30"/>
    <mergeCell ref="I29:I30"/>
    <mergeCell ref="J29:J30"/>
    <mergeCell ref="K29:K30"/>
    <mergeCell ref="L29:L30"/>
    <mergeCell ref="M29:M30"/>
    <mergeCell ref="AD31:AD32"/>
    <mergeCell ref="AE31:AE32"/>
    <mergeCell ref="AF31:AF32"/>
    <mergeCell ref="H31:H32"/>
    <mergeCell ref="I31:I32"/>
    <mergeCell ref="J31:J32"/>
    <mergeCell ref="K31:K32"/>
    <mergeCell ref="L31:L32"/>
    <mergeCell ref="M31:M32"/>
    <mergeCell ref="B33:B34"/>
    <mergeCell ref="C33:C34"/>
    <mergeCell ref="D33:D34"/>
    <mergeCell ref="E33:E34"/>
    <mergeCell ref="F33:F34"/>
    <mergeCell ref="G33:G34"/>
    <mergeCell ref="Z31:Z32"/>
    <mergeCell ref="AA31:AA32"/>
    <mergeCell ref="AC31:AC32"/>
    <mergeCell ref="B31:B32"/>
    <mergeCell ref="C31:C32"/>
    <mergeCell ref="D31:D32"/>
    <mergeCell ref="E31:E32"/>
    <mergeCell ref="F31:F32"/>
    <mergeCell ref="G31:G32"/>
    <mergeCell ref="Z33:Z34"/>
    <mergeCell ref="AA33:AA34"/>
    <mergeCell ref="AC33:AC34"/>
    <mergeCell ref="AD33:AD34"/>
    <mergeCell ref="AE33:AE34"/>
    <mergeCell ref="AF33:AF34"/>
    <mergeCell ref="H33:H34"/>
    <mergeCell ref="I33:I34"/>
    <mergeCell ref="J33:J34"/>
    <mergeCell ref="K33:K34"/>
    <mergeCell ref="L33:L34"/>
    <mergeCell ref="M33:M34"/>
    <mergeCell ref="AD35:AD36"/>
    <mergeCell ref="AE35:AE36"/>
    <mergeCell ref="AF35:AF36"/>
    <mergeCell ref="H35:H36"/>
    <mergeCell ref="I35:I36"/>
    <mergeCell ref="J35:J36"/>
    <mergeCell ref="K35:K36"/>
    <mergeCell ref="L35:L36"/>
    <mergeCell ref="M35:M36"/>
    <mergeCell ref="B37:B38"/>
    <mergeCell ref="C37:C38"/>
    <mergeCell ref="D37:D38"/>
    <mergeCell ref="E37:E38"/>
    <mergeCell ref="F37:F38"/>
    <mergeCell ref="G37:G38"/>
    <mergeCell ref="Z35:Z36"/>
    <mergeCell ref="AA35:AA36"/>
    <mergeCell ref="AC35:AC36"/>
    <mergeCell ref="B35:B36"/>
    <mergeCell ref="C35:C36"/>
    <mergeCell ref="D35:D36"/>
    <mergeCell ref="E35:E36"/>
    <mergeCell ref="F35:F36"/>
    <mergeCell ref="G35:G36"/>
    <mergeCell ref="Z37:Z38"/>
    <mergeCell ref="AA37:AA38"/>
    <mergeCell ref="AC37:AC38"/>
    <mergeCell ref="AD37:AD38"/>
    <mergeCell ref="AE37:AE38"/>
    <mergeCell ref="AF37:AF38"/>
    <mergeCell ref="H37:H38"/>
    <mergeCell ref="I37:I38"/>
    <mergeCell ref="J37:J38"/>
    <mergeCell ref="K37:K38"/>
    <mergeCell ref="L37:L38"/>
    <mergeCell ref="M37:M38"/>
    <mergeCell ref="AD40:AF40"/>
    <mergeCell ref="AD41:AF41"/>
    <mergeCell ref="AD42:AF42"/>
    <mergeCell ref="B45:D45"/>
    <mergeCell ref="E45:H45"/>
    <mergeCell ref="I45:J45"/>
    <mergeCell ref="K45:Q45"/>
    <mergeCell ref="R45:S45"/>
    <mergeCell ref="T45:AF45"/>
    <mergeCell ref="AB50:AC50"/>
    <mergeCell ref="AB51:AC51"/>
    <mergeCell ref="AB52:AC52"/>
    <mergeCell ref="B46:D46"/>
    <mergeCell ref="E46:H46"/>
    <mergeCell ref="I46:J46"/>
    <mergeCell ref="K46:Q46"/>
    <mergeCell ref="R46:S46"/>
    <mergeCell ref="T46:AF46"/>
  </mergeCells>
  <conditionalFormatting sqref="I29">
    <cfRule type="cellIs" dxfId="1040" priority="146" operator="equal">
      <formula>"Muy Alta"</formula>
    </cfRule>
    <cfRule type="cellIs" dxfId="1039" priority="147" operator="equal">
      <formula>"Alta"</formula>
    </cfRule>
  </conditionalFormatting>
  <conditionalFormatting sqref="K29">
    <cfRule type="cellIs" dxfId="1038" priority="141" operator="equal">
      <formula>"Catastrófico"</formula>
    </cfRule>
    <cfRule type="cellIs" dxfId="1037" priority="142" operator="equal">
      <formula>"Mayor"</formula>
    </cfRule>
    <cfRule type="cellIs" dxfId="1036" priority="143" operator="equal">
      <formula>"Moderado"</formula>
    </cfRule>
    <cfRule type="cellIs" dxfId="1035" priority="144" operator="equal">
      <formula>"Menor"</formula>
    </cfRule>
    <cfRule type="cellIs" dxfId="1034" priority="145" operator="equal">
      <formula>"Leve"</formula>
    </cfRule>
  </conditionalFormatting>
  <conditionalFormatting sqref="M29">
    <cfRule type="cellIs" dxfId="1033" priority="137" operator="equal">
      <formula>"Extremo"</formula>
    </cfRule>
    <cfRule type="cellIs" dxfId="1032" priority="138" operator="equal">
      <formula>"Alto"</formula>
    </cfRule>
    <cfRule type="cellIs" dxfId="1031" priority="139" operator="equal">
      <formula>"Moderado"</formula>
    </cfRule>
    <cfRule type="cellIs" dxfId="1030" priority="140" operator="equal">
      <formula>"Bajo"</formula>
    </cfRule>
  </conditionalFormatting>
  <conditionalFormatting sqref="Z27">
    <cfRule type="cellIs" dxfId="1029" priority="160" operator="equal">
      <formula>"Muy Alta"</formula>
    </cfRule>
    <cfRule type="cellIs" dxfId="1028" priority="161" operator="equal">
      <formula>"Alta"</formula>
    </cfRule>
  </conditionalFormatting>
  <conditionalFormatting sqref="AC27">
    <cfRule type="cellIs" dxfId="1027" priority="155" operator="equal">
      <formula>"Catastrófico"</formula>
    </cfRule>
    <cfRule type="cellIs" dxfId="1026" priority="156" operator="equal">
      <formula>"Mayor"</formula>
    </cfRule>
    <cfRule type="cellIs" dxfId="1025" priority="157" operator="equal">
      <formula>"Moderado"</formula>
    </cfRule>
    <cfRule type="cellIs" dxfId="1024" priority="158" operator="equal">
      <formula>"Menor"</formula>
    </cfRule>
    <cfRule type="cellIs" dxfId="1023" priority="159" operator="equal">
      <formula>"Leve"</formula>
    </cfRule>
  </conditionalFormatting>
  <conditionalFormatting sqref="AE27">
    <cfRule type="cellIs" dxfId="1022" priority="151" operator="equal">
      <formula>"Extremo"</formula>
    </cfRule>
    <cfRule type="cellIs" dxfId="1021" priority="152" operator="equal">
      <formula>"Alto"</formula>
    </cfRule>
    <cfRule type="cellIs" dxfId="1020" priority="153" operator="equal">
      <formula>"Moderado"</formula>
    </cfRule>
    <cfRule type="cellIs" dxfId="1019" priority="154" operator="equal">
      <formula>"Bajo"</formula>
    </cfRule>
  </conditionalFormatting>
  <conditionalFormatting sqref="M27">
    <cfRule type="cellIs" dxfId="1018" priority="165" operator="equal">
      <formula>"Extremo"</formula>
    </cfRule>
    <cfRule type="cellIs" dxfId="1017" priority="166" operator="equal">
      <formula>"Alto"</formula>
    </cfRule>
    <cfRule type="cellIs" dxfId="1016" priority="167" operator="equal">
      <formula>"Moderado"</formula>
    </cfRule>
    <cfRule type="cellIs" dxfId="1015" priority="168" operator="equal">
      <formula>"Bajo"</formula>
    </cfRule>
  </conditionalFormatting>
  <conditionalFormatting sqref="Z25">
    <cfRule type="cellIs" dxfId="1014" priority="178" operator="equal">
      <formula>"Muy Alta"</formula>
    </cfRule>
    <cfRule type="cellIs" dxfId="1013" priority="179" operator="equal">
      <formula>"Alta"</formula>
    </cfRule>
  </conditionalFormatting>
  <conditionalFormatting sqref="AC25">
    <cfRule type="cellIs" dxfId="1012" priority="173" operator="equal">
      <formula>"Catastrófico"</formula>
    </cfRule>
    <cfRule type="cellIs" dxfId="1011" priority="174" operator="equal">
      <formula>"Mayor"</formula>
    </cfRule>
    <cfRule type="cellIs" dxfId="1010" priority="175" operator="equal">
      <formula>"Moderado"</formula>
    </cfRule>
    <cfRule type="cellIs" dxfId="1009" priority="176" operator="equal">
      <formula>"Menor"</formula>
    </cfRule>
    <cfRule type="cellIs" dxfId="1008" priority="177" operator="equal">
      <formula>"Leve"</formula>
    </cfRule>
  </conditionalFormatting>
  <conditionalFormatting sqref="AE25">
    <cfRule type="cellIs" dxfId="1007" priority="169" operator="equal">
      <formula>"Extremo"</formula>
    </cfRule>
    <cfRule type="cellIs" dxfId="1006" priority="170" operator="equal">
      <formula>"Alto"</formula>
    </cfRule>
    <cfRule type="cellIs" dxfId="1005" priority="171" operator="equal">
      <formula>"Moderado"</formula>
    </cfRule>
    <cfRule type="cellIs" dxfId="1004" priority="172" operator="equal">
      <formula>"Bajo"</formula>
    </cfRule>
  </conditionalFormatting>
  <conditionalFormatting sqref="I25">
    <cfRule type="cellIs" dxfId="1003" priority="192" operator="equal">
      <formula>"Muy Alta"</formula>
    </cfRule>
    <cfRule type="cellIs" dxfId="1002" priority="193" operator="equal">
      <formula>"Alta"</formula>
    </cfRule>
  </conditionalFormatting>
  <conditionalFormatting sqref="K25">
    <cfRule type="cellIs" dxfId="1001" priority="187" operator="equal">
      <formula>"Catastrófico"</formula>
    </cfRule>
    <cfRule type="cellIs" dxfId="1000" priority="188" operator="equal">
      <formula>"Mayor"</formula>
    </cfRule>
    <cfRule type="cellIs" dxfId="999" priority="189" operator="equal">
      <formula>"Moderado"</formula>
    </cfRule>
    <cfRule type="cellIs" dxfId="998" priority="190" operator="equal">
      <formula>"Menor"</formula>
    </cfRule>
    <cfRule type="cellIs" dxfId="997" priority="191" operator="equal">
      <formula>"Leve"</formula>
    </cfRule>
  </conditionalFormatting>
  <conditionalFormatting sqref="M25">
    <cfRule type="cellIs" dxfId="996" priority="183" operator="equal">
      <formula>"Extremo"</formula>
    </cfRule>
    <cfRule type="cellIs" dxfId="995" priority="184" operator="equal">
      <formula>"Alto"</formula>
    </cfRule>
    <cfRule type="cellIs" dxfId="994" priority="185" operator="equal">
      <formula>"Moderado"</formula>
    </cfRule>
    <cfRule type="cellIs" dxfId="993" priority="186" operator="equal">
      <formula>"Bajo"</formula>
    </cfRule>
  </conditionalFormatting>
  <conditionalFormatting sqref="Z29">
    <cfRule type="cellIs" dxfId="992" priority="132" operator="equal">
      <formula>"Muy Alta"</formula>
    </cfRule>
    <cfRule type="cellIs" dxfId="991" priority="133" operator="equal">
      <formula>"Alta"</formula>
    </cfRule>
  </conditionalFormatting>
  <conditionalFormatting sqref="AC29">
    <cfRule type="cellIs" dxfId="990" priority="127" operator="equal">
      <formula>"Catastrófico"</formula>
    </cfRule>
    <cfRule type="cellIs" dxfId="989" priority="128" operator="equal">
      <formula>"Mayor"</formula>
    </cfRule>
    <cfRule type="cellIs" dxfId="988" priority="129" operator="equal">
      <formula>"Moderado"</formula>
    </cfRule>
    <cfRule type="cellIs" dxfId="987" priority="130" operator="equal">
      <formula>"Menor"</formula>
    </cfRule>
    <cfRule type="cellIs" dxfId="986" priority="131" operator="equal">
      <formula>"Leve"</formula>
    </cfRule>
  </conditionalFormatting>
  <conditionalFormatting sqref="AE29">
    <cfRule type="cellIs" dxfId="985" priority="123" operator="equal">
      <formula>"Extremo"</formula>
    </cfRule>
    <cfRule type="cellIs" dxfId="984" priority="124" operator="equal">
      <formula>"Alto"</formula>
    </cfRule>
    <cfRule type="cellIs" dxfId="983" priority="125" operator="equal">
      <formula>"Moderado"</formula>
    </cfRule>
    <cfRule type="cellIs" dxfId="982" priority="126" operator="equal">
      <formula>"Bajo"</formula>
    </cfRule>
  </conditionalFormatting>
  <conditionalFormatting sqref="I31">
    <cfRule type="cellIs" dxfId="981" priority="118" operator="equal">
      <formula>"Muy Alta"</formula>
    </cfRule>
    <cfRule type="cellIs" dxfId="980" priority="119" operator="equal">
      <formula>"Alta"</formula>
    </cfRule>
  </conditionalFormatting>
  <conditionalFormatting sqref="K31">
    <cfRule type="cellIs" dxfId="979" priority="113" operator="equal">
      <formula>"Catastrófico"</formula>
    </cfRule>
    <cfRule type="cellIs" dxfId="978" priority="114" operator="equal">
      <formula>"Mayor"</formula>
    </cfRule>
    <cfRule type="cellIs" dxfId="977" priority="115" operator="equal">
      <formula>"Moderado"</formula>
    </cfRule>
    <cfRule type="cellIs" dxfId="976" priority="116" operator="equal">
      <formula>"Menor"</formula>
    </cfRule>
    <cfRule type="cellIs" dxfId="975" priority="117" operator="equal">
      <formula>"Leve"</formula>
    </cfRule>
  </conditionalFormatting>
  <conditionalFormatting sqref="M31">
    <cfRule type="cellIs" dxfId="974" priority="109" operator="equal">
      <formula>"Extremo"</formula>
    </cfRule>
    <cfRule type="cellIs" dxfId="973" priority="110" operator="equal">
      <formula>"Alto"</formula>
    </cfRule>
    <cfRule type="cellIs" dxfId="972" priority="111" operator="equal">
      <formula>"Moderado"</formula>
    </cfRule>
    <cfRule type="cellIs" dxfId="971" priority="112" operator="equal">
      <formula>"Bajo"</formula>
    </cfRule>
  </conditionalFormatting>
  <conditionalFormatting sqref="Z31">
    <cfRule type="cellIs" dxfId="970" priority="104" operator="equal">
      <formula>"Muy Alta"</formula>
    </cfRule>
    <cfRule type="cellIs" dxfId="969" priority="105" operator="equal">
      <formula>"Alta"</formula>
    </cfRule>
  </conditionalFormatting>
  <conditionalFormatting sqref="AC31">
    <cfRule type="cellIs" dxfId="968" priority="99" operator="equal">
      <formula>"Catastrófico"</formula>
    </cfRule>
    <cfRule type="cellIs" dxfId="967" priority="100" operator="equal">
      <formula>"Mayor"</formula>
    </cfRule>
    <cfRule type="cellIs" dxfId="966" priority="101" operator="equal">
      <formula>"Moderado"</formula>
    </cfRule>
    <cfRule type="cellIs" dxfId="965" priority="102" operator="equal">
      <formula>"Menor"</formula>
    </cfRule>
    <cfRule type="cellIs" dxfId="964" priority="103" operator="equal">
      <formula>"Leve"</formula>
    </cfRule>
  </conditionalFormatting>
  <conditionalFormatting sqref="AE31">
    <cfRule type="cellIs" dxfId="963" priority="95" operator="equal">
      <formula>"Extremo"</formula>
    </cfRule>
    <cfRule type="cellIs" dxfId="962" priority="96" operator="equal">
      <formula>"Alto"</formula>
    </cfRule>
    <cfRule type="cellIs" dxfId="961" priority="97" operator="equal">
      <formula>"Moderado"</formula>
    </cfRule>
    <cfRule type="cellIs" dxfId="960" priority="98" operator="equal">
      <formula>"Bajo"</formula>
    </cfRule>
  </conditionalFormatting>
  <conditionalFormatting sqref="I33">
    <cfRule type="cellIs" dxfId="959" priority="90" operator="equal">
      <formula>"Muy Alta"</formula>
    </cfRule>
    <cfRule type="cellIs" dxfId="958" priority="91" operator="equal">
      <formula>"Alta"</formula>
    </cfRule>
  </conditionalFormatting>
  <conditionalFormatting sqref="K33">
    <cfRule type="cellIs" dxfId="957" priority="85" operator="equal">
      <formula>"Catastrófico"</formula>
    </cfRule>
    <cfRule type="cellIs" dxfId="956" priority="86" operator="equal">
      <formula>"Mayor"</formula>
    </cfRule>
    <cfRule type="cellIs" dxfId="955" priority="87" operator="equal">
      <formula>"Moderado"</formula>
    </cfRule>
    <cfRule type="cellIs" dxfId="954" priority="88" operator="equal">
      <formula>"Menor"</formula>
    </cfRule>
    <cfRule type="cellIs" dxfId="953" priority="89" operator="equal">
      <formula>"Leve"</formula>
    </cfRule>
  </conditionalFormatting>
  <conditionalFormatting sqref="M33">
    <cfRule type="cellIs" dxfId="952" priority="81" operator="equal">
      <formula>"Extremo"</formula>
    </cfRule>
    <cfRule type="cellIs" dxfId="951" priority="82" operator="equal">
      <formula>"Alto"</formula>
    </cfRule>
    <cfRule type="cellIs" dxfId="950" priority="83" operator="equal">
      <formula>"Moderado"</formula>
    </cfRule>
    <cfRule type="cellIs" dxfId="949" priority="84" operator="equal">
      <formula>"Bajo"</formula>
    </cfRule>
  </conditionalFormatting>
  <conditionalFormatting sqref="Z33">
    <cfRule type="cellIs" dxfId="948" priority="76" operator="equal">
      <formula>"Muy Alta"</formula>
    </cfRule>
    <cfRule type="cellIs" dxfId="947" priority="77" operator="equal">
      <formula>"Alta"</formula>
    </cfRule>
  </conditionalFormatting>
  <conditionalFormatting sqref="AC33">
    <cfRule type="cellIs" dxfId="946" priority="71" operator="equal">
      <formula>"Catastrófico"</formula>
    </cfRule>
    <cfRule type="cellIs" dxfId="945" priority="72" operator="equal">
      <formula>"Mayor"</formula>
    </cfRule>
    <cfRule type="cellIs" dxfId="944" priority="73" operator="equal">
      <formula>"Moderado"</formula>
    </cfRule>
    <cfRule type="cellIs" dxfId="943" priority="74" operator="equal">
      <formula>"Menor"</formula>
    </cfRule>
    <cfRule type="cellIs" dxfId="942" priority="75" operator="equal">
      <formula>"Leve"</formula>
    </cfRule>
  </conditionalFormatting>
  <conditionalFormatting sqref="AE33">
    <cfRule type="cellIs" dxfId="941" priority="67" operator="equal">
      <formula>"Extremo"</formula>
    </cfRule>
    <cfRule type="cellIs" dxfId="940" priority="68" operator="equal">
      <formula>"Alto"</formula>
    </cfRule>
    <cfRule type="cellIs" dxfId="939" priority="69" operator="equal">
      <formula>"Moderado"</formula>
    </cfRule>
    <cfRule type="cellIs" dxfId="938" priority="70" operator="equal">
      <formula>"Bajo"</formula>
    </cfRule>
  </conditionalFormatting>
  <conditionalFormatting sqref="I35">
    <cfRule type="cellIs" dxfId="937" priority="62" operator="equal">
      <formula>"Muy Alta"</formula>
    </cfRule>
    <cfRule type="cellIs" dxfId="936" priority="63" operator="equal">
      <formula>"Alta"</formula>
    </cfRule>
  </conditionalFormatting>
  <conditionalFormatting sqref="K35">
    <cfRule type="cellIs" dxfId="935" priority="57" operator="equal">
      <formula>"Catastrófico"</formula>
    </cfRule>
    <cfRule type="cellIs" dxfId="934" priority="58" operator="equal">
      <formula>"Mayor"</formula>
    </cfRule>
    <cfRule type="cellIs" dxfId="933" priority="59" operator="equal">
      <formula>"Moderado"</formula>
    </cfRule>
    <cfRule type="cellIs" dxfId="932" priority="60" operator="equal">
      <formula>"Menor"</formula>
    </cfRule>
    <cfRule type="cellIs" dxfId="931" priority="61" operator="equal">
      <formula>"Leve"</formula>
    </cfRule>
  </conditionalFormatting>
  <conditionalFormatting sqref="M35">
    <cfRule type="cellIs" dxfId="930" priority="53" operator="equal">
      <formula>"Extremo"</formula>
    </cfRule>
    <cfRule type="cellIs" dxfId="929" priority="54" operator="equal">
      <formula>"Alto"</formula>
    </cfRule>
    <cfRule type="cellIs" dxfId="928" priority="55" operator="equal">
      <formula>"Moderado"</formula>
    </cfRule>
    <cfRule type="cellIs" dxfId="927" priority="56" operator="equal">
      <formula>"Bajo"</formula>
    </cfRule>
  </conditionalFormatting>
  <conditionalFormatting sqref="Z35">
    <cfRule type="cellIs" dxfId="926" priority="48" operator="equal">
      <formula>"Muy Alta"</formula>
    </cfRule>
    <cfRule type="cellIs" dxfId="925" priority="49" operator="equal">
      <formula>"Alta"</formula>
    </cfRule>
  </conditionalFormatting>
  <conditionalFormatting sqref="AC35">
    <cfRule type="cellIs" dxfId="924" priority="43" operator="equal">
      <formula>"Catastrófico"</formula>
    </cfRule>
    <cfRule type="cellIs" dxfId="923" priority="44" operator="equal">
      <formula>"Mayor"</formula>
    </cfRule>
    <cfRule type="cellIs" dxfId="922" priority="45" operator="equal">
      <formula>"Moderado"</formula>
    </cfRule>
    <cfRule type="cellIs" dxfId="921" priority="46" operator="equal">
      <formula>"Menor"</formula>
    </cfRule>
    <cfRule type="cellIs" dxfId="920" priority="47" operator="equal">
      <formula>"Leve"</formula>
    </cfRule>
  </conditionalFormatting>
  <conditionalFormatting sqref="AE35">
    <cfRule type="cellIs" dxfId="919" priority="39" operator="equal">
      <formula>"Extremo"</formula>
    </cfRule>
    <cfRule type="cellIs" dxfId="918" priority="40" operator="equal">
      <formula>"Alto"</formula>
    </cfRule>
    <cfRule type="cellIs" dxfId="917" priority="41" operator="equal">
      <formula>"Moderado"</formula>
    </cfRule>
    <cfRule type="cellIs" dxfId="916" priority="42" operator="equal">
      <formula>"Bajo"</formula>
    </cfRule>
  </conditionalFormatting>
  <conditionalFormatting sqref="I37">
    <cfRule type="cellIs" dxfId="915" priority="34" operator="equal">
      <formula>"Muy Alta"</formula>
    </cfRule>
    <cfRule type="cellIs" dxfId="914" priority="35" operator="equal">
      <formula>"Alta"</formula>
    </cfRule>
  </conditionalFormatting>
  <conditionalFormatting sqref="K37">
    <cfRule type="cellIs" dxfId="913" priority="29" operator="equal">
      <formula>"Catastrófico"</formula>
    </cfRule>
    <cfRule type="cellIs" dxfId="912" priority="30" operator="equal">
      <formula>"Mayor"</formula>
    </cfRule>
    <cfRule type="cellIs" dxfId="911" priority="31" operator="equal">
      <formula>"Moderado"</formula>
    </cfRule>
    <cfRule type="cellIs" dxfId="910" priority="32" operator="equal">
      <formula>"Menor"</formula>
    </cfRule>
    <cfRule type="cellIs" dxfId="909" priority="33" operator="equal">
      <formula>"Leve"</formula>
    </cfRule>
  </conditionalFormatting>
  <conditionalFormatting sqref="M37">
    <cfRule type="cellIs" dxfId="908" priority="25" operator="equal">
      <formula>"Extremo"</formula>
    </cfRule>
    <cfRule type="cellIs" dxfId="907" priority="26" operator="equal">
      <formula>"Alto"</formula>
    </cfRule>
    <cfRule type="cellIs" dxfId="906" priority="27" operator="equal">
      <formula>"Moderado"</formula>
    </cfRule>
    <cfRule type="cellIs" dxfId="905" priority="28" operator="equal">
      <formula>"Bajo"</formula>
    </cfRule>
  </conditionalFormatting>
  <conditionalFormatting sqref="Z37">
    <cfRule type="cellIs" dxfId="904" priority="20" operator="equal">
      <formula>"Muy Alta"</formula>
    </cfRule>
    <cfRule type="cellIs" dxfId="903" priority="21" operator="equal">
      <formula>"Alta"</formula>
    </cfRule>
  </conditionalFormatting>
  <conditionalFormatting sqref="AC37">
    <cfRule type="cellIs" dxfId="902" priority="15" operator="equal">
      <formula>"Catastrófico"</formula>
    </cfRule>
    <cfRule type="cellIs" dxfId="901" priority="16" operator="equal">
      <formula>"Mayor"</formula>
    </cfRule>
    <cfRule type="cellIs" dxfId="900" priority="17" operator="equal">
      <formula>"Moderado"</formula>
    </cfRule>
    <cfRule type="cellIs" dxfId="899" priority="18" operator="equal">
      <formula>"Menor"</formula>
    </cfRule>
    <cfRule type="cellIs" dxfId="898" priority="19" operator="equal">
      <formula>"Leve"</formula>
    </cfRule>
  </conditionalFormatting>
  <conditionalFormatting sqref="AE37">
    <cfRule type="cellIs" dxfId="897" priority="11" operator="equal">
      <formula>"Extremo"</formula>
    </cfRule>
    <cfRule type="cellIs" dxfId="896" priority="12" operator="equal">
      <formula>"Alto"</formula>
    </cfRule>
    <cfRule type="cellIs" dxfId="895" priority="13" operator="equal">
      <formula>"Moderado"</formula>
    </cfRule>
    <cfRule type="cellIs" dxfId="894" priority="14" operator="equal">
      <formula>"Bajo"</formula>
    </cfRule>
  </conditionalFormatting>
  <conditionalFormatting sqref="I27">
    <cfRule type="cellIs" dxfId="893" priority="6" operator="equal">
      <formula>"Muy Alta"</formula>
    </cfRule>
    <cfRule type="cellIs" dxfId="892" priority="7" operator="equal">
      <formula>"Alta"</formula>
    </cfRule>
  </conditionalFormatting>
  <conditionalFormatting sqref="K27">
    <cfRule type="cellIs" dxfId="891" priority="1" operator="equal">
      <formula>"Catastrófico"</formula>
    </cfRule>
    <cfRule type="cellIs" dxfId="890" priority="2" operator="equal">
      <formula>"Mayor"</formula>
    </cfRule>
    <cfRule type="cellIs" dxfId="889" priority="3" operator="equal">
      <formula>"Moderado"</formula>
    </cfRule>
    <cfRule type="cellIs" dxfId="888" priority="4" operator="equal">
      <formula>"Menor"</formula>
    </cfRule>
    <cfRule type="cellIs" dxfId="887" priority="5" operator="equal">
      <formula>"Leve"</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ontainsText" priority="148" operator="containsText" id="{DD13899A-7FBA-4BC7-A40B-EC0CA947185B}">
            <xm:f>NOT(ISERROR(SEARCH("Media",I29)))</xm:f>
            <xm:f>"Media"</xm:f>
            <x14:dxf>
              <fill>
                <patternFill>
                  <bgColor theme="7" tint="0.39994506668294322"/>
                </patternFill>
              </fill>
            </x14:dxf>
          </x14:cfRule>
          <x14:cfRule type="containsText" priority="149" operator="containsText" id="{7C710942-DEF4-40F8-A0A7-44405FC45CE6}">
            <xm:f>NOT(ISERROR(SEARCH("Baja",I29)))</xm:f>
            <xm:f>"Baja"</xm:f>
            <x14:dxf>
              <fill>
                <patternFill>
                  <bgColor rgb="FF00B050"/>
                </patternFill>
              </fill>
            </x14:dxf>
          </x14:cfRule>
          <x14:cfRule type="containsText" priority="150" operator="containsText" id="{6D15EFA4-75F7-4936-BC36-0C950A097E20}">
            <xm:f>NOT(ISERROR(SEARCH("Muy baja",I29)))</xm:f>
            <xm:f>"Muy baja"</xm:f>
            <x14:dxf>
              <fill>
                <patternFill>
                  <bgColor rgb="FF92D050"/>
                </patternFill>
              </fill>
            </x14:dxf>
          </x14:cfRule>
          <xm:sqref>I29</xm:sqref>
        </x14:conditionalFormatting>
        <x14:conditionalFormatting xmlns:xm="http://schemas.microsoft.com/office/excel/2006/main">
          <x14:cfRule type="containsText" priority="162" operator="containsText" id="{57728232-B6FB-4F51-9B0F-3CF6DD4CE218}">
            <xm:f>NOT(ISERROR(SEARCH("Media",Z27)))</xm:f>
            <xm:f>"Media"</xm:f>
            <x14:dxf>
              <fill>
                <patternFill>
                  <bgColor theme="7" tint="0.39994506668294322"/>
                </patternFill>
              </fill>
            </x14:dxf>
          </x14:cfRule>
          <x14:cfRule type="containsText" priority="163" operator="containsText" id="{FEB506C8-A6AA-4DCD-A7C1-FDBF8F4EE210}">
            <xm:f>NOT(ISERROR(SEARCH("Baja",Z27)))</xm:f>
            <xm:f>"Baja"</xm:f>
            <x14:dxf>
              <fill>
                <patternFill>
                  <bgColor rgb="FF00B050"/>
                </patternFill>
              </fill>
            </x14:dxf>
          </x14:cfRule>
          <x14:cfRule type="containsText" priority="164" operator="containsText" id="{65B5A90C-C416-4F5E-BB7B-CAE5D108BC6C}">
            <xm:f>NOT(ISERROR(SEARCH("Muy baja",Z27)))</xm:f>
            <xm:f>"Muy baja"</xm:f>
            <x14:dxf>
              <fill>
                <patternFill>
                  <bgColor rgb="FF92D050"/>
                </patternFill>
              </fill>
            </x14:dxf>
          </x14:cfRule>
          <xm:sqref>Z27</xm:sqref>
        </x14:conditionalFormatting>
        <x14:conditionalFormatting xmlns:xm="http://schemas.microsoft.com/office/excel/2006/main">
          <x14:cfRule type="containsText" priority="180" operator="containsText" id="{46CFFF2E-2660-43A3-BA8F-FC81965A6FF8}">
            <xm:f>NOT(ISERROR(SEARCH("Media",Z25)))</xm:f>
            <xm:f>"Media"</xm:f>
            <x14:dxf>
              <fill>
                <patternFill>
                  <bgColor theme="7" tint="0.39994506668294322"/>
                </patternFill>
              </fill>
            </x14:dxf>
          </x14:cfRule>
          <x14:cfRule type="containsText" priority="181" operator="containsText" id="{382B7CBC-733E-4D5A-942F-47299D0C35CD}">
            <xm:f>NOT(ISERROR(SEARCH("Baja",Z25)))</xm:f>
            <xm:f>"Baja"</xm:f>
            <x14:dxf>
              <fill>
                <patternFill>
                  <bgColor rgb="FF00B050"/>
                </patternFill>
              </fill>
            </x14:dxf>
          </x14:cfRule>
          <x14:cfRule type="containsText" priority="182" operator="containsText" id="{C898E52C-AE35-40E1-8481-98F27EF9B080}">
            <xm:f>NOT(ISERROR(SEARCH("Muy baja",Z25)))</xm:f>
            <xm:f>"Muy baja"</xm:f>
            <x14:dxf>
              <fill>
                <patternFill>
                  <bgColor rgb="FF92D050"/>
                </patternFill>
              </fill>
            </x14:dxf>
          </x14:cfRule>
          <xm:sqref>Z25</xm:sqref>
        </x14:conditionalFormatting>
        <x14:conditionalFormatting xmlns:xm="http://schemas.microsoft.com/office/excel/2006/main">
          <x14:cfRule type="containsText" priority="194" operator="containsText" id="{502BC782-42D1-462C-8C01-AFFC59DF1497}">
            <xm:f>NOT(ISERROR(SEARCH("Media",I25)))</xm:f>
            <xm:f>"Media"</xm:f>
            <x14:dxf>
              <fill>
                <patternFill>
                  <bgColor theme="7" tint="0.39994506668294322"/>
                </patternFill>
              </fill>
            </x14:dxf>
          </x14:cfRule>
          <x14:cfRule type="containsText" priority="195" operator="containsText" id="{A0639E36-131F-495D-8F6A-F9B6C7B2DAEC}">
            <xm:f>NOT(ISERROR(SEARCH("Baja",I25)))</xm:f>
            <xm:f>"Baja"</xm:f>
            <x14:dxf>
              <fill>
                <patternFill>
                  <bgColor rgb="FF00B050"/>
                </patternFill>
              </fill>
            </x14:dxf>
          </x14:cfRule>
          <x14:cfRule type="containsText" priority="196" operator="containsText" id="{FA80B419-9854-4E56-894D-3D00E81C0B38}">
            <xm:f>NOT(ISERROR(SEARCH("Muy baja",I25)))</xm:f>
            <xm:f>"Muy baja"</xm:f>
            <x14:dxf>
              <fill>
                <patternFill>
                  <bgColor rgb="FF92D050"/>
                </patternFill>
              </fill>
            </x14:dxf>
          </x14:cfRule>
          <xm:sqref>I25</xm:sqref>
        </x14:conditionalFormatting>
        <x14:conditionalFormatting xmlns:xm="http://schemas.microsoft.com/office/excel/2006/main">
          <x14:cfRule type="containsText" priority="134" operator="containsText" id="{68C6DA9C-DB99-4A99-A6AE-4EFCFD4171A0}">
            <xm:f>NOT(ISERROR(SEARCH("Media",Z29)))</xm:f>
            <xm:f>"Media"</xm:f>
            <x14:dxf>
              <fill>
                <patternFill>
                  <bgColor theme="7" tint="0.39994506668294322"/>
                </patternFill>
              </fill>
            </x14:dxf>
          </x14:cfRule>
          <x14:cfRule type="containsText" priority="135" operator="containsText" id="{2518449E-E56C-40B4-86D2-22EBF88A8A2C}">
            <xm:f>NOT(ISERROR(SEARCH("Baja",Z29)))</xm:f>
            <xm:f>"Baja"</xm:f>
            <x14:dxf>
              <fill>
                <patternFill>
                  <bgColor rgb="FF00B050"/>
                </patternFill>
              </fill>
            </x14:dxf>
          </x14:cfRule>
          <x14:cfRule type="containsText" priority="136" operator="containsText" id="{1E92A89A-314C-4A19-B41D-F17FCC0E9A0C}">
            <xm:f>NOT(ISERROR(SEARCH("Muy baja",Z29)))</xm:f>
            <xm:f>"Muy baja"</xm:f>
            <x14:dxf>
              <fill>
                <patternFill>
                  <bgColor rgb="FF92D050"/>
                </patternFill>
              </fill>
            </x14:dxf>
          </x14:cfRule>
          <xm:sqref>Z29</xm:sqref>
        </x14:conditionalFormatting>
        <x14:conditionalFormatting xmlns:xm="http://schemas.microsoft.com/office/excel/2006/main">
          <x14:cfRule type="containsText" priority="120" operator="containsText" id="{949105A2-6A7B-4A39-84B6-FEA452C7867C}">
            <xm:f>NOT(ISERROR(SEARCH("Media",I31)))</xm:f>
            <xm:f>"Media"</xm:f>
            <x14:dxf>
              <fill>
                <patternFill>
                  <bgColor theme="7" tint="0.39994506668294322"/>
                </patternFill>
              </fill>
            </x14:dxf>
          </x14:cfRule>
          <x14:cfRule type="containsText" priority="121" operator="containsText" id="{B191D4D1-C6BF-4D48-A05A-8FA9F5D0C5B5}">
            <xm:f>NOT(ISERROR(SEARCH("Baja",I31)))</xm:f>
            <xm:f>"Baja"</xm:f>
            <x14:dxf>
              <fill>
                <patternFill>
                  <bgColor rgb="FF00B050"/>
                </patternFill>
              </fill>
            </x14:dxf>
          </x14:cfRule>
          <x14:cfRule type="containsText" priority="122" operator="containsText" id="{AD6784B5-2714-4DBB-BCD6-60E464CEE2C5}">
            <xm:f>NOT(ISERROR(SEARCH("Muy baja",I31)))</xm:f>
            <xm:f>"Muy baja"</xm:f>
            <x14:dxf>
              <fill>
                <patternFill>
                  <bgColor rgb="FF92D050"/>
                </patternFill>
              </fill>
            </x14:dxf>
          </x14:cfRule>
          <xm:sqref>I31</xm:sqref>
        </x14:conditionalFormatting>
        <x14:conditionalFormatting xmlns:xm="http://schemas.microsoft.com/office/excel/2006/main">
          <x14:cfRule type="containsText" priority="106" operator="containsText" id="{553F0CBF-663A-4FDF-A442-850802AAB136}">
            <xm:f>NOT(ISERROR(SEARCH("Media",Z31)))</xm:f>
            <xm:f>"Media"</xm:f>
            <x14:dxf>
              <fill>
                <patternFill>
                  <bgColor theme="7" tint="0.39994506668294322"/>
                </patternFill>
              </fill>
            </x14:dxf>
          </x14:cfRule>
          <x14:cfRule type="containsText" priority="107" operator="containsText" id="{1EC072FF-F73E-46A2-8409-5DDD57E626D2}">
            <xm:f>NOT(ISERROR(SEARCH("Baja",Z31)))</xm:f>
            <xm:f>"Baja"</xm:f>
            <x14:dxf>
              <fill>
                <patternFill>
                  <bgColor rgb="FF00B050"/>
                </patternFill>
              </fill>
            </x14:dxf>
          </x14:cfRule>
          <x14:cfRule type="containsText" priority="108" operator="containsText" id="{4832E947-3391-4AF1-99A8-0E1C2D6EB7A2}">
            <xm:f>NOT(ISERROR(SEARCH("Muy baja",Z31)))</xm:f>
            <xm:f>"Muy baja"</xm:f>
            <x14:dxf>
              <fill>
                <patternFill>
                  <bgColor rgb="FF92D050"/>
                </patternFill>
              </fill>
            </x14:dxf>
          </x14:cfRule>
          <xm:sqref>Z31</xm:sqref>
        </x14:conditionalFormatting>
        <x14:conditionalFormatting xmlns:xm="http://schemas.microsoft.com/office/excel/2006/main">
          <x14:cfRule type="containsText" priority="92" operator="containsText" id="{F8EBFBF9-FCB8-48D4-8F53-7008E5108095}">
            <xm:f>NOT(ISERROR(SEARCH("Media",I33)))</xm:f>
            <xm:f>"Media"</xm:f>
            <x14:dxf>
              <fill>
                <patternFill>
                  <bgColor theme="7" tint="0.39994506668294322"/>
                </patternFill>
              </fill>
            </x14:dxf>
          </x14:cfRule>
          <x14:cfRule type="containsText" priority="93" operator="containsText" id="{ACBC33BC-7D34-47B5-9BE2-FA764EE4A7A3}">
            <xm:f>NOT(ISERROR(SEARCH("Baja",I33)))</xm:f>
            <xm:f>"Baja"</xm:f>
            <x14:dxf>
              <fill>
                <patternFill>
                  <bgColor rgb="FF00B050"/>
                </patternFill>
              </fill>
            </x14:dxf>
          </x14:cfRule>
          <x14:cfRule type="containsText" priority="94" operator="containsText" id="{6BAE9443-BE56-41BA-B2B5-C0FF79E56130}">
            <xm:f>NOT(ISERROR(SEARCH("Muy baja",I33)))</xm:f>
            <xm:f>"Muy baja"</xm:f>
            <x14:dxf>
              <fill>
                <patternFill>
                  <bgColor rgb="FF92D050"/>
                </patternFill>
              </fill>
            </x14:dxf>
          </x14:cfRule>
          <xm:sqref>I33</xm:sqref>
        </x14:conditionalFormatting>
        <x14:conditionalFormatting xmlns:xm="http://schemas.microsoft.com/office/excel/2006/main">
          <x14:cfRule type="containsText" priority="78" operator="containsText" id="{EDB404B9-CD22-45BC-89E5-A30098DFD6ED}">
            <xm:f>NOT(ISERROR(SEARCH("Media",Z33)))</xm:f>
            <xm:f>"Media"</xm:f>
            <x14:dxf>
              <fill>
                <patternFill>
                  <bgColor theme="7" tint="0.39994506668294322"/>
                </patternFill>
              </fill>
            </x14:dxf>
          </x14:cfRule>
          <x14:cfRule type="containsText" priority="79" operator="containsText" id="{91A8736E-4FCF-4D65-9758-C06655E8C1D9}">
            <xm:f>NOT(ISERROR(SEARCH("Baja",Z33)))</xm:f>
            <xm:f>"Baja"</xm:f>
            <x14:dxf>
              <fill>
                <patternFill>
                  <bgColor rgb="FF00B050"/>
                </patternFill>
              </fill>
            </x14:dxf>
          </x14:cfRule>
          <x14:cfRule type="containsText" priority="80" operator="containsText" id="{C3D30B01-C83A-4842-85CE-F8B6532AE76A}">
            <xm:f>NOT(ISERROR(SEARCH("Muy baja",Z33)))</xm:f>
            <xm:f>"Muy baja"</xm:f>
            <x14:dxf>
              <fill>
                <patternFill>
                  <bgColor rgb="FF92D050"/>
                </patternFill>
              </fill>
            </x14:dxf>
          </x14:cfRule>
          <xm:sqref>Z33</xm:sqref>
        </x14:conditionalFormatting>
        <x14:conditionalFormatting xmlns:xm="http://schemas.microsoft.com/office/excel/2006/main">
          <x14:cfRule type="containsText" priority="64" operator="containsText" id="{C218601B-D7DD-4453-BC39-7E767FBF4014}">
            <xm:f>NOT(ISERROR(SEARCH("Media",I35)))</xm:f>
            <xm:f>"Media"</xm:f>
            <x14:dxf>
              <fill>
                <patternFill>
                  <bgColor theme="7" tint="0.39994506668294322"/>
                </patternFill>
              </fill>
            </x14:dxf>
          </x14:cfRule>
          <x14:cfRule type="containsText" priority="65" operator="containsText" id="{3E11F63E-08B7-4FFE-8430-4AF8C8F0A198}">
            <xm:f>NOT(ISERROR(SEARCH("Baja",I35)))</xm:f>
            <xm:f>"Baja"</xm:f>
            <x14:dxf>
              <fill>
                <patternFill>
                  <bgColor rgb="FF00B050"/>
                </patternFill>
              </fill>
            </x14:dxf>
          </x14:cfRule>
          <x14:cfRule type="containsText" priority="66" operator="containsText" id="{CA450D8F-EEA7-4308-8CA2-ACF4ABF7979E}">
            <xm:f>NOT(ISERROR(SEARCH("Muy baja",I35)))</xm:f>
            <xm:f>"Muy baja"</xm:f>
            <x14:dxf>
              <fill>
                <patternFill>
                  <bgColor rgb="FF92D050"/>
                </patternFill>
              </fill>
            </x14:dxf>
          </x14:cfRule>
          <xm:sqref>I35</xm:sqref>
        </x14:conditionalFormatting>
        <x14:conditionalFormatting xmlns:xm="http://schemas.microsoft.com/office/excel/2006/main">
          <x14:cfRule type="containsText" priority="50" operator="containsText" id="{496CAB1D-CA76-4936-A0A4-41EA44931A6E}">
            <xm:f>NOT(ISERROR(SEARCH("Media",Z35)))</xm:f>
            <xm:f>"Media"</xm:f>
            <x14:dxf>
              <fill>
                <patternFill>
                  <bgColor theme="7" tint="0.39994506668294322"/>
                </patternFill>
              </fill>
            </x14:dxf>
          </x14:cfRule>
          <x14:cfRule type="containsText" priority="51" operator="containsText" id="{382CA9D4-0F4D-46CC-BFAE-3AF7DF99FD9A}">
            <xm:f>NOT(ISERROR(SEARCH("Baja",Z35)))</xm:f>
            <xm:f>"Baja"</xm:f>
            <x14:dxf>
              <fill>
                <patternFill>
                  <bgColor rgb="FF00B050"/>
                </patternFill>
              </fill>
            </x14:dxf>
          </x14:cfRule>
          <x14:cfRule type="containsText" priority="52" operator="containsText" id="{33C474FE-558B-40E8-AD0D-61F1A15FD7D2}">
            <xm:f>NOT(ISERROR(SEARCH("Muy baja",Z35)))</xm:f>
            <xm:f>"Muy baja"</xm:f>
            <x14:dxf>
              <fill>
                <patternFill>
                  <bgColor rgb="FF92D050"/>
                </patternFill>
              </fill>
            </x14:dxf>
          </x14:cfRule>
          <xm:sqref>Z35</xm:sqref>
        </x14:conditionalFormatting>
        <x14:conditionalFormatting xmlns:xm="http://schemas.microsoft.com/office/excel/2006/main">
          <x14:cfRule type="containsText" priority="36" operator="containsText" id="{25A11771-27B5-4CAD-A11D-149C38A38B94}">
            <xm:f>NOT(ISERROR(SEARCH("Media",I37)))</xm:f>
            <xm:f>"Media"</xm:f>
            <x14:dxf>
              <fill>
                <patternFill>
                  <bgColor theme="7" tint="0.39994506668294322"/>
                </patternFill>
              </fill>
            </x14:dxf>
          </x14:cfRule>
          <x14:cfRule type="containsText" priority="37" operator="containsText" id="{A401FDE6-BFF0-47E6-AE76-CC09DB9B4CF9}">
            <xm:f>NOT(ISERROR(SEARCH("Baja",I37)))</xm:f>
            <xm:f>"Baja"</xm:f>
            <x14:dxf>
              <fill>
                <patternFill>
                  <bgColor rgb="FF00B050"/>
                </patternFill>
              </fill>
            </x14:dxf>
          </x14:cfRule>
          <x14:cfRule type="containsText" priority="38" operator="containsText" id="{EB4BED0B-D79E-43C3-A42B-C0B3D5EBFB72}">
            <xm:f>NOT(ISERROR(SEARCH("Muy baja",I37)))</xm:f>
            <xm:f>"Muy baja"</xm:f>
            <x14:dxf>
              <fill>
                <patternFill>
                  <bgColor rgb="FF92D050"/>
                </patternFill>
              </fill>
            </x14:dxf>
          </x14:cfRule>
          <xm:sqref>I37</xm:sqref>
        </x14:conditionalFormatting>
        <x14:conditionalFormatting xmlns:xm="http://schemas.microsoft.com/office/excel/2006/main">
          <x14:cfRule type="containsText" priority="22" operator="containsText" id="{43BD0512-686B-48AB-B76C-7BF62F184E5D}">
            <xm:f>NOT(ISERROR(SEARCH("Media",Z37)))</xm:f>
            <xm:f>"Media"</xm:f>
            <x14:dxf>
              <fill>
                <patternFill>
                  <bgColor theme="7" tint="0.39994506668294322"/>
                </patternFill>
              </fill>
            </x14:dxf>
          </x14:cfRule>
          <x14:cfRule type="containsText" priority="23" operator="containsText" id="{22CDD81F-4A9F-45B6-A8E2-2D78F0EF227A}">
            <xm:f>NOT(ISERROR(SEARCH("Baja",Z37)))</xm:f>
            <xm:f>"Baja"</xm:f>
            <x14:dxf>
              <fill>
                <patternFill>
                  <bgColor rgb="FF00B050"/>
                </patternFill>
              </fill>
            </x14:dxf>
          </x14:cfRule>
          <x14:cfRule type="containsText" priority="24" operator="containsText" id="{291B4B02-322C-45A1-89CC-C1604CE53BA4}">
            <xm:f>NOT(ISERROR(SEARCH("Muy baja",Z37)))</xm:f>
            <xm:f>"Muy baja"</xm:f>
            <x14:dxf>
              <fill>
                <patternFill>
                  <bgColor rgb="FF92D050"/>
                </patternFill>
              </fill>
            </x14:dxf>
          </x14:cfRule>
          <xm:sqref>Z37</xm:sqref>
        </x14:conditionalFormatting>
        <x14:conditionalFormatting xmlns:xm="http://schemas.microsoft.com/office/excel/2006/main">
          <x14:cfRule type="containsText" priority="8" operator="containsText" id="{E560395D-EEF5-41DD-AD83-E1C09C30DF39}">
            <xm:f>NOT(ISERROR(SEARCH("Media",I27)))</xm:f>
            <xm:f>"Media"</xm:f>
            <x14:dxf>
              <fill>
                <patternFill>
                  <bgColor theme="7" tint="0.39994506668294322"/>
                </patternFill>
              </fill>
            </x14:dxf>
          </x14:cfRule>
          <x14:cfRule type="containsText" priority="9" operator="containsText" id="{5EE161A0-1310-4566-AE62-680B8C0BA9A4}">
            <xm:f>NOT(ISERROR(SEARCH("Baja",I27)))</xm:f>
            <xm:f>"Baja"</xm:f>
            <x14:dxf>
              <fill>
                <patternFill>
                  <bgColor rgb="FF00B050"/>
                </patternFill>
              </fill>
            </x14:dxf>
          </x14:cfRule>
          <x14:cfRule type="containsText" priority="10" operator="containsText" id="{8ED3C64C-D64B-45E2-9A58-0E630347CE3B}">
            <xm:f>NOT(ISERROR(SEARCH("Muy baja",I27)))</xm:f>
            <xm:f>"Muy baja"</xm:f>
            <x14:dxf>
              <fill>
                <patternFill>
                  <bgColor rgb="FF92D050"/>
                </patternFill>
              </fill>
            </x14:dxf>
          </x14:cfRule>
          <xm:sqref>I27</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3:AF162"/>
  <sheetViews>
    <sheetView topLeftCell="H1" zoomScale="50" zoomScaleNormal="50" workbookViewId="0">
      <selection activeCell="F46" sqref="F46"/>
    </sheetView>
  </sheetViews>
  <sheetFormatPr baseColWidth="10" defaultColWidth="11.42578125" defaultRowHeight="15" customHeight="1" x14ac:dyDescent="0.25"/>
  <cols>
    <col min="1" max="1" width="11.42578125" style="67"/>
    <col min="2" max="2" width="7.7109375" style="67" customWidth="1"/>
    <col min="3" max="3" width="20.7109375" style="67" customWidth="1"/>
    <col min="4" max="6" width="25.7109375" style="67" customWidth="1"/>
    <col min="7" max="7" width="40.7109375" style="67" customWidth="1"/>
    <col min="8" max="8" width="20.7109375" style="67" customWidth="1"/>
    <col min="9" max="9" width="14.7109375" style="67" customWidth="1"/>
    <col min="10" max="10" width="7.7109375" style="67" customWidth="1"/>
    <col min="11" max="11" width="14.7109375" style="67" customWidth="1"/>
    <col min="12" max="12" width="7.7109375" style="67" customWidth="1"/>
    <col min="13" max="13" width="14.7109375" style="67" customWidth="1"/>
    <col min="14" max="14" width="8.7109375" style="67" customWidth="1"/>
    <col min="15" max="15" width="55.7109375" style="67" customWidth="1"/>
    <col min="16" max="16" width="6.42578125" style="67" customWidth="1"/>
    <col min="17" max="17" width="7" style="67" customWidth="1"/>
    <col min="18" max="19" width="11.7109375" style="67" customWidth="1"/>
    <col min="20" max="20" width="8.7109375" style="67" customWidth="1"/>
    <col min="21" max="21" width="13.7109375" style="67" customWidth="1"/>
    <col min="22" max="22" width="10.7109375" style="67" customWidth="1"/>
    <col min="23" max="23" width="9.7109375" style="67" customWidth="1"/>
    <col min="24" max="24" width="19.140625" style="67" customWidth="1"/>
    <col min="25" max="25" width="9.7109375" style="67" customWidth="1"/>
    <col min="26" max="26" width="10.7109375" style="67" customWidth="1"/>
    <col min="27" max="28" width="9.7109375" style="67" customWidth="1"/>
    <col min="29" max="29" width="10.7109375" style="67" customWidth="1"/>
    <col min="30" max="30" width="9.7109375" style="67" customWidth="1"/>
    <col min="31" max="31" width="10.7109375" style="67" customWidth="1"/>
    <col min="32" max="32" width="13.7109375" style="67" customWidth="1"/>
    <col min="33" max="16384" width="11.42578125" style="67"/>
  </cols>
  <sheetData>
    <row r="3" spans="2:32" ht="15" customHeight="1" x14ac:dyDescent="0.25">
      <c r="B3" s="319"/>
      <c r="C3" s="320"/>
      <c r="D3" s="320"/>
      <c r="E3" s="320"/>
      <c r="F3" s="323" t="s">
        <v>0</v>
      </c>
      <c r="G3" s="323"/>
      <c r="H3" s="323"/>
      <c r="I3" s="323"/>
      <c r="J3" s="323"/>
      <c r="K3" s="323"/>
      <c r="L3" s="323"/>
      <c r="M3" s="323"/>
      <c r="N3" s="323"/>
      <c r="O3" s="323"/>
      <c r="P3" s="323"/>
      <c r="Q3" s="323"/>
      <c r="R3" s="323"/>
      <c r="S3" s="323"/>
      <c r="T3" s="323"/>
      <c r="U3" s="323"/>
      <c r="V3" s="323"/>
      <c r="W3" s="323"/>
      <c r="X3" s="323"/>
      <c r="Y3" s="323"/>
      <c r="Z3" s="323"/>
      <c r="AA3" s="325"/>
      <c r="AB3" s="325"/>
      <c r="AC3" s="325"/>
      <c r="AD3" s="325"/>
      <c r="AE3" s="325"/>
      <c r="AF3" s="326"/>
    </row>
    <row r="4" spans="2:32" ht="15" customHeight="1" x14ac:dyDescent="0.25">
      <c r="B4" s="321"/>
      <c r="C4" s="322"/>
      <c r="D4" s="322"/>
      <c r="E4" s="322"/>
      <c r="F4" s="324"/>
      <c r="G4" s="324"/>
      <c r="H4" s="324"/>
      <c r="I4" s="324"/>
      <c r="J4" s="324"/>
      <c r="K4" s="324"/>
      <c r="L4" s="324"/>
      <c r="M4" s="324"/>
      <c r="N4" s="324"/>
      <c r="O4" s="324"/>
      <c r="P4" s="324"/>
      <c r="Q4" s="324"/>
      <c r="R4" s="324"/>
      <c r="S4" s="324"/>
      <c r="T4" s="324"/>
      <c r="U4" s="324"/>
      <c r="V4" s="324"/>
      <c r="W4" s="324"/>
      <c r="X4" s="324"/>
      <c r="Y4" s="324"/>
      <c r="Z4" s="324"/>
      <c r="AA4" s="327"/>
      <c r="AB4" s="327"/>
      <c r="AC4" s="327"/>
      <c r="AD4" s="327"/>
      <c r="AE4" s="327"/>
      <c r="AF4" s="328"/>
    </row>
    <row r="5" spans="2:32" ht="15" customHeight="1" x14ac:dyDescent="0.25">
      <c r="B5" s="321"/>
      <c r="C5" s="322"/>
      <c r="D5" s="322"/>
      <c r="E5" s="322"/>
      <c r="F5" s="324"/>
      <c r="G5" s="324"/>
      <c r="H5" s="324"/>
      <c r="I5" s="324"/>
      <c r="J5" s="324"/>
      <c r="K5" s="324"/>
      <c r="L5" s="324"/>
      <c r="M5" s="324"/>
      <c r="N5" s="324"/>
      <c r="O5" s="324"/>
      <c r="P5" s="324"/>
      <c r="Q5" s="324"/>
      <c r="R5" s="324"/>
      <c r="S5" s="324"/>
      <c r="T5" s="324"/>
      <c r="U5" s="324"/>
      <c r="V5" s="324"/>
      <c r="W5" s="324"/>
      <c r="X5" s="324"/>
      <c r="Y5" s="324"/>
      <c r="Z5" s="324"/>
      <c r="AA5" s="327"/>
      <c r="AB5" s="327"/>
      <c r="AC5" s="327"/>
      <c r="AD5" s="327"/>
      <c r="AE5" s="327"/>
      <c r="AF5" s="328"/>
    </row>
    <row r="6" spans="2:32" ht="15" customHeight="1" x14ac:dyDescent="0.25">
      <c r="B6" s="321"/>
      <c r="C6" s="322"/>
      <c r="D6" s="322"/>
      <c r="E6" s="322"/>
      <c r="F6" s="324"/>
      <c r="G6" s="324"/>
      <c r="H6" s="324"/>
      <c r="I6" s="324"/>
      <c r="J6" s="324"/>
      <c r="K6" s="324"/>
      <c r="L6" s="324"/>
      <c r="M6" s="324"/>
      <c r="N6" s="324"/>
      <c r="O6" s="324"/>
      <c r="P6" s="324"/>
      <c r="Q6" s="324"/>
      <c r="R6" s="324"/>
      <c r="S6" s="324"/>
      <c r="T6" s="324"/>
      <c r="U6" s="324"/>
      <c r="V6" s="324"/>
      <c r="W6" s="324"/>
      <c r="X6" s="324"/>
      <c r="Y6" s="324"/>
      <c r="Z6" s="324"/>
      <c r="AA6" s="327"/>
      <c r="AB6" s="327"/>
      <c r="AC6" s="327"/>
      <c r="AD6" s="327"/>
      <c r="AE6" s="327"/>
      <c r="AF6" s="328"/>
    </row>
    <row r="7" spans="2:32" ht="15" customHeight="1" x14ac:dyDescent="0.25">
      <c r="B7" s="321"/>
      <c r="C7" s="322"/>
      <c r="D7" s="322"/>
      <c r="E7" s="322"/>
      <c r="F7" s="324"/>
      <c r="G7" s="324"/>
      <c r="H7" s="324"/>
      <c r="I7" s="324"/>
      <c r="J7" s="324"/>
      <c r="K7" s="324"/>
      <c r="L7" s="324"/>
      <c r="M7" s="324"/>
      <c r="N7" s="324"/>
      <c r="O7" s="324"/>
      <c r="P7" s="324"/>
      <c r="Q7" s="324"/>
      <c r="R7" s="324"/>
      <c r="S7" s="324"/>
      <c r="T7" s="324"/>
      <c r="U7" s="324"/>
      <c r="V7" s="324"/>
      <c r="W7" s="324"/>
      <c r="X7" s="324"/>
      <c r="Y7" s="324"/>
      <c r="Z7" s="324"/>
      <c r="AA7" s="327"/>
      <c r="AB7" s="327"/>
      <c r="AC7" s="327"/>
      <c r="AD7" s="327"/>
      <c r="AE7" s="327"/>
      <c r="AF7" s="328"/>
    </row>
    <row r="8" spans="2:32" ht="15" customHeight="1" x14ac:dyDescent="0.25">
      <c r="B8" s="321"/>
      <c r="C8" s="322"/>
      <c r="D8" s="322"/>
      <c r="E8" s="322"/>
      <c r="F8" s="324"/>
      <c r="G8" s="324"/>
      <c r="H8" s="324"/>
      <c r="I8" s="324"/>
      <c r="J8" s="324"/>
      <c r="K8" s="324"/>
      <c r="L8" s="324"/>
      <c r="M8" s="324"/>
      <c r="N8" s="324"/>
      <c r="O8" s="324"/>
      <c r="P8" s="324"/>
      <c r="Q8" s="324"/>
      <c r="R8" s="324"/>
      <c r="S8" s="324"/>
      <c r="T8" s="324"/>
      <c r="U8" s="324"/>
      <c r="V8" s="324"/>
      <c r="W8" s="324"/>
      <c r="X8" s="324"/>
      <c r="Y8" s="324"/>
      <c r="Z8" s="324"/>
      <c r="AA8" s="327"/>
      <c r="AB8" s="327"/>
      <c r="AC8" s="327"/>
      <c r="AD8" s="327"/>
      <c r="AE8" s="327"/>
      <c r="AF8" s="328"/>
    </row>
    <row r="9" spans="2:32" ht="15" customHeight="1" x14ac:dyDescent="0.25">
      <c r="B9" s="321"/>
      <c r="C9" s="322"/>
      <c r="D9" s="322"/>
      <c r="E9" s="322"/>
      <c r="F9" s="324"/>
      <c r="G9" s="324"/>
      <c r="H9" s="324"/>
      <c r="I9" s="324"/>
      <c r="J9" s="324"/>
      <c r="K9" s="324"/>
      <c r="L9" s="324"/>
      <c r="M9" s="324"/>
      <c r="N9" s="324"/>
      <c r="O9" s="324"/>
      <c r="P9" s="324"/>
      <c r="Q9" s="324"/>
      <c r="R9" s="324"/>
      <c r="S9" s="324"/>
      <c r="T9" s="324"/>
      <c r="U9" s="324"/>
      <c r="V9" s="324"/>
      <c r="W9" s="324"/>
      <c r="X9" s="324"/>
      <c r="Y9" s="324"/>
      <c r="Z9" s="324"/>
      <c r="AA9" s="327"/>
      <c r="AB9" s="327"/>
      <c r="AC9" s="327"/>
      <c r="AD9" s="327"/>
      <c r="AE9" s="327"/>
      <c r="AF9" s="328"/>
    </row>
    <row r="10" spans="2:32" ht="15" customHeight="1" x14ac:dyDescent="0.25">
      <c r="B10" s="321"/>
      <c r="C10" s="322"/>
      <c r="D10" s="322"/>
      <c r="E10" s="322"/>
      <c r="F10" s="324"/>
      <c r="G10" s="324"/>
      <c r="H10" s="324"/>
      <c r="I10" s="324"/>
      <c r="J10" s="324"/>
      <c r="K10" s="324"/>
      <c r="L10" s="324"/>
      <c r="M10" s="324"/>
      <c r="N10" s="324"/>
      <c r="O10" s="324"/>
      <c r="P10" s="324"/>
      <c r="Q10" s="324"/>
      <c r="R10" s="324"/>
      <c r="S10" s="324"/>
      <c r="T10" s="324"/>
      <c r="U10" s="324"/>
      <c r="V10" s="324"/>
      <c r="W10" s="324"/>
      <c r="X10" s="324"/>
      <c r="Y10" s="324"/>
      <c r="Z10" s="324"/>
      <c r="AA10" s="327"/>
      <c r="AB10" s="327"/>
      <c r="AC10" s="327"/>
      <c r="AD10" s="327"/>
      <c r="AE10" s="327"/>
      <c r="AF10" s="328"/>
    </row>
    <row r="11" spans="2:32" ht="15" customHeight="1" x14ac:dyDescent="0.25">
      <c r="B11" s="321"/>
      <c r="C11" s="322"/>
      <c r="D11" s="322"/>
      <c r="E11" s="322"/>
      <c r="F11" s="324"/>
      <c r="G11" s="324"/>
      <c r="H11" s="324"/>
      <c r="I11" s="324"/>
      <c r="J11" s="324"/>
      <c r="K11" s="324"/>
      <c r="L11" s="324"/>
      <c r="M11" s="324"/>
      <c r="N11" s="324"/>
      <c r="O11" s="324"/>
      <c r="P11" s="324"/>
      <c r="Q11" s="324"/>
      <c r="R11" s="324"/>
      <c r="S11" s="324"/>
      <c r="T11" s="324"/>
      <c r="U11" s="324"/>
      <c r="V11" s="324"/>
      <c r="W11" s="324"/>
      <c r="X11" s="324"/>
      <c r="Y11" s="324"/>
      <c r="Z11" s="324"/>
      <c r="AA11" s="327"/>
      <c r="AB11" s="327"/>
      <c r="AC11" s="327"/>
      <c r="AD11" s="327"/>
      <c r="AE11" s="327"/>
      <c r="AF11" s="328"/>
    </row>
    <row r="12" spans="2:32" ht="15" customHeight="1" x14ac:dyDescent="0.25">
      <c r="B12" s="321"/>
      <c r="C12" s="322"/>
      <c r="D12" s="322"/>
      <c r="E12" s="322"/>
      <c r="F12" s="324"/>
      <c r="G12" s="324"/>
      <c r="H12" s="324"/>
      <c r="I12" s="324"/>
      <c r="J12" s="324"/>
      <c r="K12" s="324"/>
      <c r="L12" s="324"/>
      <c r="M12" s="324"/>
      <c r="N12" s="324"/>
      <c r="O12" s="324"/>
      <c r="P12" s="324"/>
      <c r="Q12" s="324"/>
      <c r="R12" s="324"/>
      <c r="S12" s="324"/>
      <c r="T12" s="324"/>
      <c r="U12" s="324"/>
      <c r="V12" s="324"/>
      <c r="W12" s="324"/>
      <c r="X12" s="324"/>
      <c r="Y12" s="324"/>
      <c r="Z12" s="324"/>
      <c r="AA12" s="327"/>
      <c r="AB12" s="327"/>
      <c r="AC12" s="327"/>
      <c r="AD12" s="327"/>
      <c r="AE12" s="327"/>
      <c r="AF12" s="328"/>
    </row>
    <row r="13" spans="2:32" ht="27" customHeight="1" x14ac:dyDescent="0.25">
      <c r="B13" s="321"/>
      <c r="C13" s="322"/>
      <c r="D13" s="322"/>
      <c r="E13" s="322"/>
      <c r="F13" s="324"/>
      <c r="G13" s="324"/>
      <c r="H13" s="324"/>
      <c r="I13" s="324"/>
      <c r="J13" s="324"/>
      <c r="K13" s="324"/>
      <c r="L13" s="324"/>
      <c r="M13" s="324"/>
      <c r="N13" s="324"/>
      <c r="O13" s="324"/>
      <c r="P13" s="324"/>
      <c r="Q13" s="324"/>
      <c r="R13" s="324"/>
      <c r="S13" s="324"/>
      <c r="T13" s="324"/>
      <c r="U13" s="324"/>
      <c r="V13" s="324"/>
      <c r="W13" s="324"/>
      <c r="X13" s="324"/>
      <c r="Y13" s="324"/>
      <c r="Z13" s="324"/>
      <c r="AA13" s="327"/>
      <c r="AB13" s="327"/>
      <c r="AC13" s="327"/>
      <c r="AD13" s="327"/>
      <c r="AE13" s="327"/>
      <c r="AF13" s="328"/>
    </row>
    <row r="14" spans="2:32" ht="21" customHeight="1" x14ac:dyDescent="0.3">
      <c r="B14" s="329" t="s">
        <v>1</v>
      </c>
      <c r="C14" s="330"/>
      <c r="D14" s="330"/>
      <c r="E14" s="68"/>
      <c r="F14" s="69"/>
      <c r="G14" s="69"/>
      <c r="H14" s="69"/>
      <c r="I14" s="69"/>
      <c r="J14" s="69"/>
      <c r="K14" s="69"/>
      <c r="L14" s="69"/>
      <c r="M14" s="69"/>
      <c r="N14" s="69"/>
      <c r="O14" s="69"/>
      <c r="P14" s="69"/>
      <c r="Q14" s="69"/>
      <c r="R14" s="69"/>
      <c r="S14" s="69"/>
      <c r="T14" s="69"/>
      <c r="U14" s="69"/>
      <c r="V14" s="69"/>
      <c r="W14" s="69"/>
      <c r="X14" s="69"/>
      <c r="Y14" s="69"/>
      <c r="Z14" s="69"/>
      <c r="AA14" s="69"/>
      <c r="AB14" s="330" t="s">
        <v>2</v>
      </c>
      <c r="AC14" s="330"/>
      <c r="AD14" s="330"/>
      <c r="AE14" s="330"/>
      <c r="AF14" s="70"/>
    </row>
    <row r="15" spans="2:32" ht="33.75" customHeight="1" x14ac:dyDescent="0.25">
      <c r="B15" s="71"/>
      <c r="AF15" s="72"/>
    </row>
    <row r="16" spans="2:32" ht="21" customHeight="1" x14ac:dyDescent="0.25">
      <c r="B16" s="310" t="s">
        <v>3</v>
      </c>
      <c r="C16" s="311"/>
      <c r="D16" s="311"/>
      <c r="E16" s="444">
        <v>2021</v>
      </c>
      <c r="F16" s="444"/>
      <c r="G16" s="444"/>
      <c r="H16" s="444"/>
      <c r="Q16" s="313" t="s">
        <v>4</v>
      </c>
      <c r="R16" s="313"/>
      <c r="S16" s="313"/>
      <c r="T16" s="73"/>
      <c r="U16" s="73"/>
      <c r="V16" s="312" t="s">
        <v>183</v>
      </c>
      <c r="W16" s="312"/>
      <c r="X16" s="312"/>
      <c r="Y16" s="312"/>
      <c r="Z16" s="312"/>
      <c r="AA16" s="312"/>
      <c r="AB16" s="312"/>
      <c r="AC16" s="312"/>
      <c r="AD16" s="312"/>
      <c r="AE16" s="312"/>
      <c r="AF16" s="331"/>
    </row>
    <row r="17" spans="2:32" ht="21.75" customHeight="1" x14ac:dyDescent="0.25">
      <c r="B17" s="74"/>
      <c r="C17" s="75"/>
      <c r="D17" s="76"/>
      <c r="E17" s="638"/>
      <c r="F17" s="638"/>
      <c r="G17" s="638"/>
      <c r="H17" s="638"/>
      <c r="Q17" s="77"/>
      <c r="R17" s="77"/>
      <c r="S17" s="77"/>
      <c r="AF17" s="72"/>
    </row>
    <row r="18" spans="2:32" ht="87.95" customHeight="1" x14ac:dyDescent="0.25">
      <c r="B18" s="639" t="s">
        <v>6</v>
      </c>
      <c r="C18" s="640"/>
      <c r="D18" s="640"/>
      <c r="E18" s="641" t="s">
        <v>184</v>
      </c>
      <c r="F18" s="641"/>
      <c r="G18" s="641"/>
      <c r="H18" s="641"/>
      <c r="Q18" s="313" t="s">
        <v>8</v>
      </c>
      <c r="R18" s="313"/>
      <c r="S18" s="313"/>
      <c r="T18" s="642" t="s">
        <v>185</v>
      </c>
      <c r="U18" s="643"/>
      <c r="V18" s="643"/>
      <c r="W18" s="643"/>
      <c r="X18" s="643"/>
      <c r="Y18" s="643"/>
      <c r="Z18" s="644" t="s">
        <v>10</v>
      </c>
      <c r="AA18" s="644"/>
      <c r="AB18" s="635"/>
      <c r="AC18" s="635"/>
      <c r="AD18" s="635"/>
      <c r="AE18" s="635"/>
      <c r="AF18" s="636"/>
    </row>
    <row r="19" spans="2:32" ht="48.75" customHeight="1" x14ac:dyDescent="0.25">
      <c r="B19" s="310" t="s">
        <v>12</v>
      </c>
      <c r="C19" s="311"/>
      <c r="D19" s="311"/>
      <c r="E19" s="637" t="s">
        <v>186</v>
      </c>
      <c r="F19" s="637"/>
      <c r="G19" s="637"/>
      <c r="H19" s="637"/>
      <c r="Q19" s="313" t="s">
        <v>14</v>
      </c>
      <c r="R19" s="313"/>
      <c r="S19" s="313"/>
      <c r="T19" s="633" t="s">
        <v>187</v>
      </c>
      <c r="U19" s="633"/>
      <c r="V19" s="633"/>
      <c r="W19" s="633"/>
      <c r="X19" s="633"/>
      <c r="Y19" s="633"/>
      <c r="Z19" s="313" t="s">
        <v>10</v>
      </c>
      <c r="AA19" s="313"/>
      <c r="AB19" s="633" t="s">
        <v>188</v>
      </c>
      <c r="AC19" s="633"/>
      <c r="AD19" s="633"/>
      <c r="AE19" s="633"/>
      <c r="AF19" s="634"/>
    </row>
    <row r="20" spans="2:32" ht="42" customHeight="1" x14ac:dyDescent="0.25">
      <c r="B20" s="310" t="s">
        <v>16</v>
      </c>
      <c r="C20" s="311"/>
      <c r="D20" s="311"/>
      <c r="E20" s="632" t="s">
        <v>189</v>
      </c>
      <c r="F20" s="632"/>
      <c r="G20" s="632"/>
      <c r="H20" s="632"/>
      <c r="Q20" s="313" t="s">
        <v>18</v>
      </c>
      <c r="R20" s="313"/>
      <c r="S20" s="313"/>
      <c r="T20" s="633" t="s">
        <v>187</v>
      </c>
      <c r="U20" s="633"/>
      <c r="V20" s="633"/>
      <c r="W20" s="633"/>
      <c r="X20" s="633"/>
      <c r="Y20" s="633"/>
      <c r="Z20" s="313" t="s">
        <v>10</v>
      </c>
      <c r="AA20" s="313"/>
      <c r="AB20" s="633" t="s">
        <v>188</v>
      </c>
      <c r="AC20" s="633"/>
      <c r="AD20" s="633"/>
      <c r="AE20" s="633"/>
      <c r="AF20" s="634"/>
    </row>
    <row r="21" spans="2:32" ht="29.1" customHeight="1" thickBot="1" x14ac:dyDescent="0.3">
      <c r="B21" s="71"/>
      <c r="AF21" s="72"/>
    </row>
    <row r="22" spans="2:32" s="78" customFormat="1" ht="35.1" customHeight="1" thickBot="1" x14ac:dyDescent="0.35">
      <c r="B22" s="296" t="s">
        <v>21</v>
      </c>
      <c r="C22" s="297"/>
      <c r="D22" s="298"/>
      <c r="E22" s="298"/>
      <c r="F22" s="298"/>
      <c r="G22" s="298"/>
      <c r="H22" s="298"/>
      <c r="I22" s="298"/>
      <c r="J22" s="298"/>
      <c r="K22" s="298"/>
      <c r="L22" s="298"/>
      <c r="M22" s="298"/>
      <c r="N22" s="298" t="s">
        <v>22</v>
      </c>
      <c r="O22" s="298"/>
      <c r="P22" s="298"/>
      <c r="Q22" s="298"/>
      <c r="R22" s="298"/>
      <c r="S22" s="298"/>
      <c r="T22" s="298"/>
      <c r="U22" s="298"/>
      <c r="V22" s="298"/>
      <c r="W22" s="298"/>
      <c r="X22" s="298"/>
      <c r="Y22" s="298"/>
      <c r="Z22" s="298"/>
      <c r="AA22" s="298"/>
      <c r="AB22" s="298"/>
      <c r="AC22" s="298"/>
      <c r="AD22" s="298"/>
      <c r="AE22" s="298"/>
      <c r="AF22" s="299"/>
    </row>
    <row r="23" spans="2:32" ht="31.5" customHeight="1" x14ac:dyDescent="0.25">
      <c r="B23" s="300" t="s">
        <v>23</v>
      </c>
      <c r="C23" s="290" t="s">
        <v>24</v>
      </c>
      <c r="D23" s="292" t="s">
        <v>25</v>
      </c>
      <c r="E23" s="292" t="s">
        <v>26</v>
      </c>
      <c r="F23" s="292" t="s">
        <v>27</v>
      </c>
      <c r="G23" s="290" t="s">
        <v>28</v>
      </c>
      <c r="H23" s="290" t="s">
        <v>29</v>
      </c>
      <c r="I23" s="290" t="s">
        <v>30</v>
      </c>
      <c r="J23" s="290" t="s">
        <v>31</v>
      </c>
      <c r="K23" s="290" t="s">
        <v>32</v>
      </c>
      <c r="L23" s="288" t="s">
        <v>33</v>
      </c>
      <c r="M23" s="290" t="s">
        <v>34</v>
      </c>
      <c r="N23" s="292" t="s">
        <v>35</v>
      </c>
      <c r="O23" s="292" t="s">
        <v>36</v>
      </c>
      <c r="P23" s="306" t="s">
        <v>37</v>
      </c>
      <c r="Q23" s="306"/>
      <c r="R23" s="307" t="s">
        <v>38</v>
      </c>
      <c r="S23" s="308"/>
      <c r="T23" s="309"/>
      <c r="U23" s="307" t="s">
        <v>39</v>
      </c>
      <c r="V23" s="308"/>
      <c r="W23" s="309"/>
      <c r="X23" s="302" t="s">
        <v>40</v>
      </c>
      <c r="Y23" s="302" t="s">
        <v>41</v>
      </c>
      <c r="Z23" s="302" t="s">
        <v>42</v>
      </c>
      <c r="AA23" s="290" t="s">
        <v>31</v>
      </c>
      <c r="AB23" s="302" t="s">
        <v>43</v>
      </c>
      <c r="AC23" s="302" t="s">
        <v>44</v>
      </c>
      <c r="AD23" s="290" t="s">
        <v>31</v>
      </c>
      <c r="AE23" s="302" t="s">
        <v>45</v>
      </c>
      <c r="AF23" s="304" t="s">
        <v>46</v>
      </c>
    </row>
    <row r="24" spans="2:32" ht="99" customHeight="1" thickBot="1" x14ac:dyDescent="0.3">
      <c r="B24" s="301"/>
      <c r="C24" s="291"/>
      <c r="D24" s="293"/>
      <c r="E24" s="293"/>
      <c r="F24" s="293"/>
      <c r="G24" s="291"/>
      <c r="H24" s="291"/>
      <c r="I24" s="291"/>
      <c r="J24" s="291"/>
      <c r="K24" s="291"/>
      <c r="L24" s="289"/>
      <c r="M24" s="291"/>
      <c r="N24" s="293"/>
      <c r="O24" s="293"/>
      <c r="P24" s="79" t="s">
        <v>47</v>
      </c>
      <c r="Q24" s="80" t="s">
        <v>25</v>
      </c>
      <c r="R24" s="80" t="s">
        <v>48</v>
      </c>
      <c r="S24" s="80" t="s">
        <v>49</v>
      </c>
      <c r="T24" s="80" t="s">
        <v>50</v>
      </c>
      <c r="U24" s="80" t="s">
        <v>51</v>
      </c>
      <c r="V24" s="80" t="s">
        <v>52</v>
      </c>
      <c r="W24" s="80" t="s">
        <v>53</v>
      </c>
      <c r="X24" s="303"/>
      <c r="Y24" s="303"/>
      <c r="Z24" s="303"/>
      <c r="AA24" s="291"/>
      <c r="AB24" s="303"/>
      <c r="AC24" s="303"/>
      <c r="AD24" s="291"/>
      <c r="AE24" s="303"/>
      <c r="AF24" s="305"/>
    </row>
    <row r="25" spans="2:32" ht="80.099999999999994" customHeight="1" x14ac:dyDescent="0.25">
      <c r="B25" s="284">
        <v>1</v>
      </c>
      <c r="C25" s="278" t="s">
        <v>190</v>
      </c>
      <c r="D25" s="278" t="s">
        <v>191</v>
      </c>
      <c r="E25" s="278" t="s">
        <v>192</v>
      </c>
      <c r="F25" s="278" t="s">
        <v>193</v>
      </c>
      <c r="G25" s="286" t="str">
        <f>CONCATENATE(D25," ",E25," ",F25)</f>
        <v xml:space="preserve">Posibilidad de afectación económica y reputacional por pérdida de procesos judiciales, jurisdiccionales o administrativos debido al vencimiento o incumplimiento de términos </v>
      </c>
      <c r="H25" s="278" t="s">
        <v>92</v>
      </c>
      <c r="I25" s="278" t="s">
        <v>194</v>
      </c>
      <c r="J25" s="272">
        <f>_xlfn.IFNA(VLOOKUP(I25,[17]Aux!$A$2:$B$6,2,FALSE)," ")</f>
        <v>1</v>
      </c>
      <c r="K25" s="278" t="s">
        <v>195</v>
      </c>
      <c r="L25" s="280">
        <f>_xlfn.IFNA(VLOOKUP(K25,[17]Aux!$C$2:$D$6,2,FALSE)," ")</f>
        <v>1</v>
      </c>
      <c r="M25" s="282" t="str" cm="1">
        <f t="array" ref="M25">_xlfn.IFNA(INDEX('[17]Riesgo Inherente'!$N$12:$N$36,MATCH(I25&amp;K25,'[17]Riesgo Inherente'!$K$12:$K$36&amp;'[17]Riesgo Inherente'!$L$12:$L$36,0),0)," ")</f>
        <v>Extremo</v>
      </c>
      <c r="N25" s="114">
        <v>1</v>
      </c>
      <c r="O25" s="121" t="s">
        <v>196</v>
      </c>
      <c r="P25" s="36" t="s">
        <v>197</v>
      </c>
      <c r="Q25" s="37"/>
      <c r="R25" s="37" t="s">
        <v>63</v>
      </c>
      <c r="S25" s="37" t="s">
        <v>64</v>
      </c>
      <c r="T25" s="38">
        <f>_xlfn.IFNA(VLOOKUP(R25,[17]Aux!$G$2:$H$4,2,FALSE)+VLOOKUP(S25,[17]Aux!$I$2:$J$3,2,FALSE)," ")</f>
        <v>0.4</v>
      </c>
      <c r="U25" s="36" t="s">
        <v>65</v>
      </c>
      <c r="V25" s="37" t="s">
        <v>66</v>
      </c>
      <c r="W25" s="36" t="s">
        <v>198</v>
      </c>
      <c r="X25" s="36" t="s">
        <v>199</v>
      </c>
      <c r="Y25" s="39">
        <f>_xlfn.IFNA(IF(OR(R25="Preventivo",R25="Detectivo"),J25-(J25*T25)," ")," ")</f>
        <v>0.6</v>
      </c>
      <c r="Z25" s="274" t="e" cm="1">
        <f t="array" aca="1" ref="Z25" ca="1">_xlfn.IFNA(_xlfn.IFS(AND(AA25&gt;0,AA25&lt;=0.4),"Muy Baja",AND(AA25&gt;0.2,AA25&lt;=0.4),"Baja",AND(AA25&gt;0.4,AA25&lt;=0.6),"Media",AND(AA25&gt;0.6,AA25&lt;=0.8),"Alta",AND(AA25&gt;0.8,AA25&lt;=1),"Muy Alta")," ")</f>
        <v>#NAME?</v>
      </c>
      <c r="AA25" s="272" t="e" cm="1">
        <f t="array" aca="1" ref="AA25" ca="1">_xlfn.IFNA(_xlfn.IFS(AND(Y25=" ",Y27=" "),J25,AND(Y25&lt;&gt;" ",Y27&lt;&gt;" "),Y27,Y25=" ",Y27,Y27=" ",Y25)," ")</f>
        <v>#NAME?</v>
      </c>
      <c r="AB25" s="39" t="str">
        <f>_xlfn.IFNA(IF(R25="Correctivo",L25-(L25*T25)," ")," ")</f>
        <v xml:space="preserve"> </v>
      </c>
      <c r="AC25" s="274" t="e" cm="1">
        <f t="array" aca="1" ref="AC25" ca="1">_xlfn.IFNA(_xlfn.IFS(AND(AD25&gt;0,AD25&lt;=0.4),"Leve",AND(AD25&gt;0.2,AD25&lt;=0.4),"Menor",AND(AD25&gt;0.4,AD25&lt;=0.6),"Moderado",AND(AD25&gt;0.6,AD25&lt;=0.8),"Mayor",AND(AD25&gt;0.8,AD25&lt;=1),"Catastrófico")," ")</f>
        <v>#NAME?</v>
      </c>
      <c r="AD25" s="272" t="e" cm="1">
        <f t="array" aca="1" ref="AD25" ca="1">_xlfn.IFNA(_xlfn.IFS(AND(AB25=" ",AB27=" "),L25,AND(AB25&lt;&gt;" ",AB27&lt;&gt;" "),AB27,AB25=" ",AB27,AB27=" ",AB25)," ")</f>
        <v>#NAME?</v>
      </c>
      <c r="AE25" s="274" t="e" cm="1">
        <f t="array" aca="1" ref="AE25" ca="1">_xlfn.IFNA(INDEX('[17]Riesgo Inherente'!$N$12:$N$36,MATCH(Z25&amp;AC25,'[17]Riesgo Inherente'!$K$12:$K$36&amp;'[17]Riesgo Inherente'!$L$12:$L$36,0),0)," ")</f>
        <v>#NAME?</v>
      </c>
      <c r="AF25" s="276" t="s">
        <v>172</v>
      </c>
    </row>
    <row r="26" spans="2:32" ht="80.099999999999994" customHeight="1" x14ac:dyDescent="0.25">
      <c r="B26" s="377"/>
      <c r="C26" s="332"/>
      <c r="D26" s="332"/>
      <c r="E26" s="332"/>
      <c r="F26" s="332"/>
      <c r="G26" s="378"/>
      <c r="H26" s="332"/>
      <c r="I26" s="332"/>
      <c r="J26" s="373"/>
      <c r="K26" s="332"/>
      <c r="L26" s="375"/>
      <c r="M26" s="376"/>
      <c r="N26" s="117"/>
      <c r="O26" s="122" t="s">
        <v>200</v>
      </c>
      <c r="P26" s="40"/>
      <c r="Q26" s="41" t="s">
        <v>197</v>
      </c>
      <c r="R26" s="41" t="s">
        <v>71</v>
      </c>
      <c r="S26" s="41" t="s">
        <v>64</v>
      </c>
      <c r="T26" s="42"/>
      <c r="U26" s="40" t="s">
        <v>65</v>
      </c>
      <c r="V26" s="41" t="s">
        <v>66</v>
      </c>
      <c r="W26" s="40" t="s">
        <v>201</v>
      </c>
      <c r="X26" s="40"/>
      <c r="Y26" s="43"/>
      <c r="Z26" s="372"/>
      <c r="AA26" s="373"/>
      <c r="AB26" s="43"/>
      <c r="AC26" s="372"/>
      <c r="AD26" s="373"/>
      <c r="AE26" s="372"/>
      <c r="AF26" s="374"/>
    </row>
    <row r="27" spans="2:32" ht="69" customHeight="1" thickBot="1" x14ac:dyDescent="0.3">
      <c r="B27" s="285"/>
      <c r="C27" s="279"/>
      <c r="D27" s="279"/>
      <c r="E27" s="279"/>
      <c r="F27" s="279"/>
      <c r="G27" s="287"/>
      <c r="H27" s="279"/>
      <c r="I27" s="279"/>
      <c r="J27" s="273"/>
      <c r="K27" s="279"/>
      <c r="L27" s="281"/>
      <c r="M27" s="283"/>
      <c r="N27" s="115">
        <v>2</v>
      </c>
      <c r="O27" s="123" t="s">
        <v>202</v>
      </c>
      <c r="P27" s="30" t="s">
        <v>197</v>
      </c>
      <c r="Q27" s="31"/>
      <c r="R27" s="31" t="s">
        <v>63</v>
      </c>
      <c r="S27" s="31" t="s">
        <v>64</v>
      </c>
      <c r="T27" s="33">
        <f>_xlfn.IFNA(VLOOKUP(R27,[17]Aux!$G$2:$H$4,2,FALSE)+VLOOKUP(S27,[17]Aux!$I$2:$J$3,2,FALSE)," ")</f>
        <v>0.4</v>
      </c>
      <c r="U27" s="30" t="s">
        <v>65</v>
      </c>
      <c r="V27" s="31" t="s">
        <v>66</v>
      </c>
      <c r="W27" s="30" t="s">
        <v>203</v>
      </c>
      <c r="X27" s="30"/>
      <c r="Y27" s="34">
        <f>_xlfn.IFNA(IF(Y25=" ",IF(OR(R27="Preventivo",R27="Detectivo"),J25-(J25*T27)," "),IF(OR(R27="Preventivo",R27="Detectivo"),Y25-(Y25*T27)," "))," ")</f>
        <v>0.36</v>
      </c>
      <c r="Z27" s="275"/>
      <c r="AA27" s="273"/>
      <c r="AB27" s="35" t="str">
        <f>_xlfn.IFNA(IF(AB25=" ",IF(R27="Correctivo",L25-(L25*T27)," "),IF(R27="Correctivo",AB25-(AB25*T27)," "))," ")</f>
        <v xml:space="preserve"> </v>
      </c>
      <c r="AC27" s="275"/>
      <c r="AD27" s="273"/>
      <c r="AE27" s="275"/>
      <c r="AF27" s="277"/>
    </row>
    <row r="28" spans="2:32" ht="84.95" customHeight="1" thickBot="1" x14ac:dyDescent="0.3">
      <c r="B28" s="284">
        <v>2</v>
      </c>
      <c r="C28" s="278" t="s">
        <v>190</v>
      </c>
      <c r="D28" s="278" t="s">
        <v>191</v>
      </c>
      <c r="E28" s="278" t="s">
        <v>204</v>
      </c>
      <c r="F28" s="278" t="s">
        <v>205</v>
      </c>
      <c r="G28" s="286" t="str">
        <f>CONCATENATE(D28," ",E28," ",F28)</f>
        <v xml:space="preserve">Posibilidad de afectación económica y reputacional causada por la pérdida de oportunidad en la recuperación de recursos por no ejercer o ejercer tardíamente la acción de repetición, el llamamiento en garantía con fines de repetición o el cobro de costas procesales a favor del Municipio </v>
      </c>
      <c r="H28" s="278" t="s">
        <v>92</v>
      </c>
      <c r="I28" s="278" t="s">
        <v>115</v>
      </c>
      <c r="J28" s="272">
        <f>_xlfn.IFNA(VLOOKUP(I28,[17]Aux!$A$2:$B$6,2,FALSE)," ")</f>
        <v>0.4</v>
      </c>
      <c r="K28" s="278" t="s">
        <v>85</v>
      </c>
      <c r="L28" s="280">
        <f>_xlfn.IFNA(VLOOKUP(K28,[17]Aux!$C$2:$D$6,2,FALSE)," ")</f>
        <v>0.8</v>
      </c>
      <c r="M28" s="282" t="str" cm="1">
        <f t="array" ref="M28">_xlfn.IFNA(INDEX('[17]Riesgo Inherente'!$N$12:$N$36,MATCH(I28&amp;K28,'[17]Riesgo Inherente'!$K$12:$K$36&amp;'[17]Riesgo Inherente'!$L$12:$L$36,0),0)," ")</f>
        <v>Alto</v>
      </c>
      <c r="N28" s="36">
        <v>1</v>
      </c>
      <c r="O28" s="122" t="s">
        <v>206</v>
      </c>
      <c r="P28" s="36"/>
      <c r="Q28" s="37" t="s">
        <v>197</v>
      </c>
      <c r="R28" s="37" t="s">
        <v>71</v>
      </c>
      <c r="S28" s="37" t="s">
        <v>64</v>
      </c>
      <c r="T28" s="38">
        <f>_xlfn.IFNA(VLOOKUP(R28,[17]Aux!$G$2:$H$4,2,FALSE)+VLOOKUP(S28,[17]Aux!$I$2:$J$3,2,FALSE)," ")</f>
        <v>0.25</v>
      </c>
      <c r="U28" s="36" t="s">
        <v>65</v>
      </c>
      <c r="V28" s="37" t="s">
        <v>66</v>
      </c>
      <c r="W28" s="36" t="s">
        <v>201</v>
      </c>
      <c r="X28" s="36"/>
      <c r="Y28" s="39" t="str">
        <f>_xlfn.IFNA(IF(OR(R28="Preventivo",R28="Detectivo"),J28-(J28*T28)," ")," ")</f>
        <v xml:space="preserve"> </v>
      </c>
      <c r="Z28" s="274" t="e" cm="1">
        <f t="array" aca="1" ref="Z28" ca="1">_xlfn.IFNA(_xlfn.IFS(AND(AA28&gt;0,AA28&lt;=0.4),"Muy Baja",AND(AA28&gt;0.2,AA28&lt;=0.4),"Baja",AND(AA28&gt;0.4,AA28&lt;=0.6),"Media",AND(AA28&gt;0.6,AA28&lt;=0.8),"Alta",AND(AA28&gt;0.8,AA28&lt;=1),"Muy Alta")," ")</f>
        <v>#NAME?</v>
      </c>
      <c r="AA28" s="272" t="e" cm="1">
        <f t="array" aca="1" ref="AA28" ca="1">_xlfn.IFNA(_xlfn.IFS(AND(Y28=" ",Y29=" "),J28,AND(Y28&lt;&gt;" ",Y29&lt;&gt;" "),Y29,Y28=" ",Y29,Y29=" ",Y28)," ")</f>
        <v>#NAME?</v>
      </c>
      <c r="AB28" s="39">
        <f>_xlfn.IFNA(IF(R28="Correctivo",L28-(L28*T28)," ")," ")</f>
        <v>0.60000000000000009</v>
      </c>
      <c r="AC28" s="274" t="e" cm="1">
        <f t="array" aca="1" ref="AC28" ca="1">_xlfn.IFNA(_xlfn.IFS(AND(AD28&gt;0,AD28&lt;=0.4),"Leve",AND(AD28&gt;0.2,AD28&lt;=0.4),"Menor",AND(AD28&gt;0.4,AD28&lt;=0.6),"Moderado",AND(AD28&gt;0.6,AD28&lt;=0.8),"Mayor",AND(AD28&gt;0.8,AD28&lt;=1),"Catastrófico")," ")</f>
        <v>#NAME?</v>
      </c>
      <c r="AD28" s="272" t="e" cm="1">
        <f t="array" aca="1" ref="AD28" ca="1">_xlfn.IFNA(_xlfn.IFS(AND(AB28=" ",AB29=" "),L28,AND(AB28&lt;&gt;" ",AB29&lt;&gt;" "),AB29,AB28=" ",AB29,AB29=" ",AB28)," ")</f>
        <v>#NAME?</v>
      </c>
      <c r="AE28" s="274" t="e" cm="1">
        <f t="array" aca="1" ref="AE28" ca="1">_xlfn.IFNA(INDEX('[17]Riesgo Inherente'!$N$12:$N$36,MATCH(Z28&amp;AC28,'[17]Riesgo Inherente'!$K$12:$K$36&amp;'[17]Riesgo Inherente'!$L$12:$L$36,0),0)," ")</f>
        <v>#NAME?</v>
      </c>
      <c r="AF28" s="276" t="s">
        <v>172</v>
      </c>
    </row>
    <row r="29" spans="2:32" ht="87" customHeight="1" thickBot="1" x14ac:dyDescent="0.3">
      <c r="B29" s="285"/>
      <c r="C29" s="279"/>
      <c r="D29" s="279"/>
      <c r="E29" s="279"/>
      <c r="F29" s="279"/>
      <c r="G29" s="287"/>
      <c r="H29" s="279"/>
      <c r="I29" s="279"/>
      <c r="J29" s="273"/>
      <c r="K29" s="279"/>
      <c r="L29" s="281"/>
      <c r="M29" s="283"/>
      <c r="N29" s="30">
        <v>2</v>
      </c>
      <c r="O29" s="123" t="s">
        <v>202</v>
      </c>
      <c r="P29" s="30" t="s">
        <v>197</v>
      </c>
      <c r="Q29" s="31"/>
      <c r="R29" s="31" t="s">
        <v>63</v>
      </c>
      <c r="S29" s="31" t="s">
        <v>64</v>
      </c>
      <c r="T29" s="33">
        <f>_xlfn.IFNA(VLOOKUP(R29,[17]Aux!$G$2:$H$4,2,FALSE)+VLOOKUP(S29,[17]Aux!$I$2:$J$3,2,FALSE)," ")</f>
        <v>0.4</v>
      </c>
      <c r="U29" s="30" t="s">
        <v>65</v>
      </c>
      <c r="V29" s="31" t="s">
        <v>66</v>
      </c>
      <c r="W29" s="30" t="s">
        <v>198</v>
      </c>
      <c r="X29" s="36"/>
      <c r="Y29" s="34">
        <f>_xlfn.IFNA(IF(Y28=" ",IF(OR(R29="Preventivo",R29="Detectivo"),J28-(J28*T29)," "),IF(OR(R29="Preventivo",R29="Detectivo"),Y28-(Y28*T29)," "))," ")</f>
        <v>0.24</v>
      </c>
      <c r="Z29" s="275"/>
      <c r="AA29" s="273"/>
      <c r="AB29" s="35" t="str">
        <f>_xlfn.IFNA(IF(AB28=" ",IF(R29="Correctivo",L28-(L28*T29)," "),IF(R29="Correctivo",AB28-(AB28*T29)," "))," ")</f>
        <v xml:space="preserve"> </v>
      </c>
      <c r="AC29" s="275"/>
      <c r="AD29" s="273"/>
      <c r="AE29" s="275"/>
      <c r="AF29" s="277"/>
    </row>
    <row r="30" spans="2:32" ht="50.1" customHeight="1" thickBot="1" x14ac:dyDescent="0.3">
      <c r="B30" s="284">
        <v>3</v>
      </c>
      <c r="C30" s="278" t="s">
        <v>190</v>
      </c>
      <c r="D30" s="278" t="s">
        <v>191</v>
      </c>
      <c r="E30" s="278" t="s">
        <v>207</v>
      </c>
      <c r="F30" s="278" t="s">
        <v>208</v>
      </c>
      <c r="G30" s="286" t="str">
        <f>CONCATENATE(D30," ",E30," ",F30)</f>
        <v>Posibilidad de afectación económica y reputacional por asesoria  jurídica inadecuada que genere un daño antijurídico demandable en contra de la administración municipal a causa de emitir conceptos jurídcos elaborados con base en normas derogadas o desactualizadas</v>
      </c>
      <c r="H30" s="278" t="s">
        <v>92</v>
      </c>
      <c r="I30" s="278" t="s">
        <v>93</v>
      </c>
      <c r="J30" s="272">
        <f>_xlfn.IFNA(VLOOKUP(I30,[17]Aux!$A$2:$B$6,2,FALSE)," ")</f>
        <v>0.6</v>
      </c>
      <c r="K30" s="278" t="s">
        <v>94</v>
      </c>
      <c r="L30" s="280">
        <f>_xlfn.IFNA(VLOOKUP(K30,[17]Aux!$C$2:$D$6,2,FALSE)," ")</f>
        <v>0.4</v>
      </c>
      <c r="M30" s="282" t="str" cm="1">
        <f t="array" ref="M30">_xlfn.IFNA(INDEX('[17]Riesgo Inherente'!$N$12:$N$36,MATCH(I30&amp;K30,'[17]Riesgo Inherente'!$K$12:$K$36&amp;'[17]Riesgo Inherente'!$L$12:$L$36,0),0)," ")</f>
        <v>Moderado</v>
      </c>
      <c r="N30" s="36">
        <v>1</v>
      </c>
      <c r="O30" s="83" t="s">
        <v>209</v>
      </c>
      <c r="P30" s="36" t="s">
        <v>197</v>
      </c>
      <c r="Q30" s="37"/>
      <c r="R30" s="37" t="s">
        <v>63</v>
      </c>
      <c r="S30" s="37" t="s">
        <v>64</v>
      </c>
      <c r="T30" s="38">
        <f>_xlfn.IFNA(VLOOKUP(R30,[17]Aux!$G$2:$H$4,2,FALSE)+VLOOKUP(S30,[17]Aux!$I$2:$J$3,2,FALSE)," ")</f>
        <v>0.4</v>
      </c>
      <c r="U30" s="36" t="s">
        <v>65</v>
      </c>
      <c r="V30" s="37" t="s">
        <v>66</v>
      </c>
      <c r="W30" s="36" t="s">
        <v>201</v>
      </c>
      <c r="X30" s="36"/>
      <c r="Y30" s="39">
        <f>_xlfn.IFNA(IF(OR(R30="Preventivo",R30="Detectivo"),J30-(J30*T30)," ")," ")</f>
        <v>0.36</v>
      </c>
      <c r="Z30" s="274" t="e" cm="1">
        <f t="array" aca="1" ref="Z30" ca="1">_xlfn.IFNA(_xlfn.IFS(AND(AA30&gt;0,AA30&lt;=0.4),"Muy Baja",AND(AA30&gt;0.2,AA30&lt;=0.4),"Baja",AND(AA30&gt;0.4,AA30&lt;=0.6),"Media",AND(AA30&gt;0.6,AA30&lt;=0.8),"Alta",AND(AA30&gt;0.8,AA30&lt;=1),"Muy Alta")," ")</f>
        <v>#NAME?</v>
      </c>
      <c r="AA30" s="272" t="e" cm="1">
        <f t="array" aca="1" ref="AA30" ca="1">_xlfn.IFNA(_xlfn.IFS(AND(Y30=" ",Y31=" "),J30,AND(Y30&lt;&gt;" ",Y31&lt;&gt;" "),Y31,Y30=" ",Y31,Y31=" ",Y30)," ")</f>
        <v>#NAME?</v>
      </c>
      <c r="AB30" s="39" t="str">
        <f>_xlfn.IFNA(IF(R30="Correctivo",L30-(L30*T30)," ")," ")</f>
        <v xml:space="preserve"> </v>
      </c>
      <c r="AC30" s="274" t="e" cm="1">
        <f t="array" aca="1" ref="AC30" ca="1">_xlfn.IFNA(_xlfn.IFS(AND(AD30&gt;0,AD30&lt;=0.4),"Leve",AND(AD30&gt;0.2,AD30&lt;=0.4),"Menor",AND(AD30&gt;0.4,AD30&lt;=0.6),"Moderado",AND(AD30&gt;0.6,AD30&lt;=0.8),"Mayor",AND(AD30&gt;0.8,AD30&lt;=1),"Catastrófico")," ")</f>
        <v>#NAME?</v>
      </c>
      <c r="AD30" s="272" t="e" cm="1">
        <f t="array" aca="1" ref="AD30" ca="1">_xlfn.IFNA(_xlfn.IFS(AND(AB30=" ",AB31=" "),L30,AND(AB30&lt;&gt;" ",AB31&lt;&gt;" "),AB31,AB30=" ",AB31,AB31=" ",AB30)," ")</f>
        <v>#NAME?</v>
      </c>
      <c r="AE30" s="274" t="e" cm="1">
        <f t="array" aca="1" ref="AE30" ca="1">_xlfn.IFNA(INDEX('[17]Riesgo Inherente'!$N$12:$N$36,MATCH(Z30&amp;AC30,'[17]Riesgo Inherente'!$K$12:$K$36&amp;'[17]Riesgo Inherente'!$L$12:$L$36,0),0)," ")</f>
        <v>#NAME?</v>
      </c>
      <c r="AF30" s="276" t="s">
        <v>166</v>
      </c>
    </row>
    <row r="31" spans="2:32" ht="87.95" customHeight="1" thickBot="1" x14ac:dyDescent="0.3">
      <c r="B31" s="285"/>
      <c r="C31" s="279"/>
      <c r="D31" s="279"/>
      <c r="E31" s="279"/>
      <c r="F31" s="279"/>
      <c r="G31" s="287"/>
      <c r="H31" s="279"/>
      <c r="I31" s="279"/>
      <c r="J31" s="273"/>
      <c r="K31" s="279"/>
      <c r="L31" s="281"/>
      <c r="M31" s="283"/>
      <c r="N31" s="30">
        <v>2</v>
      </c>
      <c r="O31" s="89" t="s">
        <v>210</v>
      </c>
      <c r="P31" s="30" t="s">
        <v>197</v>
      </c>
      <c r="Q31" s="31"/>
      <c r="R31" s="31" t="s">
        <v>63</v>
      </c>
      <c r="S31" s="31" t="s">
        <v>64</v>
      </c>
      <c r="T31" s="33">
        <f>_xlfn.IFNA(VLOOKUP(R31,[17]Aux!$G$2:$H$4,2,FALSE)+VLOOKUP(S31,[17]Aux!$I$2:$J$3,2,FALSE)," ")</f>
        <v>0.4</v>
      </c>
      <c r="U31" s="30" t="s">
        <v>65</v>
      </c>
      <c r="V31" s="31" t="s">
        <v>66</v>
      </c>
      <c r="W31" s="30" t="s">
        <v>201</v>
      </c>
      <c r="X31" s="36"/>
      <c r="Y31" s="34">
        <f>_xlfn.IFNA(IF(Y30=" ",IF(OR(R31="Preventivo",R31="Detectivo"),J30-(J30*T31)," "),IF(OR(R31="Preventivo",R31="Detectivo"),Y30-(Y30*T31)," "))," ")</f>
        <v>0.216</v>
      </c>
      <c r="Z31" s="275"/>
      <c r="AA31" s="273"/>
      <c r="AB31" s="35" t="str">
        <f>_xlfn.IFNA(IF(AB30=" ",IF(R31="Correctivo",L30-(L30*T31)," "),IF(R31="Correctivo",AB30-(AB30*T31)," "))," ")</f>
        <v xml:space="preserve"> </v>
      </c>
      <c r="AC31" s="275"/>
      <c r="AD31" s="273"/>
      <c r="AE31" s="275"/>
      <c r="AF31" s="277"/>
    </row>
    <row r="32" spans="2:32" ht="50.1" customHeight="1" thickBot="1" x14ac:dyDescent="0.3">
      <c r="B32" s="284">
        <v>4</v>
      </c>
      <c r="C32" s="278" t="s">
        <v>190</v>
      </c>
      <c r="D32" s="278" t="s">
        <v>191</v>
      </c>
      <c r="E32" s="278" t="s">
        <v>211</v>
      </c>
      <c r="F32" s="278" t="s">
        <v>212</v>
      </c>
      <c r="G32" s="286" t="str">
        <f>CONCATENATE(D32," ",E32," ",F32)</f>
        <v>Posibilidad de afectación económica y reputacional por multa o sanción impuesta por autoridad competente por incumplimiento en los términos legales determinados para gestionar los requerimientos</v>
      </c>
      <c r="H32" s="278" t="s">
        <v>92</v>
      </c>
      <c r="I32" s="278" t="s">
        <v>93</v>
      </c>
      <c r="J32" s="272">
        <f>_xlfn.IFNA(VLOOKUP(I32,[17]Aux!$A$2:$B$6,2,FALSE)," ")</f>
        <v>0.6</v>
      </c>
      <c r="K32" s="278" t="s">
        <v>94</v>
      </c>
      <c r="L32" s="280">
        <f>_xlfn.IFNA(VLOOKUP(K32,[17]Aux!$C$2:$D$6,2,FALSE)," ")</f>
        <v>0.4</v>
      </c>
      <c r="M32" s="282" t="str" cm="1">
        <f t="array" ref="M32">_xlfn.IFNA(INDEX('[17]Riesgo Inherente'!$N$12:$N$36,MATCH(I32&amp;K32,'[17]Riesgo Inherente'!$K$12:$K$36&amp;'[17]Riesgo Inherente'!$L$12:$L$36,0),0)," ")</f>
        <v>Moderado</v>
      </c>
      <c r="N32" s="36">
        <v>1</v>
      </c>
      <c r="O32" s="83" t="s">
        <v>213</v>
      </c>
      <c r="P32" s="36" t="s">
        <v>197</v>
      </c>
      <c r="Q32" s="37"/>
      <c r="R32" s="37" t="s">
        <v>63</v>
      </c>
      <c r="S32" s="37" t="s">
        <v>64</v>
      </c>
      <c r="T32" s="38">
        <f>_xlfn.IFNA(VLOOKUP(R32,[17]Aux!$G$2:$H$4,2,FALSE)+VLOOKUP(S32,[17]Aux!$I$2:$J$3,2,FALSE)," ")</f>
        <v>0.4</v>
      </c>
      <c r="U32" s="36" t="s">
        <v>65</v>
      </c>
      <c r="V32" s="37" t="s">
        <v>66</v>
      </c>
      <c r="W32" s="36" t="s">
        <v>201</v>
      </c>
      <c r="X32" s="36"/>
      <c r="Y32" s="39">
        <f>_xlfn.IFNA(IF(OR(R32="Preventivo",R32="Detectivo"),J32-(J32*T32)," ")," ")</f>
        <v>0.36</v>
      </c>
      <c r="Z32" s="274" t="e" cm="1">
        <f t="array" aca="1" ref="Z32" ca="1">_xlfn.IFNA(_xlfn.IFS(AND(AA32&gt;0,AA32&lt;=0.4),"Muy Baja",AND(AA32&gt;0.2,AA32&lt;=0.4),"Baja",AND(AA32&gt;0.4,AA32&lt;=0.6),"Media",AND(AA32&gt;0.6,AA32&lt;=0.8),"Alta",AND(AA32&gt;0.8,AA32&lt;=1),"Muy Alta")," ")</f>
        <v>#NAME?</v>
      </c>
      <c r="AA32" s="272" t="e" cm="1">
        <f t="array" aca="1" ref="AA32" ca="1">_xlfn.IFNA(_xlfn.IFS(AND(Y32=" ",Y33=" "),J32,AND(Y32&lt;&gt;" ",Y33&lt;&gt;" "),Y33,Y32=" ",Y33,Y33=" ",Y32)," ")</f>
        <v>#NAME?</v>
      </c>
      <c r="AB32" s="39" t="str">
        <f>_xlfn.IFNA(IF(R32="Correctivo",L32-(L32*T32)," ")," ")</f>
        <v xml:space="preserve"> </v>
      </c>
      <c r="AC32" s="274" t="e" cm="1">
        <f t="array" aca="1" ref="AC32" ca="1">_xlfn.IFNA(_xlfn.IFS(AND(AD32&gt;0,AD32&lt;=0.4),"Leve",AND(AD32&gt;0.2,AD32&lt;=0.4),"Menor",AND(AD32&gt;0.4,AD32&lt;=0.6),"Moderado",AND(AD32&gt;0.6,AD32&lt;=0.8),"Mayor",AND(AD32&gt;0.8,AD32&lt;=1),"Catastrófico")," ")</f>
        <v>#NAME?</v>
      </c>
      <c r="AD32" s="272" t="e" cm="1">
        <f t="array" aca="1" ref="AD32" ca="1">_xlfn.IFNA(_xlfn.IFS(AND(AB32=" ",AB33=" "),L32,AND(AB32&lt;&gt;" ",AB33&lt;&gt;" "),AB33,AB32=" ",AB33,AB33=" ",AB32)," ")</f>
        <v>#NAME?</v>
      </c>
      <c r="AE32" s="274" t="e" cm="1">
        <f t="array" aca="1" ref="AE32" ca="1">_xlfn.IFNA(INDEX('[17]Riesgo Inherente'!$N$12:$N$36,MATCH(Z32&amp;AC32,'[17]Riesgo Inherente'!$K$12:$K$36&amp;'[17]Riesgo Inherente'!$L$12:$L$36,0),0)," ")</f>
        <v>#NAME?</v>
      </c>
      <c r="AF32" s="276" t="s">
        <v>166</v>
      </c>
    </row>
    <row r="33" spans="2:32" ht="69.95" customHeight="1" thickBot="1" x14ac:dyDescent="0.3">
      <c r="B33" s="285"/>
      <c r="C33" s="279"/>
      <c r="D33" s="279"/>
      <c r="E33" s="279"/>
      <c r="F33" s="279"/>
      <c r="G33" s="287"/>
      <c r="H33" s="279"/>
      <c r="I33" s="279"/>
      <c r="J33" s="273"/>
      <c r="K33" s="279"/>
      <c r="L33" s="281"/>
      <c r="M33" s="283"/>
      <c r="N33" s="30">
        <v>2</v>
      </c>
      <c r="O33" s="122" t="s">
        <v>214</v>
      </c>
      <c r="P33" s="30"/>
      <c r="Q33" s="31" t="s">
        <v>197</v>
      </c>
      <c r="R33" s="31" t="s">
        <v>71</v>
      </c>
      <c r="S33" s="31" t="s">
        <v>64</v>
      </c>
      <c r="T33" s="33">
        <f>_xlfn.IFNA(VLOOKUP(R33,[17]Aux!$G$2:$H$4,2,FALSE)+VLOOKUP(S33,[17]Aux!$I$2:$J$3,2,FALSE)," ")</f>
        <v>0.25</v>
      </c>
      <c r="U33" s="30" t="s">
        <v>65</v>
      </c>
      <c r="V33" s="31" t="s">
        <v>66</v>
      </c>
      <c r="W33" s="30" t="s">
        <v>201</v>
      </c>
      <c r="X33" s="36"/>
      <c r="Y33" s="34" t="str">
        <f>_xlfn.IFNA(IF(Y32=" ",IF(OR(R33="Preventivo",R33="Detectivo"),J32-(J32*T33)," "),IF(OR(R33="Preventivo",R33="Detectivo"),Y32-(Y32*T33)," "))," ")</f>
        <v xml:space="preserve"> </v>
      </c>
      <c r="Z33" s="275"/>
      <c r="AA33" s="273"/>
      <c r="AB33" s="35">
        <f>_xlfn.IFNA(IF(AB32=" ",IF(R33="Correctivo",L32-(L32*T33)," "),IF(R33="Correctivo",AB32-(AB32*T33)," "))," ")</f>
        <v>0.30000000000000004</v>
      </c>
      <c r="AC33" s="275"/>
      <c r="AD33" s="273"/>
      <c r="AE33" s="275"/>
      <c r="AF33" s="277"/>
    </row>
    <row r="34" spans="2:32" ht="50.1" customHeight="1" thickBot="1" x14ac:dyDescent="0.3">
      <c r="B34" s="284">
        <v>5</v>
      </c>
      <c r="C34" s="278" t="s">
        <v>190</v>
      </c>
      <c r="D34" s="278" t="s">
        <v>191</v>
      </c>
      <c r="E34" s="278" t="s">
        <v>215</v>
      </c>
      <c r="F34" s="278" t="s">
        <v>216</v>
      </c>
      <c r="G34" s="294" t="str">
        <f>CONCATENATE(D34," ",E34," ",F34)</f>
        <v>Posibilidad de afectación económica y reputacional por errores en la estructuración y/o procedimiento de los actos administrativos por falta, falsa, indebida motivación y/o vulneración al  debido proceso que genere daño antijurídico en contra de la administración municipal</v>
      </c>
      <c r="H34" s="278" t="s">
        <v>92</v>
      </c>
      <c r="I34" s="278" t="s">
        <v>93</v>
      </c>
      <c r="J34" s="272">
        <f>_xlfn.IFNA(VLOOKUP(I34,[17]Aux!$A$2:$B$6,2,FALSE)," ")</f>
        <v>0.6</v>
      </c>
      <c r="K34" s="278" t="s">
        <v>85</v>
      </c>
      <c r="L34" s="280">
        <f>_xlfn.IFNA(VLOOKUP(K34,[17]Aux!$C$2:$D$6,2,FALSE)," ")</f>
        <v>0.8</v>
      </c>
      <c r="M34" s="282" t="str" cm="1">
        <f t="array" ref="M34">_xlfn.IFNA(INDEX('[17]Riesgo Inherente'!$N$12:$N$36,MATCH(I34&amp;K34,'[17]Riesgo Inherente'!$K$12:$K$36&amp;'[17]Riesgo Inherente'!$L$12:$L$36,0),0)," ")</f>
        <v>Alto</v>
      </c>
      <c r="N34" s="36">
        <v>1</v>
      </c>
      <c r="O34" s="83" t="s">
        <v>217</v>
      </c>
      <c r="P34" s="36" t="s">
        <v>197</v>
      </c>
      <c r="Q34" s="37"/>
      <c r="R34" s="37" t="s">
        <v>63</v>
      </c>
      <c r="S34" s="37" t="s">
        <v>64</v>
      </c>
      <c r="T34" s="38">
        <f>_xlfn.IFNA(VLOOKUP(R34,[17]Aux!$G$2:$H$4,2,FALSE)+VLOOKUP(S34,[17]Aux!$I$2:$J$3,2,FALSE)," ")</f>
        <v>0.4</v>
      </c>
      <c r="U34" s="36" t="s">
        <v>65</v>
      </c>
      <c r="V34" s="37" t="s">
        <v>66</v>
      </c>
      <c r="W34" s="36" t="s">
        <v>201</v>
      </c>
      <c r="X34" s="36"/>
      <c r="Y34" s="39">
        <f>_xlfn.IFNA(IF(OR(R34="Preventivo",R34="Detectivo"),J34-(J34*T34)," ")," ")</f>
        <v>0.36</v>
      </c>
      <c r="Z34" s="274" t="e" cm="1">
        <f t="array" aca="1" ref="Z34" ca="1">_xlfn.IFNA(_xlfn.IFS(AND(AA34&gt;0,AA34&lt;=0.4),"Muy Baja",AND(AA34&gt;0.2,AA34&lt;=0.4),"Baja",AND(AA34&gt;0.4,AA34&lt;=0.6),"Media",AND(AA34&gt;0.6,AA34&lt;=0.8),"Alta",AND(AA34&gt;0.8,AA34&lt;=1),"Muy Alta")," ")</f>
        <v>#NAME?</v>
      </c>
      <c r="AA34" s="272" t="e" cm="1">
        <f t="array" aca="1" ref="AA34" ca="1">_xlfn.IFNA(_xlfn.IFS(AND(Y34=" ",Y35=" "),J34,AND(Y34&lt;&gt;" ",Y35&lt;&gt;" "),Y35,Y34=" ",Y35,Y35=" ",Y34)," ")</f>
        <v>#NAME?</v>
      </c>
      <c r="AB34" s="39" t="str">
        <f>_xlfn.IFNA(IF(R34="Correctivo",L34-(L34*T34)," ")," ")</f>
        <v xml:space="preserve"> </v>
      </c>
      <c r="AC34" s="274" t="e" cm="1">
        <f t="array" aca="1" ref="AC34" ca="1">_xlfn.IFNA(_xlfn.IFS(AND(AD34&gt;0,AD34&lt;=0.4),"Leve",AND(AD34&gt;0.2,AD34&lt;=0.4),"Menor",AND(AD34&gt;0.4,AD34&lt;=0.6),"Moderado",AND(AD34&gt;0.6,AD34&lt;=0.8),"Mayor",AND(AD34&gt;0.8,AD34&lt;=1),"Catastrófico")," ")</f>
        <v>#NAME?</v>
      </c>
      <c r="AD34" s="272" t="e" cm="1">
        <f t="array" aca="1" ref="AD34" ca="1">_xlfn.IFNA(_xlfn.IFS(AND(AB34=" ",AB35=" "),L34,AND(AB34&lt;&gt;" ",AB35&lt;&gt;" "),AB35,AB34=" ",AB35,AB35=" ",AB34)," ")</f>
        <v>#NAME?</v>
      </c>
      <c r="AE34" s="274" t="e" cm="1">
        <f t="array" aca="1" ref="AE34" ca="1">_xlfn.IFNA(INDEX('[17]Riesgo Inherente'!$N$12:$N$36,MATCH(Z34&amp;AC34,'[17]Riesgo Inherente'!$K$12:$K$36&amp;'[17]Riesgo Inherente'!$L$12:$L$36,0),0)," ")</f>
        <v>#NAME?</v>
      </c>
      <c r="AF34" s="276" t="s">
        <v>172</v>
      </c>
    </row>
    <row r="35" spans="2:32" ht="89.1" customHeight="1" thickBot="1" x14ac:dyDescent="0.3">
      <c r="B35" s="285"/>
      <c r="C35" s="279"/>
      <c r="D35" s="279"/>
      <c r="E35" s="279"/>
      <c r="F35" s="279"/>
      <c r="G35" s="295"/>
      <c r="H35" s="279"/>
      <c r="I35" s="279"/>
      <c r="J35" s="273"/>
      <c r="K35" s="279"/>
      <c r="L35" s="281"/>
      <c r="M35" s="283"/>
      <c r="N35" s="30">
        <v>2</v>
      </c>
      <c r="O35" s="89" t="s">
        <v>210</v>
      </c>
      <c r="P35" s="30" t="s">
        <v>197</v>
      </c>
      <c r="Q35" s="31"/>
      <c r="R35" s="31" t="s">
        <v>63</v>
      </c>
      <c r="S35" s="31" t="s">
        <v>64</v>
      </c>
      <c r="T35" s="33">
        <f>_xlfn.IFNA(VLOOKUP(R35,[17]Aux!$G$2:$H$4,2,FALSE)+VLOOKUP(S35,[17]Aux!$I$2:$J$3,2,FALSE)," ")</f>
        <v>0.4</v>
      </c>
      <c r="U35" s="30" t="s">
        <v>65</v>
      </c>
      <c r="V35" s="31" t="s">
        <v>66</v>
      </c>
      <c r="W35" s="30" t="s">
        <v>201</v>
      </c>
      <c r="X35" s="36"/>
      <c r="Y35" s="34">
        <f>_xlfn.IFNA(IF(Y34=" ",IF(OR(R35="Preventivo",R35="Detectivo"),J34-(J34*T35)," "),IF(OR(R35="Preventivo",R35="Detectivo"),Y34-(Y34*T35)," "))," ")</f>
        <v>0.216</v>
      </c>
      <c r="Z35" s="275"/>
      <c r="AA35" s="273"/>
      <c r="AB35" s="35" t="str">
        <f>_xlfn.IFNA(IF(AB34=" ",IF(R35="Correctivo",L34-(L34*T35)," "),IF(R35="Correctivo",AB34-(AB34*T35)," "))," ")</f>
        <v xml:space="preserve"> </v>
      </c>
      <c r="AC35" s="275"/>
      <c r="AD35" s="273"/>
      <c r="AE35" s="275"/>
      <c r="AF35" s="277"/>
    </row>
    <row r="36" spans="2:32" ht="50.1" customHeight="1" x14ac:dyDescent="0.25">
      <c r="B36" s="284">
        <v>6</v>
      </c>
      <c r="C36" s="278" t="s">
        <v>190</v>
      </c>
      <c r="D36" s="278" t="s">
        <v>218</v>
      </c>
      <c r="E36" s="278" t="s">
        <v>219</v>
      </c>
      <c r="F36" s="278" t="s">
        <v>220</v>
      </c>
      <c r="G36" s="286" t="str">
        <f>CONCATENATE(D36," ",E36," ",F36)</f>
        <v>Posibilidad de afectación económica   por pérdida de demandas generada por la inadecuada gestión extrajudicial, judicial o administrativa  debido a información incompleta o inoportuna de las demás dependencias de la entidad</v>
      </c>
      <c r="H36" s="278" t="s">
        <v>92</v>
      </c>
      <c r="I36" s="278" t="s">
        <v>194</v>
      </c>
      <c r="J36" s="272">
        <f>_xlfn.IFNA(VLOOKUP(I36,[17]Aux!$A$2:$B$6,2,FALSE)," ")</f>
        <v>1</v>
      </c>
      <c r="K36" s="278" t="s">
        <v>195</v>
      </c>
      <c r="L36" s="280">
        <f>_xlfn.IFNA(VLOOKUP(K36,[17]Aux!$C$2:$D$6,2,FALSE)," ")</f>
        <v>1</v>
      </c>
      <c r="M36" s="282" t="str" cm="1">
        <f t="array" ref="M36">_xlfn.IFNA(INDEX('[17]Riesgo Inherente'!$N$12:$N$36,MATCH(I36&amp;K36,'[17]Riesgo Inherente'!$K$12:$K$36&amp;'[17]Riesgo Inherente'!$L$12:$L$36,0),0)," ")</f>
        <v>Extremo</v>
      </c>
      <c r="N36" s="36">
        <v>1</v>
      </c>
      <c r="O36" s="83" t="s">
        <v>221</v>
      </c>
      <c r="P36" s="36" t="s">
        <v>197</v>
      </c>
      <c r="Q36" s="37"/>
      <c r="R36" s="37" t="s">
        <v>63</v>
      </c>
      <c r="S36" s="37" t="s">
        <v>64</v>
      </c>
      <c r="T36" s="38">
        <f>_xlfn.IFNA(VLOOKUP(R36,[17]Aux!$G$2:$H$4,2,FALSE)+VLOOKUP(S36,[17]Aux!$I$2:$J$3,2,FALSE)," ")</f>
        <v>0.4</v>
      </c>
      <c r="U36" s="36" t="s">
        <v>65</v>
      </c>
      <c r="V36" s="37" t="s">
        <v>66</v>
      </c>
      <c r="W36" s="36" t="s">
        <v>201</v>
      </c>
      <c r="X36" s="36"/>
      <c r="Y36" s="39">
        <f>_xlfn.IFNA(IF(OR(R36="Preventivo",R36="Detectivo"),J36-(J36*T36)," ")," ")</f>
        <v>0.6</v>
      </c>
      <c r="Z36" s="274" t="e" cm="1">
        <f t="array" aca="1" ref="Z36" ca="1">_xlfn.IFNA(_xlfn.IFS(AND(AA36&gt;0,AA36&lt;=0.4),"Muy Baja",AND(AA36&gt;0.2,AA36&lt;=0.4),"Baja",AND(AA36&gt;0.4,AA36&lt;=0.6),"Media",AND(AA36&gt;0.6,AA36&lt;=0.8),"Alta",AND(AA36&gt;0.8,AA36&lt;=1),"Muy Alta")," ")</f>
        <v>#NAME?</v>
      </c>
      <c r="AA36" s="272" t="e" cm="1">
        <f t="array" aca="1" ref="AA36" ca="1">_xlfn.IFNA(_xlfn.IFS(AND(Y36=" ",Y37=" "),J36,AND(Y36&lt;&gt;" ",Y37&lt;&gt;" "),Y37,Y36=" ",Y37,Y37=" ",Y36)," ")</f>
        <v>#NAME?</v>
      </c>
      <c r="AB36" s="39" t="str">
        <f>_xlfn.IFNA(IF(R36="Correctivo",L36-(L36*T36)," ")," ")</f>
        <v xml:space="preserve"> </v>
      </c>
      <c r="AC36" s="274" t="e" cm="1">
        <f t="array" aca="1" ref="AC36" ca="1">_xlfn.IFNA(_xlfn.IFS(AND(AD36&gt;0,AD36&lt;=0.4),"Leve",AND(AD36&gt;0.2,AD36&lt;=0.4),"Menor",AND(AD36&gt;0.4,AD36&lt;=0.6),"Moderado",AND(AD36&gt;0.6,AD36&lt;=0.8),"Mayor",AND(AD36&gt;0.8,AD36&lt;=1),"Catastrófico")," ")</f>
        <v>#NAME?</v>
      </c>
      <c r="AD36" s="272" t="e" cm="1">
        <f t="array" aca="1" ref="AD36" ca="1">_xlfn.IFNA(_xlfn.IFS(AND(AB36=" ",AB37=" "),L36,AND(AB36&lt;&gt;" ",AB37&lt;&gt;" "),AB37,AB36=" ",AB37,AB37=" ",AB36)," ")</f>
        <v>#NAME?</v>
      </c>
      <c r="AE36" s="274" t="e" cm="1">
        <f t="array" aca="1" ref="AE36" ca="1">_xlfn.IFNA(INDEX('[17]Riesgo Inherente'!$N$12:$N$36,MATCH(Z36&amp;AC36,'[17]Riesgo Inherente'!$K$12:$K$36&amp;'[17]Riesgo Inherente'!$L$12:$L$36,0),0)," ")</f>
        <v>#NAME?</v>
      </c>
      <c r="AF36" s="276" t="s">
        <v>172</v>
      </c>
    </row>
    <row r="37" spans="2:32" ht="87.95" customHeight="1" thickBot="1" x14ac:dyDescent="0.3">
      <c r="B37" s="285"/>
      <c r="C37" s="279"/>
      <c r="D37" s="279"/>
      <c r="E37" s="279"/>
      <c r="F37" s="279"/>
      <c r="G37" s="287"/>
      <c r="H37" s="279"/>
      <c r="I37" s="279"/>
      <c r="J37" s="273"/>
      <c r="K37" s="279"/>
      <c r="L37" s="281"/>
      <c r="M37" s="283"/>
      <c r="N37" s="30">
        <v>2</v>
      </c>
      <c r="O37" s="122" t="s">
        <v>214</v>
      </c>
      <c r="P37" s="30"/>
      <c r="Q37" s="31" t="s">
        <v>197</v>
      </c>
      <c r="R37" s="31" t="s">
        <v>71</v>
      </c>
      <c r="S37" s="31" t="s">
        <v>134</v>
      </c>
      <c r="T37" s="33">
        <f>_xlfn.IFNA(VLOOKUP(R37,[17]Aux!$G$2:$H$4,2,FALSE)+VLOOKUP(S37,[17]Aux!$I$2:$J$3,2,FALSE)," ")</f>
        <v>0.25</v>
      </c>
      <c r="U37" s="30" t="s">
        <v>65</v>
      </c>
      <c r="V37" s="31" t="s">
        <v>66</v>
      </c>
      <c r="W37" s="30" t="s">
        <v>201</v>
      </c>
      <c r="X37" s="30"/>
      <c r="Y37" s="34" t="str">
        <f>_xlfn.IFNA(IF(Y36=" ",IF(OR(R37="Preventivo",R37="Detectivo"),J36-(J36*T37)," "),IF(OR(R37="Preventivo",R37="Detectivo"),Y36-(Y36*T37)," "))," ")</f>
        <v xml:space="preserve"> </v>
      </c>
      <c r="Z37" s="275"/>
      <c r="AA37" s="273"/>
      <c r="AB37" s="35">
        <f>_xlfn.IFNA(IF(AB36=" ",IF(R37="Correctivo",L36-(L36*T37)," "),IF(R37="Correctivo",AB36-(AB36*T37)," "))," ")</f>
        <v>0.75</v>
      </c>
      <c r="AC37" s="275"/>
      <c r="AD37" s="273"/>
      <c r="AE37" s="275"/>
      <c r="AF37" s="277"/>
    </row>
    <row r="38" spans="2:32" ht="105.95" customHeight="1" x14ac:dyDescent="0.25">
      <c r="B38" s="284">
        <v>7</v>
      </c>
      <c r="C38" s="278" t="s">
        <v>190</v>
      </c>
      <c r="D38" s="278" t="s">
        <v>191</v>
      </c>
      <c r="E38" s="278" t="s">
        <v>222</v>
      </c>
      <c r="F38" s="278" t="s">
        <v>223</v>
      </c>
      <c r="G38" s="286" t="str">
        <f>CONCATENATE(D38," ",E38," ",F38)</f>
        <v>Posibilidad de afectación económica y reputacional Por sanciones impuestas por autoridad competente por extravío o publicación no autorizada de información sometida a reserva debido a pérdida de expedientes</v>
      </c>
      <c r="H38" s="278" t="s">
        <v>92</v>
      </c>
      <c r="I38" s="278" t="s">
        <v>93</v>
      </c>
      <c r="J38" s="272">
        <f>_xlfn.IFNA(VLOOKUP(I38,[17]Aux!$A$2:$B$6,2,FALSE)," ")</f>
        <v>0.6</v>
      </c>
      <c r="K38" s="278" t="s">
        <v>85</v>
      </c>
      <c r="L38" s="280">
        <f>_xlfn.IFNA(VLOOKUP(K38,[17]Aux!$C$2:$D$6,2,FALSE)," ")</f>
        <v>0.8</v>
      </c>
      <c r="M38" s="282" t="str" cm="1">
        <f t="array" ref="M38">_xlfn.IFNA(INDEX('[17]Riesgo Inherente'!$N$12:$N$36,MATCH(I38&amp;K38,'[17]Riesgo Inherente'!$K$12:$K$36&amp;'[17]Riesgo Inherente'!$L$12:$L$36,0),0)," ")</f>
        <v>Alto</v>
      </c>
      <c r="N38" s="36">
        <v>1</v>
      </c>
      <c r="O38" s="83" t="s">
        <v>224</v>
      </c>
      <c r="P38" s="36" t="s">
        <v>197</v>
      </c>
      <c r="Q38" s="37"/>
      <c r="R38" s="37" t="s">
        <v>63</v>
      </c>
      <c r="S38" s="37" t="s">
        <v>64</v>
      </c>
      <c r="T38" s="38">
        <f>_xlfn.IFNA(VLOOKUP(R38,[17]Aux!$G$2:$H$4,2,FALSE)+VLOOKUP(S38,[17]Aux!$I$2:$J$3,2,FALSE)," ")</f>
        <v>0.4</v>
      </c>
      <c r="U38" s="36" t="s">
        <v>65</v>
      </c>
      <c r="V38" s="37" t="s">
        <v>66</v>
      </c>
      <c r="W38" s="36" t="s">
        <v>201</v>
      </c>
      <c r="X38" s="36"/>
      <c r="Y38" s="39">
        <f>_xlfn.IFNA(IF(OR(R38="Preventivo",R38="Detectivo"),J38-(J38*T38)," ")," ")</f>
        <v>0.36</v>
      </c>
      <c r="Z38" s="274" t="e" cm="1">
        <f t="array" aca="1" ref="Z38" ca="1">_xlfn.IFNA(_xlfn.IFS(AND(AA38&gt;0,AA38&lt;=0.4),"Muy Baja",AND(AA38&gt;0.2,AA38&lt;=0.4),"Baja",AND(AA38&gt;0.4,AA38&lt;=0.6),"Media",AND(AA38&gt;0.6,AA38&lt;=0.8),"Alta",AND(AA38&gt;0.8,AA38&lt;=1),"Muy Alta")," ")</f>
        <v>#NAME?</v>
      </c>
      <c r="AA38" s="272" t="e" cm="1">
        <f t="array" aca="1" ref="AA38" ca="1">_xlfn.IFNA(_xlfn.IFS(AND(Y38=" ",Y39=" "),J38,AND(Y38&lt;&gt;" ",Y39&lt;&gt;" "),Y39,Y38=" ",Y39,Y39=" ",Y38)," ")</f>
        <v>#NAME?</v>
      </c>
      <c r="AB38" s="39" t="str">
        <f>_xlfn.IFNA(IF(R38="Correctivo",L38-(L38*T38)," ")," ")</f>
        <v xml:space="preserve"> </v>
      </c>
      <c r="AC38" s="274" t="e" cm="1">
        <f t="array" aca="1" ref="AC38" ca="1">_xlfn.IFNA(_xlfn.IFS(AND(AD38&gt;0,AD38&lt;=0.4),"Leve",AND(AD38&gt;0.2,AD38&lt;=0.4),"Menor",AND(AD38&gt;0.4,AD38&lt;=0.6),"Moderado",AND(AD38&gt;0.6,AD38&lt;=0.8),"Mayor",AND(AD38&gt;0.8,AD38&lt;=1),"Catastrófico")," ")</f>
        <v>#NAME?</v>
      </c>
      <c r="AD38" s="272" t="e" cm="1">
        <f t="array" aca="1" ref="AD38" ca="1">_xlfn.IFNA(_xlfn.IFS(AND(AB38=" ",AB39=" "),L38,AND(AB38&lt;&gt;" ",AB39&lt;&gt;" "),AB39,AB38=" ",AB39,AB39=" ",AB38)," ")</f>
        <v>#NAME?</v>
      </c>
      <c r="AE38" s="274" t="e" cm="1">
        <f t="array" aca="1" ref="AE38" ca="1">_xlfn.IFNA(INDEX('[17]Riesgo Inherente'!$N$12:$N$36,MATCH(Z38&amp;AC38,'[17]Riesgo Inherente'!$K$12:$K$36&amp;'[17]Riesgo Inherente'!$L$12:$L$36,0),0)," ")</f>
        <v>#NAME?</v>
      </c>
      <c r="AF38" s="276" t="s">
        <v>166</v>
      </c>
    </row>
    <row r="39" spans="2:32" ht="81" customHeight="1" thickBot="1" x14ac:dyDescent="0.3">
      <c r="B39" s="285"/>
      <c r="C39" s="279"/>
      <c r="D39" s="279"/>
      <c r="E39" s="279"/>
      <c r="F39" s="279"/>
      <c r="G39" s="287"/>
      <c r="H39" s="279"/>
      <c r="I39" s="279"/>
      <c r="J39" s="273"/>
      <c r="K39" s="279"/>
      <c r="L39" s="281"/>
      <c r="M39" s="283"/>
      <c r="N39" s="30">
        <v>2</v>
      </c>
      <c r="O39" s="122" t="s">
        <v>214</v>
      </c>
      <c r="P39" s="30"/>
      <c r="Q39" s="31" t="s">
        <v>197</v>
      </c>
      <c r="R39" s="31" t="s">
        <v>71</v>
      </c>
      <c r="S39" s="31" t="s">
        <v>64</v>
      </c>
      <c r="T39" s="33">
        <f>_xlfn.IFNA(VLOOKUP(R39,[17]Aux!$G$2:$H$4,2,FALSE)+VLOOKUP(S39,[17]Aux!$I$2:$J$3,2,FALSE)," ")</f>
        <v>0.25</v>
      </c>
      <c r="U39" s="30" t="s">
        <v>65</v>
      </c>
      <c r="V39" s="31" t="s">
        <v>66</v>
      </c>
      <c r="W39" s="30" t="s">
        <v>201</v>
      </c>
      <c r="X39" s="30"/>
      <c r="Y39" s="34" t="str">
        <f>_xlfn.IFNA(IF(Y38=" ",IF(OR(R39="Preventivo",R39="Detectivo"),J38-(J38*T39)," "),IF(OR(R39="Preventivo",R39="Detectivo"),Y38-(Y38*T39)," "))," ")</f>
        <v xml:space="preserve"> </v>
      </c>
      <c r="Z39" s="275"/>
      <c r="AA39" s="273"/>
      <c r="AB39" s="35">
        <f>_xlfn.IFNA(IF(AB38=" ",IF(R39="Correctivo",L38-(L38*T39)," "),IF(R39="Correctivo",AB38-(AB38*T39)," "))," ")</f>
        <v>0.60000000000000009</v>
      </c>
      <c r="AC39" s="275"/>
      <c r="AD39" s="273"/>
      <c r="AE39" s="275"/>
      <c r="AF39" s="277"/>
    </row>
    <row r="40" spans="2:32" ht="50.1" customHeight="1" x14ac:dyDescent="0.25">
      <c r="B40" s="284">
        <v>8</v>
      </c>
      <c r="C40" s="278"/>
      <c r="D40" s="278"/>
      <c r="E40" s="278"/>
      <c r="F40" s="278"/>
      <c r="G40" s="286" t="str">
        <f>CONCATENATE(D40," ",E40," ",F40)</f>
        <v xml:space="preserve">  </v>
      </c>
      <c r="H40" s="278"/>
      <c r="I40" s="278"/>
      <c r="J40" s="272" t="str">
        <f>_xlfn.IFNA(VLOOKUP(I40,[17]Aux!$A$2:$B$6,2,FALSE)," ")</f>
        <v xml:space="preserve"> </v>
      </c>
      <c r="K40" s="278"/>
      <c r="L40" s="280" t="str">
        <f>_xlfn.IFNA(VLOOKUP(K40,[17]Aux!$C$2:$D$6,2,FALSE)," ")</f>
        <v xml:space="preserve"> </v>
      </c>
      <c r="M40" s="282" t="str" cm="1">
        <f t="array" ref="M40">_xlfn.IFNA(INDEX('[17]Riesgo Inherente'!$N$12:$N$36,MATCH(I40&amp;K40,'[17]Riesgo Inherente'!$K$12:$K$36&amp;'[17]Riesgo Inherente'!$L$12:$L$36,0),0)," ")</f>
        <v xml:space="preserve"> </v>
      </c>
      <c r="N40" s="36">
        <v>1</v>
      </c>
      <c r="O40" s="96"/>
      <c r="P40" s="36"/>
      <c r="Q40" s="37"/>
      <c r="R40" s="37"/>
      <c r="S40" s="37"/>
      <c r="T40" s="38" t="str">
        <f>_xlfn.IFNA(VLOOKUP(R40,[17]Aux!$G$2:$H$4,2,FALSE)+VLOOKUP(S40,[17]Aux!$I$2:$J$3,2,FALSE)," ")</f>
        <v xml:space="preserve"> </v>
      </c>
      <c r="U40" s="36"/>
      <c r="V40" s="37"/>
      <c r="W40" s="36"/>
      <c r="X40" s="36"/>
      <c r="Y40" s="39" t="str">
        <f>_xlfn.IFNA(IF(OR(R40="Preventivo",R40="Detectivo"),J40-(J40*T40)," ")," ")</f>
        <v xml:space="preserve"> </v>
      </c>
      <c r="Z40" s="274" t="e" cm="1">
        <f t="array" aca="1" ref="Z40" ca="1">_xlfn.IFNA(_xlfn.IFS(AND(AA40&gt;0,AA40&lt;=0.4),"Muy Baja",AND(AA40&gt;0.2,AA40&lt;=0.4),"Baja",AND(AA40&gt;0.4,AA40&lt;=0.6),"Media",AND(AA40&gt;0.6,AA40&lt;=0.8),"Alta",AND(AA40&gt;0.8,AA40&lt;=1),"Muy Alta")," ")</f>
        <v>#NAME?</v>
      </c>
      <c r="AA40" s="272" t="e" cm="1">
        <f t="array" aca="1" ref="AA40" ca="1">_xlfn.IFNA(_xlfn.IFS(AND(Y40=" ",Y41=" "),J40,AND(Y40&lt;&gt;" ",Y41&lt;&gt;" "),Y41,Y40=" ",Y41,Y41=" ",Y40)," ")</f>
        <v>#NAME?</v>
      </c>
      <c r="AB40" s="39" t="str">
        <f>_xlfn.IFNA(IF(R40="Correctivo",L40-(L40*T40)," ")," ")</f>
        <v xml:space="preserve"> </v>
      </c>
      <c r="AC40" s="274" t="e" cm="1">
        <f t="array" aca="1" ref="AC40" ca="1">_xlfn.IFNA(_xlfn.IFS(AND(AD40&gt;0,AD40&lt;=0.4),"Leve",AND(AD40&gt;0.2,AD40&lt;=0.4),"Menor",AND(AD40&gt;0.4,AD40&lt;=0.6),"Moderado",AND(AD40&gt;0.6,AD40&lt;=0.8),"Mayor",AND(AD40&gt;0.8,AD40&lt;=1),"Catastrófico")," ")</f>
        <v>#NAME?</v>
      </c>
      <c r="AD40" s="272" t="e" cm="1">
        <f t="array" aca="1" ref="AD40" ca="1">_xlfn.IFNA(_xlfn.IFS(AND(AB40=" ",AB41=" "),L40,AND(AB40&lt;&gt;" ",AB41&lt;&gt;" "),AB41,AB40=" ",AB41,AB41=" ",AB40)," ")</f>
        <v>#NAME?</v>
      </c>
      <c r="AE40" s="274" t="e" cm="1">
        <f t="array" aca="1" ref="AE40" ca="1">_xlfn.IFNA(INDEX('[17]Riesgo Inherente'!$N$12:$N$36,MATCH(Z40&amp;AC40,'[17]Riesgo Inherente'!$K$12:$K$36&amp;'[17]Riesgo Inherente'!$L$12:$L$36,0),0)," ")</f>
        <v>#NAME?</v>
      </c>
      <c r="AF40" s="276"/>
    </row>
    <row r="41" spans="2:32" ht="50.1" customHeight="1" thickBot="1" x14ac:dyDescent="0.3">
      <c r="B41" s="285"/>
      <c r="C41" s="279"/>
      <c r="D41" s="279"/>
      <c r="E41" s="279"/>
      <c r="F41" s="279"/>
      <c r="G41" s="287"/>
      <c r="H41" s="279"/>
      <c r="I41" s="279"/>
      <c r="J41" s="273"/>
      <c r="K41" s="279"/>
      <c r="L41" s="281"/>
      <c r="M41" s="283"/>
      <c r="N41" s="30">
        <v>2</v>
      </c>
      <c r="O41" s="97"/>
      <c r="P41" s="30"/>
      <c r="Q41" s="31"/>
      <c r="R41" s="31"/>
      <c r="S41" s="31"/>
      <c r="T41" s="33" t="str">
        <f>_xlfn.IFNA(VLOOKUP(R41,[17]Aux!$G$2:$H$4,2,FALSE)+VLOOKUP(S41,[17]Aux!$I$2:$J$3,2,FALSE)," ")</f>
        <v xml:space="preserve"> </v>
      </c>
      <c r="U41" s="30"/>
      <c r="V41" s="31"/>
      <c r="W41" s="30"/>
      <c r="X41" s="30"/>
      <c r="Y41" s="34" t="str">
        <f>_xlfn.IFNA(IF(Y40=" ",IF(OR(R41="Preventivo",R41="Detectivo"),J40-(J40*T41)," "),IF(OR(R41="Preventivo",R41="Detectivo"),Y40-(Y40*T41)," "))," ")</f>
        <v xml:space="preserve"> </v>
      </c>
      <c r="Z41" s="275"/>
      <c r="AA41" s="273"/>
      <c r="AB41" s="35" t="str">
        <f>_xlfn.IFNA(IF(AB40=" ",IF(R41="Correctivo",L40-(L40*T41)," "),IF(R41="Correctivo",AB40-(AB40*T41)," "))," ")</f>
        <v xml:space="preserve"> </v>
      </c>
      <c r="AC41" s="275"/>
      <c r="AD41" s="273"/>
      <c r="AE41" s="275"/>
      <c r="AF41" s="277"/>
    </row>
    <row r="42" spans="2:32" ht="50.1" customHeight="1" x14ac:dyDescent="0.25">
      <c r="B42" s="101"/>
      <c r="C42" s="102"/>
      <c r="D42" s="102"/>
      <c r="E42" s="102"/>
      <c r="F42" s="102"/>
      <c r="G42" s="103"/>
      <c r="H42" s="102"/>
      <c r="I42" s="102"/>
      <c r="J42" s="104"/>
      <c r="K42" s="102"/>
      <c r="L42" s="105"/>
      <c r="M42" s="106"/>
      <c r="N42" s="102"/>
      <c r="O42" s="107"/>
      <c r="P42" s="102"/>
      <c r="Q42" s="108"/>
      <c r="R42" s="108"/>
      <c r="S42" s="108"/>
      <c r="T42" s="105"/>
      <c r="U42" s="102"/>
      <c r="V42" s="108"/>
      <c r="W42" s="102"/>
      <c r="X42" s="102"/>
      <c r="Y42" s="104"/>
      <c r="Z42" s="109"/>
      <c r="AA42" s="104"/>
      <c r="AB42" s="104"/>
      <c r="AC42" s="109"/>
      <c r="AD42" s="104"/>
      <c r="AE42" s="109"/>
      <c r="AF42" s="110"/>
    </row>
    <row r="43" spans="2:32" ht="21" customHeight="1" x14ac:dyDescent="0.3">
      <c r="B43" s="71"/>
      <c r="M43" s="106"/>
      <c r="N43" s="102"/>
      <c r="O43" s="107"/>
      <c r="AD43" s="266" t="s">
        <v>103</v>
      </c>
      <c r="AE43" s="266"/>
      <c r="AF43" s="267"/>
    </row>
    <row r="44" spans="2:32" ht="23.1" customHeight="1" x14ac:dyDescent="0.25">
      <c r="B44" s="71"/>
      <c r="AD44" s="268" t="s">
        <v>118</v>
      </c>
      <c r="AE44" s="268"/>
      <c r="AF44" s="269"/>
    </row>
    <row r="45" spans="2:32" ht="18" customHeight="1" x14ac:dyDescent="0.25">
      <c r="B45" s="111"/>
      <c r="C45" s="112"/>
      <c r="D45" s="112"/>
      <c r="E45" s="112"/>
      <c r="F45" s="112"/>
      <c r="G45" s="112"/>
      <c r="H45" s="112"/>
      <c r="I45" s="112"/>
      <c r="J45" s="112"/>
      <c r="K45" s="112"/>
      <c r="L45" s="112"/>
      <c r="M45" s="112"/>
      <c r="N45" s="112"/>
      <c r="O45" s="112"/>
      <c r="P45" s="112"/>
      <c r="Q45" s="112"/>
      <c r="R45" s="112"/>
      <c r="S45" s="112" t="s">
        <v>105</v>
      </c>
      <c r="T45" s="112"/>
      <c r="U45" s="112"/>
      <c r="V45" s="112"/>
      <c r="W45" s="112"/>
      <c r="X45" s="112"/>
      <c r="Y45" s="112"/>
      <c r="Z45" s="112"/>
      <c r="AA45" s="112"/>
      <c r="AB45" s="112"/>
      <c r="AC45" s="112"/>
      <c r="AD45" s="270" t="s">
        <v>106</v>
      </c>
      <c r="AE45" s="270"/>
      <c r="AF45" s="271"/>
    </row>
    <row r="48" spans="2:32" s="113" customFormat="1" ht="24.95" customHeight="1" x14ac:dyDescent="0.25">
      <c r="B48" s="263"/>
      <c r="C48" s="263"/>
      <c r="D48" s="263"/>
      <c r="E48" s="264"/>
      <c r="F48" s="264"/>
      <c r="G48" s="264"/>
      <c r="H48" s="264"/>
      <c r="I48" s="263"/>
      <c r="J48" s="263"/>
      <c r="K48" s="264"/>
      <c r="L48" s="264"/>
      <c r="M48" s="264"/>
      <c r="N48" s="264"/>
      <c r="O48" s="264"/>
      <c r="P48" s="264"/>
      <c r="Q48" s="264"/>
      <c r="R48" s="263"/>
      <c r="S48" s="263"/>
      <c r="T48" s="264"/>
      <c r="U48" s="264"/>
      <c r="V48" s="264"/>
      <c r="W48" s="264"/>
      <c r="X48" s="264"/>
      <c r="Y48" s="264"/>
      <c r="Z48" s="264"/>
      <c r="AA48" s="264"/>
      <c r="AB48" s="264"/>
      <c r="AC48" s="264"/>
      <c r="AD48" s="264"/>
      <c r="AE48" s="264"/>
      <c r="AF48" s="264"/>
    </row>
    <row r="49" spans="2:32" s="113" customFormat="1" ht="20.100000000000001" customHeight="1" x14ac:dyDescent="0.25">
      <c r="B49" s="263"/>
      <c r="C49" s="263"/>
      <c r="D49" s="263"/>
      <c r="E49" s="264"/>
      <c r="F49" s="264"/>
      <c r="G49" s="264"/>
      <c r="H49" s="264"/>
      <c r="I49" s="263"/>
      <c r="J49" s="263"/>
      <c r="K49" s="264"/>
      <c r="L49" s="264"/>
      <c r="M49" s="264"/>
      <c r="N49" s="264"/>
      <c r="O49" s="264"/>
      <c r="P49" s="264"/>
      <c r="Q49" s="264"/>
      <c r="R49" s="263"/>
      <c r="S49" s="265"/>
      <c r="T49" s="264"/>
      <c r="U49" s="264"/>
      <c r="V49" s="264"/>
      <c r="W49" s="264"/>
      <c r="X49" s="264"/>
      <c r="Y49" s="264"/>
      <c r="Z49" s="264"/>
      <c r="AA49" s="264"/>
      <c r="AB49" s="264"/>
      <c r="AC49" s="264"/>
      <c r="AD49" s="264"/>
      <c r="AE49" s="264"/>
      <c r="AF49" s="264"/>
    </row>
    <row r="53" spans="2:32" ht="15" customHeight="1" x14ac:dyDescent="0.25">
      <c r="AB53" s="260"/>
      <c r="AC53" s="260"/>
    </row>
    <row r="54" spans="2:32" ht="15" customHeight="1" x14ac:dyDescent="0.25">
      <c r="AB54" s="261"/>
      <c r="AC54" s="261"/>
    </row>
    <row r="55" spans="2:32" ht="15" customHeight="1" x14ac:dyDescent="0.25">
      <c r="AB55" s="262"/>
      <c r="AC55" s="262"/>
    </row>
    <row r="151" spans="4:4" ht="15.75" x14ac:dyDescent="0.25"/>
    <row r="152" spans="4:4" ht="15" hidden="1" customHeight="1" x14ac:dyDescent="0.25"/>
    <row r="153" spans="4:4" ht="15" hidden="1" customHeight="1" x14ac:dyDescent="0.25">
      <c r="D153" s="67" t="s">
        <v>92</v>
      </c>
    </row>
    <row r="154" spans="4:4" ht="15" hidden="1" customHeight="1" x14ac:dyDescent="0.25">
      <c r="D154" s="67" t="s">
        <v>147</v>
      </c>
    </row>
    <row r="155" spans="4:4" ht="15" hidden="1" customHeight="1" x14ac:dyDescent="0.25">
      <c r="D155" s="67" t="s">
        <v>148</v>
      </c>
    </row>
    <row r="156" spans="4:4" ht="15" hidden="1" customHeight="1" x14ac:dyDescent="0.25">
      <c r="D156" s="67" t="s">
        <v>149</v>
      </c>
    </row>
    <row r="157" spans="4:4" ht="15" hidden="1" customHeight="1" x14ac:dyDescent="0.25">
      <c r="D157" s="67" t="s">
        <v>150</v>
      </c>
    </row>
    <row r="158" spans="4:4" ht="15" hidden="1" customHeight="1" x14ac:dyDescent="0.25">
      <c r="D158" s="67" t="s">
        <v>151</v>
      </c>
    </row>
    <row r="159" spans="4:4" ht="15" hidden="1" customHeight="1" x14ac:dyDescent="0.25">
      <c r="D159" s="67" t="s">
        <v>152</v>
      </c>
    </row>
    <row r="160" spans="4:4" ht="15" hidden="1" customHeight="1" x14ac:dyDescent="0.25">
      <c r="D160" s="67" t="s">
        <v>58</v>
      </c>
    </row>
    <row r="161" ht="15" hidden="1" customHeight="1" x14ac:dyDescent="0.25"/>
    <row r="162" ht="15.75" x14ac:dyDescent="0.25"/>
  </sheetData>
  <mergeCells count="218">
    <mergeCell ref="E17:H17"/>
    <mergeCell ref="B18:D18"/>
    <mergeCell ref="E18:H18"/>
    <mergeCell ref="Q18:S18"/>
    <mergeCell ref="T18:Y18"/>
    <mergeCell ref="Z18:AA18"/>
    <mergeCell ref="B3:E13"/>
    <mergeCell ref="F3:Z13"/>
    <mergeCell ref="AA3:AF13"/>
    <mergeCell ref="B14:D14"/>
    <mergeCell ref="AB14:AE14"/>
    <mergeCell ref="B16:D16"/>
    <mergeCell ref="E16:H16"/>
    <mergeCell ref="Q16:S16"/>
    <mergeCell ref="V16:AF16"/>
    <mergeCell ref="B20:D20"/>
    <mergeCell ref="E20:H20"/>
    <mergeCell ref="Q20:S20"/>
    <mergeCell ref="T20:Y20"/>
    <mergeCell ref="Z20:AA20"/>
    <mergeCell ref="AB20:AF20"/>
    <mergeCell ref="AB18:AF18"/>
    <mergeCell ref="B19:D19"/>
    <mergeCell ref="E19:H19"/>
    <mergeCell ref="Q19:S19"/>
    <mergeCell ref="T19:Y19"/>
    <mergeCell ref="Z19:AA19"/>
    <mergeCell ref="AB19:AF19"/>
    <mergeCell ref="B22:M22"/>
    <mergeCell ref="N22:AF22"/>
    <mergeCell ref="B23:B24"/>
    <mergeCell ref="C23:C24"/>
    <mergeCell ref="D23:D24"/>
    <mergeCell ref="E23:E24"/>
    <mergeCell ref="F23:F24"/>
    <mergeCell ref="G23:G24"/>
    <mergeCell ref="H23:H24"/>
    <mergeCell ref="I23:I24"/>
    <mergeCell ref="AA23:AA24"/>
    <mergeCell ref="AB23:AB24"/>
    <mergeCell ref="AC23:AC24"/>
    <mergeCell ref="AD23:AD24"/>
    <mergeCell ref="AE23:AE24"/>
    <mergeCell ref="AF23:AF24"/>
    <mergeCell ref="P23:Q23"/>
    <mergeCell ref="R23:T23"/>
    <mergeCell ref="U23:W23"/>
    <mergeCell ref="X23:X24"/>
    <mergeCell ref="Y23:Y24"/>
    <mergeCell ref="Z23:Z24"/>
    <mergeCell ref="J23:J24"/>
    <mergeCell ref="K23:K24"/>
    <mergeCell ref="AD25:AD27"/>
    <mergeCell ref="AE25:AE27"/>
    <mergeCell ref="AF25:AF27"/>
    <mergeCell ref="H25:H27"/>
    <mergeCell ref="I25:I27"/>
    <mergeCell ref="J25:J27"/>
    <mergeCell ref="K25:K27"/>
    <mergeCell ref="L25:L27"/>
    <mergeCell ref="M25:M27"/>
    <mergeCell ref="Z25:Z27"/>
    <mergeCell ref="AA25:AA27"/>
    <mergeCell ref="AC25:AC27"/>
    <mergeCell ref="L23:L24"/>
    <mergeCell ref="M23:M24"/>
    <mergeCell ref="N23:N24"/>
    <mergeCell ref="O23:O24"/>
    <mergeCell ref="B28:B29"/>
    <mergeCell ref="C28:C29"/>
    <mergeCell ref="D28:D29"/>
    <mergeCell ref="E28:E29"/>
    <mergeCell ref="F28:F29"/>
    <mergeCell ref="G28:G29"/>
    <mergeCell ref="B25:B27"/>
    <mergeCell ref="C25:C27"/>
    <mergeCell ref="D25:D27"/>
    <mergeCell ref="E25:E27"/>
    <mergeCell ref="F25:F27"/>
    <mergeCell ref="G25:G27"/>
    <mergeCell ref="Z28:Z29"/>
    <mergeCell ref="AA28:AA29"/>
    <mergeCell ref="AC28:AC29"/>
    <mergeCell ref="AD28:AD29"/>
    <mergeCell ref="AE28:AE29"/>
    <mergeCell ref="AF28:AF29"/>
    <mergeCell ref="H28:H29"/>
    <mergeCell ref="I28:I29"/>
    <mergeCell ref="J28:J29"/>
    <mergeCell ref="K28:K29"/>
    <mergeCell ref="L28:L29"/>
    <mergeCell ref="M28:M29"/>
    <mergeCell ref="AD30:AD31"/>
    <mergeCell ref="AE30:AE31"/>
    <mergeCell ref="AF30:AF31"/>
    <mergeCell ref="H30:H31"/>
    <mergeCell ref="I30:I31"/>
    <mergeCell ref="J30:J31"/>
    <mergeCell ref="K30:K31"/>
    <mergeCell ref="L30:L31"/>
    <mergeCell ref="M30:M31"/>
    <mergeCell ref="B32:B33"/>
    <mergeCell ref="C32:C33"/>
    <mergeCell ref="D32:D33"/>
    <mergeCell ref="E32:E33"/>
    <mergeCell ref="F32:F33"/>
    <mergeCell ref="G32:G33"/>
    <mergeCell ref="Z30:Z31"/>
    <mergeCell ref="AA30:AA31"/>
    <mergeCell ref="AC30:AC31"/>
    <mergeCell ref="B30:B31"/>
    <mergeCell ref="C30:C31"/>
    <mergeCell ref="D30:D31"/>
    <mergeCell ref="E30:E31"/>
    <mergeCell ref="F30:F31"/>
    <mergeCell ref="G30:G31"/>
    <mergeCell ref="Z32:Z33"/>
    <mergeCell ref="AA32:AA33"/>
    <mergeCell ref="AC32:AC33"/>
    <mergeCell ref="AD32:AD33"/>
    <mergeCell ref="AE32:AE33"/>
    <mergeCell ref="AF32:AF33"/>
    <mergeCell ref="H32:H33"/>
    <mergeCell ref="I32:I33"/>
    <mergeCell ref="J32:J33"/>
    <mergeCell ref="K32:K33"/>
    <mergeCell ref="L32:L33"/>
    <mergeCell ref="M32:M33"/>
    <mergeCell ref="AD34:AD35"/>
    <mergeCell ref="AE34:AE35"/>
    <mergeCell ref="AF34:AF35"/>
    <mergeCell ref="H34:H35"/>
    <mergeCell ref="I34:I35"/>
    <mergeCell ref="J34:J35"/>
    <mergeCell ref="K34:K35"/>
    <mergeCell ref="L34:L35"/>
    <mergeCell ref="M34:M35"/>
    <mergeCell ref="B36:B37"/>
    <mergeCell ref="C36:C37"/>
    <mergeCell ref="D36:D37"/>
    <mergeCell ref="E36:E37"/>
    <mergeCell ref="F36:F37"/>
    <mergeCell ref="G36:G37"/>
    <mergeCell ref="Z34:Z35"/>
    <mergeCell ref="AA34:AA35"/>
    <mergeCell ref="AC34:AC35"/>
    <mergeCell ref="B34:B35"/>
    <mergeCell ref="C34:C35"/>
    <mergeCell ref="D34:D35"/>
    <mergeCell ref="E34:E35"/>
    <mergeCell ref="F34:F35"/>
    <mergeCell ref="G34:G35"/>
    <mergeCell ref="Z36:Z37"/>
    <mergeCell ref="AA36:AA37"/>
    <mergeCell ref="AC36:AC37"/>
    <mergeCell ref="AD36:AD37"/>
    <mergeCell ref="AE36:AE37"/>
    <mergeCell ref="AF36:AF37"/>
    <mergeCell ref="H36:H37"/>
    <mergeCell ref="I36:I37"/>
    <mergeCell ref="J36:J37"/>
    <mergeCell ref="K36:K37"/>
    <mergeCell ref="L36:L37"/>
    <mergeCell ref="M36:M37"/>
    <mergeCell ref="AD38:AD39"/>
    <mergeCell ref="AE38:AE39"/>
    <mergeCell ref="AF38:AF39"/>
    <mergeCell ref="H38:H39"/>
    <mergeCell ref="I38:I39"/>
    <mergeCell ref="J38:J39"/>
    <mergeCell ref="K38:K39"/>
    <mergeCell ref="L38:L39"/>
    <mergeCell ref="M38:M39"/>
    <mergeCell ref="B40:B41"/>
    <mergeCell ref="C40:C41"/>
    <mergeCell ref="D40:D41"/>
    <mergeCell ref="E40:E41"/>
    <mergeCell ref="F40:F41"/>
    <mergeCell ref="G40:G41"/>
    <mergeCell ref="Z38:Z39"/>
    <mergeCell ref="AA38:AA39"/>
    <mergeCell ref="AC38:AC39"/>
    <mergeCell ref="B38:B39"/>
    <mergeCell ref="C38:C39"/>
    <mergeCell ref="D38:D39"/>
    <mergeCell ref="E38:E39"/>
    <mergeCell ref="F38:F39"/>
    <mergeCell ref="G38:G39"/>
    <mergeCell ref="Z40:Z41"/>
    <mergeCell ref="AA40:AA41"/>
    <mergeCell ref="AC40:AC41"/>
    <mergeCell ref="AD40:AD41"/>
    <mergeCell ref="AE40:AE41"/>
    <mergeCell ref="AF40:AF41"/>
    <mergeCell ref="H40:H41"/>
    <mergeCell ref="I40:I41"/>
    <mergeCell ref="J40:J41"/>
    <mergeCell ref="K40:K41"/>
    <mergeCell ref="L40:L41"/>
    <mergeCell ref="M40:M41"/>
    <mergeCell ref="AD43:AF43"/>
    <mergeCell ref="AD44:AF44"/>
    <mergeCell ref="AD45:AF45"/>
    <mergeCell ref="B48:D48"/>
    <mergeCell ref="E48:H48"/>
    <mergeCell ref="I48:J48"/>
    <mergeCell ref="K48:Q48"/>
    <mergeCell ref="R48:S48"/>
    <mergeCell ref="T48:AF48"/>
    <mergeCell ref="AB53:AC53"/>
    <mergeCell ref="AB54:AC54"/>
    <mergeCell ref="AB55:AC55"/>
    <mergeCell ref="B49:D49"/>
    <mergeCell ref="E49:H49"/>
    <mergeCell ref="I49:J49"/>
    <mergeCell ref="K49:Q49"/>
    <mergeCell ref="R49:S49"/>
    <mergeCell ref="T49:AF49"/>
  </mergeCells>
  <conditionalFormatting sqref="I25:I26 Z25:Z26">
    <cfRule type="cellIs" dxfId="844" priority="262" operator="equal">
      <formula>"Muy Alta"</formula>
    </cfRule>
    <cfRule type="cellIs" dxfId="843" priority="263" operator="equal">
      <formula>"Alta"</formula>
    </cfRule>
  </conditionalFormatting>
  <conditionalFormatting sqref="K25:K26 AC25:AC26">
    <cfRule type="cellIs" dxfId="842" priority="257" operator="equal">
      <formula>"Catastrófico"</formula>
    </cfRule>
    <cfRule type="cellIs" dxfId="841" priority="258" operator="equal">
      <formula>"Mayor"</formula>
    </cfRule>
    <cfRule type="cellIs" dxfId="840" priority="259" operator="equal">
      <formula>"Moderado"</formula>
    </cfRule>
    <cfRule type="cellIs" dxfId="839" priority="260" operator="equal">
      <formula>"Menor"</formula>
    </cfRule>
    <cfRule type="cellIs" dxfId="838" priority="261" operator="equal">
      <formula>"Leve"</formula>
    </cfRule>
  </conditionalFormatting>
  <conditionalFormatting sqref="M25:M26 AE25:AE26">
    <cfRule type="cellIs" dxfId="837" priority="253" operator="equal">
      <formula>"Extremo"</formula>
    </cfRule>
    <cfRule type="cellIs" dxfId="836" priority="254" operator="equal">
      <formula>"Alto"</formula>
    </cfRule>
    <cfRule type="cellIs" dxfId="835" priority="255" operator="equal">
      <formula>"Moderado"</formula>
    </cfRule>
    <cfRule type="cellIs" dxfId="834" priority="256" operator="equal">
      <formula>"Bajo"</formula>
    </cfRule>
  </conditionalFormatting>
  <conditionalFormatting sqref="I36">
    <cfRule type="cellIs" dxfId="833" priority="136" operator="equal">
      <formula>"Muy Alta"</formula>
    </cfRule>
    <cfRule type="cellIs" dxfId="832" priority="137" operator="equal">
      <formula>"Alta"</formula>
    </cfRule>
  </conditionalFormatting>
  <conditionalFormatting sqref="K36">
    <cfRule type="cellIs" dxfId="831" priority="131" operator="equal">
      <formula>"Catastrófico"</formula>
    </cfRule>
    <cfRule type="cellIs" dxfId="830" priority="132" operator="equal">
      <formula>"Mayor"</formula>
    </cfRule>
    <cfRule type="cellIs" dxfId="829" priority="133" operator="equal">
      <formula>"Moderado"</formula>
    </cfRule>
    <cfRule type="cellIs" dxfId="828" priority="134" operator="equal">
      <formula>"Menor"</formula>
    </cfRule>
    <cfRule type="cellIs" dxfId="827" priority="135" operator="equal">
      <formula>"Leve"</formula>
    </cfRule>
  </conditionalFormatting>
  <conditionalFormatting sqref="M36">
    <cfRule type="cellIs" dxfId="826" priority="127" operator="equal">
      <formula>"Extremo"</formula>
    </cfRule>
    <cfRule type="cellIs" dxfId="825" priority="128" operator="equal">
      <formula>"Alto"</formula>
    </cfRule>
    <cfRule type="cellIs" dxfId="824" priority="129" operator="equal">
      <formula>"Moderado"</formula>
    </cfRule>
    <cfRule type="cellIs" dxfId="823" priority="130" operator="equal">
      <formula>"Bajo"</formula>
    </cfRule>
  </conditionalFormatting>
  <conditionalFormatting sqref="Z34">
    <cfRule type="cellIs" dxfId="822" priority="150" operator="equal">
      <formula>"Muy Alta"</formula>
    </cfRule>
    <cfRule type="cellIs" dxfId="821" priority="151" operator="equal">
      <formula>"Alta"</formula>
    </cfRule>
  </conditionalFormatting>
  <conditionalFormatting sqref="AC34">
    <cfRule type="cellIs" dxfId="820" priority="145" operator="equal">
      <formula>"Catastrófico"</formula>
    </cfRule>
    <cfRule type="cellIs" dxfId="819" priority="146" operator="equal">
      <formula>"Mayor"</formula>
    </cfRule>
    <cfRule type="cellIs" dxfId="818" priority="147" operator="equal">
      <formula>"Moderado"</formula>
    </cfRule>
    <cfRule type="cellIs" dxfId="817" priority="148" operator="equal">
      <formula>"Menor"</formula>
    </cfRule>
    <cfRule type="cellIs" dxfId="816" priority="149" operator="equal">
      <formula>"Leve"</formula>
    </cfRule>
  </conditionalFormatting>
  <conditionalFormatting sqref="AE34">
    <cfRule type="cellIs" dxfId="815" priority="141" operator="equal">
      <formula>"Extremo"</formula>
    </cfRule>
    <cfRule type="cellIs" dxfId="814" priority="142" operator="equal">
      <formula>"Alto"</formula>
    </cfRule>
    <cfRule type="cellIs" dxfId="813" priority="143" operator="equal">
      <formula>"Moderado"</formula>
    </cfRule>
    <cfRule type="cellIs" dxfId="812" priority="144" operator="equal">
      <formula>"Bajo"</formula>
    </cfRule>
  </conditionalFormatting>
  <conditionalFormatting sqref="I34">
    <cfRule type="cellIs" dxfId="811" priority="164" operator="equal">
      <formula>"Muy Alta"</formula>
    </cfRule>
    <cfRule type="cellIs" dxfId="810" priority="165" operator="equal">
      <formula>"Alta"</formula>
    </cfRule>
  </conditionalFormatting>
  <conditionalFormatting sqref="K34">
    <cfRule type="cellIs" dxfId="809" priority="159" operator="equal">
      <formula>"Catastrófico"</formula>
    </cfRule>
    <cfRule type="cellIs" dxfId="808" priority="160" operator="equal">
      <formula>"Mayor"</formula>
    </cfRule>
    <cfRule type="cellIs" dxfId="807" priority="161" operator="equal">
      <formula>"Moderado"</formula>
    </cfRule>
    <cfRule type="cellIs" dxfId="806" priority="162" operator="equal">
      <formula>"Menor"</formula>
    </cfRule>
    <cfRule type="cellIs" dxfId="805" priority="163" operator="equal">
      <formula>"Leve"</formula>
    </cfRule>
  </conditionalFormatting>
  <conditionalFormatting sqref="M34">
    <cfRule type="cellIs" dxfId="804" priority="155" operator="equal">
      <formula>"Extremo"</formula>
    </cfRule>
    <cfRule type="cellIs" dxfId="803" priority="156" operator="equal">
      <formula>"Alto"</formula>
    </cfRule>
    <cfRule type="cellIs" dxfId="802" priority="157" operator="equal">
      <formula>"Moderado"</formula>
    </cfRule>
    <cfRule type="cellIs" dxfId="801" priority="158" operator="equal">
      <formula>"Bajo"</formula>
    </cfRule>
  </conditionalFormatting>
  <conditionalFormatting sqref="Z32">
    <cfRule type="cellIs" dxfId="800" priority="178" operator="equal">
      <formula>"Muy Alta"</formula>
    </cfRule>
    <cfRule type="cellIs" dxfId="799" priority="179" operator="equal">
      <formula>"Alta"</formula>
    </cfRule>
  </conditionalFormatting>
  <conditionalFormatting sqref="AC32">
    <cfRule type="cellIs" dxfId="798" priority="173" operator="equal">
      <formula>"Catastrófico"</formula>
    </cfRule>
    <cfRule type="cellIs" dxfId="797" priority="174" operator="equal">
      <formula>"Mayor"</formula>
    </cfRule>
    <cfRule type="cellIs" dxfId="796" priority="175" operator="equal">
      <formula>"Moderado"</formula>
    </cfRule>
    <cfRule type="cellIs" dxfId="795" priority="176" operator="equal">
      <formula>"Menor"</formula>
    </cfRule>
    <cfRule type="cellIs" dxfId="794" priority="177" operator="equal">
      <formula>"Leve"</formula>
    </cfRule>
  </conditionalFormatting>
  <conditionalFormatting sqref="AE32">
    <cfRule type="cellIs" dxfId="793" priority="169" operator="equal">
      <formula>"Extremo"</formula>
    </cfRule>
    <cfRule type="cellIs" dxfId="792" priority="170" operator="equal">
      <formula>"Alto"</formula>
    </cfRule>
    <cfRule type="cellIs" dxfId="791" priority="171" operator="equal">
      <formula>"Moderado"</formula>
    </cfRule>
    <cfRule type="cellIs" dxfId="790" priority="172" operator="equal">
      <formula>"Bajo"</formula>
    </cfRule>
  </conditionalFormatting>
  <conditionalFormatting sqref="I32">
    <cfRule type="cellIs" dxfId="789" priority="192" operator="equal">
      <formula>"Muy Alta"</formula>
    </cfRule>
    <cfRule type="cellIs" dxfId="788" priority="193" operator="equal">
      <formula>"Alta"</formula>
    </cfRule>
  </conditionalFormatting>
  <conditionalFormatting sqref="K32">
    <cfRule type="cellIs" dxfId="787" priority="187" operator="equal">
      <formula>"Catastrófico"</formula>
    </cfRule>
    <cfRule type="cellIs" dxfId="786" priority="188" operator="equal">
      <formula>"Mayor"</formula>
    </cfRule>
    <cfRule type="cellIs" dxfId="785" priority="189" operator="equal">
      <formula>"Moderado"</formula>
    </cfRule>
    <cfRule type="cellIs" dxfId="784" priority="190" operator="equal">
      <formula>"Menor"</formula>
    </cfRule>
    <cfRule type="cellIs" dxfId="783" priority="191" operator="equal">
      <formula>"Leve"</formula>
    </cfRule>
  </conditionalFormatting>
  <conditionalFormatting sqref="M32">
    <cfRule type="cellIs" dxfId="782" priority="183" operator="equal">
      <formula>"Extremo"</formula>
    </cfRule>
    <cfRule type="cellIs" dxfId="781" priority="184" operator="equal">
      <formula>"Alto"</formula>
    </cfRule>
    <cfRule type="cellIs" dxfId="780" priority="185" operator="equal">
      <formula>"Moderado"</formula>
    </cfRule>
    <cfRule type="cellIs" dxfId="779" priority="186" operator="equal">
      <formula>"Bajo"</formula>
    </cfRule>
  </conditionalFormatting>
  <conditionalFormatting sqref="Z30">
    <cfRule type="cellIs" dxfId="778" priority="206" operator="equal">
      <formula>"Muy Alta"</formula>
    </cfRule>
    <cfRule type="cellIs" dxfId="777" priority="207" operator="equal">
      <formula>"Alta"</formula>
    </cfRule>
  </conditionalFormatting>
  <conditionalFormatting sqref="AC30">
    <cfRule type="cellIs" dxfId="776" priority="201" operator="equal">
      <formula>"Catastrófico"</formula>
    </cfRule>
    <cfRule type="cellIs" dxfId="775" priority="202" operator="equal">
      <formula>"Mayor"</formula>
    </cfRule>
    <cfRule type="cellIs" dxfId="774" priority="203" operator="equal">
      <formula>"Moderado"</formula>
    </cfRule>
    <cfRule type="cellIs" dxfId="773" priority="204" operator="equal">
      <formula>"Menor"</formula>
    </cfRule>
    <cfRule type="cellIs" dxfId="772" priority="205" operator="equal">
      <formula>"Leve"</formula>
    </cfRule>
  </conditionalFormatting>
  <conditionalFormatting sqref="AE30">
    <cfRule type="cellIs" dxfId="771" priority="197" operator="equal">
      <formula>"Extremo"</formula>
    </cfRule>
    <cfRule type="cellIs" dxfId="770" priority="198" operator="equal">
      <formula>"Alto"</formula>
    </cfRule>
    <cfRule type="cellIs" dxfId="769" priority="199" operator="equal">
      <formula>"Moderado"</formula>
    </cfRule>
    <cfRule type="cellIs" dxfId="768" priority="200" operator="equal">
      <formula>"Bajo"</formula>
    </cfRule>
  </conditionalFormatting>
  <conditionalFormatting sqref="I30">
    <cfRule type="cellIs" dxfId="767" priority="220" operator="equal">
      <formula>"Muy Alta"</formula>
    </cfRule>
    <cfRule type="cellIs" dxfId="766" priority="221" operator="equal">
      <formula>"Alta"</formula>
    </cfRule>
  </conditionalFormatting>
  <conditionalFormatting sqref="K30">
    <cfRule type="cellIs" dxfId="765" priority="215" operator="equal">
      <formula>"Catastrófico"</formula>
    </cfRule>
    <cfRule type="cellIs" dxfId="764" priority="216" operator="equal">
      <formula>"Mayor"</formula>
    </cfRule>
    <cfRule type="cellIs" dxfId="763" priority="217" operator="equal">
      <formula>"Moderado"</formula>
    </cfRule>
    <cfRule type="cellIs" dxfId="762" priority="218" operator="equal">
      <formula>"Menor"</formula>
    </cfRule>
    <cfRule type="cellIs" dxfId="761" priority="219" operator="equal">
      <formula>"Leve"</formula>
    </cfRule>
  </conditionalFormatting>
  <conditionalFormatting sqref="M30">
    <cfRule type="cellIs" dxfId="760" priority="211" operator="equal">
      <formula>"Extremo"</formula>
    </cfRule>
    <cfRule type="cellIs" dxfId="759" priority="212" operator="equal">
      <formula>"Alto"</formula>
    </cfRule>
    <cfRule type="cellIs" dxfId="758" priority="213" operator="equal">
      <formula>"Moderado"</formula>
    </cfRule>
    <cfRule type="cellIs" dxfId="757" priority="214" operator="equal">
      <formula>"Bajo"</formula>
    </cfRule>
  </conditionalFormatting>
  <conditionalFormatting sqref="Z28">
    <cfRule type="cellIs" dxfId="756" priority="234" operator="equal">
      <formula>"Muy Alta"</formula>
    </cfRule>
    <cfRule type="cellIs" dxfId="755" priority="235" operator="equal">
      <formula>"Alta"</formula>
    </cfRule>
  </conditionalFormatting>
  <conditionalFormatting sqref="AC28">
    <cfRule type="cellIs" dxfId="754" priority="229" operator="equal">
      <formula>"Catastrófico"</formula>
    </cfRule>
    <cfRule type="cellIs" dxfId="753" priority="230" operator="equal">
      <formula>"Mayor"</formula>
    </cfRule>
    <cfRule type="cellIs" dxfId="752" priority="231" operator="equal">
      <formula>"Moderado"</formula>
    </cfRule>
    <cfRule type="cellIs" dxfId="751" priority="232" operator="equal">
      <formula>"Menor"</formula>
    </cfRule>
    <cfRule type="cellIs" dxfId="750" priority="233" operator="equal">
      <formula>"Leve"</formula>
    </cfRule>
  </conditionalFormatting>
  <conditionalFormatting sqref="AE28">
    <cfRule type="cellIs" dxfId="749" priority="225" operator="equal">
      <formula>"Extremo"</formula>
    </cfRule>
    <cfRule type="cellIs" dxfId="748" priority="226" operator="equal">
      <formula>"Alto"</formula>
    </cfRule>
    <cfRule type="cellIs" dxfId="747" priority="227" operator="equal">
      <formula>"Moderado"</formula>
    </cfRule>
    <cfRule type="cellIs" dxfId="746" priority="228" operator="equal">
      <formula>"Bajo"</formula>
    </cfRule>
  </conditionalFormatting>
  <conditionalFormatting sqref="I28">
    <cfRule type="cellIs" dxfId="745" priority="248" operator="equal">
      <formula>"Muy Alta"</formula>
    </cfRule>
    <cfRule type="cellIs" dxfId="744" priority="249" operator="equal">
      <formula>"Alta"</formula>
    </cfRule>
  </conditionalFormatting>
  <conditionalFormatting sqref="K28">
    <cfRule type="cellIs" dxfId="743" priority="243" operator="equal">
      <formula>"Catastrófico"</formula>
    </cfRule>
    <cfRule type="cellIs" dxfId="742" priority="244" operator="equal">
      <formula>"Mayor"</formula>
    </cfRule>
    <cfRule type="cellIs" dxfId="741" priority="245" operator="equal">
      <formula>"Moderado"</formula>
    </cfRule>
    <cfRule type="cellIs" dxfId="740" priority="246" operator="equal">
      <formula>"Menor"</formula>
    </cfRule>
    <cfRule type="cellIs" dxfId="739" priority="247" operator="equal">
      <formula>"Leve"</formula>
    </cfRule>
  </conditionalFormatting>
  <conditionalFormatting sqref="M28">
    <cfRule type="cellIs" dxfId="738" priority="239" operator="equal">
      <formula>"Extremo"</formula>
    </cfRule>
    <cfRule type="cellIs" dxfId="737" priority="240" operator="equal">
      <formula>"Alto"</formula>
    </cfRule>
    <cfRule type="cellIs" dxfId="736" priority="241" operator="equal">
      <formula>"Moderado"</formula>
    </cfRule>
    <cfRule type="cellIs" dxfId="735" priority="242" operator="equal">
      <formula>"Bajo"</formula>
    </cfRule>
  </conditionalFormatting>
  <conditionalFormatting sqref="Z36">
    <cfRule type="cellIs" dxfId="734" priority="122" operator="equal">
      <formula>"Muy Alta"</formula>
    </cfRule>
    <cfRule type="cellIs" dxfId="733" priority="123" operator="equal">
      <formula>"Alta"</formula>
    </cfRule>
  </conditionalFormatting>
  <conditionalFormatting sqref="AC36">
    <cfRule type="cellIs" dxfId="732" priority="117" operator="equal">
      <formula>"Catastrófico"</formula>
    </cfRule>
    <cfRule type="cellIs" dxfId="731" priority="118" operator="equal">
      <formula>"Mayor"</formula>
    </cfRule>
    <cfRule type="cellIs" dxfId="730" priority="119" operator="equal">
      <formula>"Moderado"</formula>
    </cfRule>
    <cfRule type="cellIs" dxfId="729" priority="120" operator="equal">
      <formula>"Menor"</formula>
    </cfRule>
    <cfRule type="cellIs" dxfId="728" priority="121" operator="equal">
      <formula>"Leve"</formula>
    </cfRule>
  </conditionalFormatting>
  <conditionalFormatting sqref="AE36">
    <cfRule type="cellIs" dxfId="727" priority="113" operator="equal">
      <formula>"Extremo"</formula>
    </cfRule>
    <cfRule type="cellIs" dxfId="726" priority="114" operator="equal">
      <formula>"Alto"</formula>
    </cfRule>
    <cfRule type="cellIs" dxfId="725" priority="115" operator="equal">
      <formula>"Moderado"</formula>
    </cfRule>
    <cfRule type="cellIs" dxfId="724" priority="116" operator="equal">
      <formula>"Bajo"</formula>
    </cfRule>
  </conditionalFormatting>
  <conditionalFormatting sqref="I38">
    <cfRule type="cellIs" dxfId="723" priority="108" operator="equal">
      <formula>"Muy Alta"</formula>
    </cfRule>
    <cfRule type="cellIs" dxfId="722" priority="109" operator="equal">
      <formula>"Alta"</formula>
    </cfRule>
  </conditionalFormatting>
  <conditionalFormatting sqref="K38">
    <cfRule type="cellIs" dxfId="721" priority="103" operator="equal">
      <formula>"Catastrófico"</formula>
    </cfRule>
    <cfRule type="cellIs" dxfId="720" priority="104" operator="equal">
      <formula>"Mayor"</formula>
    </cfRule>
    <cfRule type="cellIs" dxfId="719" priority="105" operator="equal">
      <formula>"Moderado"</formula>
    </cfRule>
    <cfRule type="cellIs" dxfId="718" priority="106" operator="equal">
      <formula>"Menor"</formula>
    </cfRule>
    <cfRule type="cellIs" dxfId="717" priority="107" operator="equal">
      <formula>"Leve"</formula>
    </cfRule>
  </conditionalFormatting>
  <conditionalFormatting sqref="M38">
    <cfRule type="cellIs" dxfId="716" priority="99" operator="equal">
      <formula>"Extremo"</formula>
    </cfRule>
    <cfRule type="cellIs" dxfId="715" priority="100" operator="equal">
      <formula>"Alto"</formula>
    </cfRule>
    <cfRule type="cellIs" dxfId="714" priority="101" operator="equal">
      <formula>"Moderado"</formula>
    </cfRule>
    <cfRule type="cellIs" dxfId="713" priority="102" operator="equal">
      <formula>"Bajo"</formula>
    </cfRule>
  </conditionalFormatting>
  <conditionalFormatting sqref="Z38">
    <cfRule type="cellIs" dxfId="712" priority="94" operator="equal">
      <formula>"Muy Alta"</formula>
    </cfRule>
    <cfRule type="cellIs" dxfId="711" priority="95" operator="equal">
      <formula>"Alta"</formula>
    </cfRule>
  </conditionalFormatting>
  <conditionalFormatting sqref="AC38">
    <cfRule type="cellIs" dxfId="710" priority="89" operator="equal">
      <formula>"Catastrófico"</formula>
    </cfRule>
    <cfRule type="cellIs" dxfId="709" priority="90" operator="equal">
      <formula>"Mayor"</formula>
    </cfRule>
    <cfRule type="cellIs" dxfId="708" priority="91" operator="equal">
      <formula>"Moderado"</formula>
    </cfRule>
    <cfRule type="cellIs" dxfId="707" priority="92" operator="equal">
      <formula>"Menor"</formula>
    </cfRule>
    <cfRule type="cellIs" dxfId="706" priority="93" operator="equal">
      <formula>"Leve"</formula>
    </cfRule>
  </conditionalFormatting>
  <conditionalFormatting sqref="AE38">
    <cfRule type="cellIs" dxfId="705" priority="85" operator="equal">
      <formula>"Extremo"</formula>
    </cfRule>
    <cfRule type="cellIs" dxfId="704" priority="86" operator="equal">
      <formula>"Alto"</formula>
    </cfRule>
    <cfRule type="cellIs" dxfId="703" priority="87" operator="equal">
      <formula>"Moderado"</formula>
    </cfRule>
    <cfRule type="cellIs" dxfId="702" priority="88" operator="equal">
      <formula>"Bajo"</formula>
    </cfRule>
  </conditionalFormatting>
  <conditionalFormatting sqref="I40">
    <cfRule type="cellIs" dxfId="701" priority="80" operator="equal">
      <formula>"Muy Alta"</formula>
    </cfRule>
    <cfRule type="cellIs" dxfId="700" priority="81" operator="equal">
      <formula>"Alta"</formula>
    </cfRule>
  </conditionalFormatting>
  <conditionalFormatting sqref="K40">
    <cfRule type="cellIs" dxfId="699" priority="75" operator="equal">
      <formula>"Catastrófico"</formula>
    </cfRule>
    <cfRule type="cellIs" dxfId="698" priority="76" operator="equal">
      <formula>"Mayor"</formula>
    </cfRule>
    <cfRule type="cellIs" dxfId="697" priority="77" operator="equal">
      <formula>"Moderado"</formula>
    </cfRule>
    <cfRule type="cellIs" dxfId="696" priority="78" operator="equal">
      <formula>"Menor"</formula>
    </cfRule>
    <cfRule type="cellIs" dxfId="695" priority="79" operator="equal">
      <formula>"Leve"</formula>
    </cfRule>
  </conditionalFormatting>
  <conditionalFormatting sqref="M40">
    <cfRule type="cellIs" dxfId="694" priority="71" operator="equal">
      <formula>"Extremo"</formula>
    </cfRule>
    <cfRule type="cellIs" dxfId="693" priority="72" operator="equal">
      <formula>"Alto"</formula>
    </cfRule>
    <cfRule type="cellIs" dxfId="692" priority="73" operator="equal">
      <formula>"Moderado"</formula>
    </cfRule>
    <cfRule type="cellIs" dxfId="691" priority="74" operator="equal">
      <formula>"Bajo"</formula>
    </cfRule>
  </conditionalFormatting>
  <conditionalFormatting sqref="Z40">
    <cfRule type="cellIs" dxfId="690" priority="66" operator="equal">
      <formula>"Muy Alta"</formula>
    </cfRule>
    <cfRule type="cellIs" dxfId="689" priority="67" operator="equal">
      <formula>"Alta"</formula>
    </cfRule>
  </conditionalFormatting>
  <conditionalFormatting sqref="AC40">
    <cfRule type="cellIs" dxfId="688" priority="61" operator="equal">
      <formula>"Catastrófico"</formula>
    </cfRule>
    <cfRule type="cellIs" dxfId="687" priority="62" operator="equal">
      <formula>"Mayor"</formula>
    </cfRule>
    <cfRule type="cellIs" dxfId="686" priority="63" operator="equal">
      <formula>"Moderado"</formula>
    </cfRule>
    <cfRule type="cellIs" dxfId="685" priority="64" operator="equal">
      <formula>"Menor"</formula>
    </cfRule>
    <cfRule type="cellIs" dxfId="684" priority="65" operator="equal">
      <formula>"Leve"</formula>
    </cfRule>
  </conditionalFormatting>
  <conditionalFormatting sqref="AE40">
    <cfRule type="cellIs" dxfId="683" priority="57" operator="equal">
      <formula>"Extremo"</formula>
    </cfRule>
    <cfRule type="cellIs" dxfId="682" priority="58" operator="equal">
      <formula>"Alto"</formula>
    </cfRule>
    <cfRule type="cellIs" dxfId="681" priority="59" operator="equal">
      <formula>"Moderado"</formula>
    </cfRule>
    <cfRule type="cellIs" dxfId="680" priority="60" operator="equal">
      <formula>"Bajo"</formula>
    </cfRule>
  </conditionalFormatting>
  <dataValidations count="1">
    <dataValidation type="list" allowBlank="1" showInputMessage="1" showErrorMessage="1" sqref="H25:H41">
      <formula1>$D$153:$D$160</formula1>
    </dataValidation>
  </dataValidations>
  <pageMargins left="0.7" right="0.7" top="0.75" bottom="0.75" header="0.3" footer="0.3"/>
  <pageSetup orientation="portrait" horizontalDpi="0" verticalDpi="0"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64" operator="containsText" id="{CB945C46-DBCA-488A-B3A9-6F1F24439493}">
            <xm:f>NOT(ISERROR(SEARCH("Media",I25)))</xm:f>
            <xm:f>"Media"</xm:f>
            <x14:dxf>
              <fill>
                <patternFill>
                  <bgColor theme="7" tint="0.39994506668294322"/>
                </patternFill>
              </fill>
            </x14:dxf>
          </x14:cfRule>
          <x14:cfRule type="containsText" priority="265" operator="containsText" id="{6EACD723-6D58-4329-9525-4B8BE32A29F5}">
            <xm:f>NOT(ISERROR(SEARCH("Baja",I25)))</xm:f>
            <xm:f>"Baja"</xm:f>
            <x14:dxf>
              <fill>
                <patternFill>
                  <bgColor rgb="FF00B050"/>
                </patternFill>
              </fill>
            </x14:dxf>
          </x14:cfRule>
          <x14:cfRule type="containsText" priority="266" operator="containsText" id="{4509C9F3-5331-478D-8226-23EDBF0B52ED}">
            <xm:f>NOT(ISERROR(SEARCH("Muy baja",I25)))</xm:f>
            <xm:f>"Muy baja"</xm:f>
            <x14:dxf>
              <fill>
                <patternFill>
                  <bgColor rgb="FF92D050"/>
                </patternFill>
              </fill>
            </x14:dxf>
          </x14:cfRule>
          <xm:sqref>I25:I26 Z25:Z26</xm:sqref>
        </x14:conditionalFormatting>
        <x14:conditionalFormatting xmlns:xm="http://schemas.microsoft.com/office/excel/2006/main">
          <x14:cfRule type="containsText" priority="138" operator="containsText" id="{D16479A7-368D-4BDE-9349-2EFC092765A0}">
            <xm:f>NOT(ISERROR(SEARCH("Media",I36)))</xm:f>
            <xm:f>"Media"</xm:f>
            <x14:dxf>
              <fill>
                <patternFill>
                  <bgColor theme="7" tint="0.39994506668294322"/>
                </patternFill>
              </fill>
            </x14:dxf>
          </x14:cfRule>
          <x14:cfRule type="containsText" priority="139" operator="containsText" id="{C6BBEAB9-5036-4280-9318-70926348DA40}">
            <xm:f>NOT(ISERROR(SEARCH("Baja",I36)))</xm:f>
            <xm:f>"Baja"</xm:f>
            <x14:dxf>
              <fill>
                <patternFill>
                  <bgColor rgb="FF00B050"/>
                </patternFill>
              </fill>
            </x14:dxf>
          </x14:cfRule>
          <x14:cfRule type="containsText" priority="140" operator="containsText" id="{6A65E9C9-CFEC-4E51-AD7F-14E6DAEFF716}">
            <xm:f>NOT(ISERROR(SEARCH("Muy baja",I36)))</xm:f>
            <xm:f>"Muy baja"</xm:f>
            <x14:dxf>
              <fill>
                <patternFill>
                  <bgColor rgb="FF92D050"/>
                </patternFill>
              </fill>
            </x14:dxf>
          </x14:cfRule>
          <xm:sqref>I36</xm:sqref>
        </x14:conditionalFormatting>
        <x14:conditionalFormatting xmlns:xm="http://schemas.microsoft.com/office/excel/2006/main">
          <x14:cfRule type="containsText" priority="152" operator="containsText" id="{921032BF-1467-42F0-A40A-91FDEEC8417A}">
            <xm:f>NOT(ISERROR(SEARCH("Media",Z34)))</xm:f>
            <xm:f>"Media"</xm:f>
            <x14:dxf>
              <fill>
                <patternFill>
                  <bgColor theme="7" tint="0.39994506668294322"/>
                </patternFill>
              </fill>
            </x14:dxf>
          </x14:cfRule>
          <x14:cfRule type="containsText" priority="153" operator="containsText" id="{3C11B599-DDC2-4862-B09D-1F31F8826116}">
            <xm:f>NOT(ISERROR(SEARCH("Baja",Z34)))</xm:f>
            <xm:f>"Baja"</xm:f>
            <x14:dxf>
              <fill>
                <patternFill>
                  <bgColor rgb="FF00B050"/>
                </patternFill>
              </fill>
            </x14:dxf>
          </x14:cfRule>
          <x14:cfRule type="containsText" priority="154" operator="containsText" id="{A3E85DAA-244B-43F8-BC79-C3CE6F4B406D}">
            <xm:f>NOT(ISERROR(SEARCH("Muy baja",Z34)))</xm:f>
            <xm:f>"Muy baja"</xm:f>
            <x14:dxf>
              <fill>
                <patternFill>
                  <bgColor rgb="FF92D050"/>
                </patternFill>
              </fill>
            </x14:dxf>
          </x14:cfRule>
          <xm:sqref>Z34</xm:sqref>
        </x14:conditionalFormatting>
        <x14:conditionalFormatting xmlns:xm="http://schemas.microsoft.com/office/excel/2006/main">
          <x14:cfRule type="containsText" priority="166" operator="containsText" id="{80FDE89E-BAE6-4F50-BA47-71071BABF95B}">
            <xm:f>NOT(ISERROR(SEARCH("Media",I34)))</xm:f>
            <xm:f>"Media"</xm:f>
            <x14:dxf>
              <fill>
                <patternFill>
                  <bgColor theme="7" tint="0.39994506668294322"/>
                </patternFill>
              </fill>
            </x14:dxf>
          </x14:cfRule>
          <x14:cfRule type="containsText" priority="167" operator="containsText" id="{E9888A2D-8CAB-4B56-B135-C9993E68999C}">
            <xm:f>NOT(ISERROR(SEARCH("Baja",I34)))</xm:f>
            <xm:f>"Baja"</xm:f>
            <x14:dxf>
              <fill>
                <patternFill>
                  <bgColor rgb="FF00B050"/>
                </patternFill>
              </fill>
            </x14:dxf>
          </x14:cfRule>
          <x14:cfRule type="containsText" priority="168" operator="containsText" id="{3196245E-FD1D-4312-A4C7-3D805812A6E8}">
            <xm:f>NOT(ISERROR(SEARCH("Muy baja",I34)))</xm:f>
            <xm:f>"Muy baja"</xm:f>
            <x14:dxf>
              <fill>
                <patternFill>
                  <bgColor rgb="FF92D050"/>
                </patternFill>
              </fill>
            </x14:dxf>
          </x14:cfRule>
          <xm:sqref>I34</xm:sqref>
        </x14:conditionalFormatting>
        <x14:conditionalFormatting xmlns:xm="http://schemas.microsoft.com/office/excel/2006/main">
          <x14:cfRule type="containsText" priority="180" operator="containsText" id="{C0C15E65-8CE7-4105-8E9D-7E88B926D48C}">
            <xm:f>NOT(ISERROR(SEARCH("Media",Z32)))</xm:f>
            <xm:f>"Media"</xm:f>
            <x14:dxf>
              <fill>
                <patternFill>
                  <bgColor theme="7" tint="0.39994506668294322"/>
                </patternFill>
              </fill>
            </x14:dxf>
          </x14:cfRule>
          <x14:cfRule type="containsText" priority="181" operator="containsText" id="{5F0675D5-174F-4706-A0F1-4D1A1CAFB7B5}">
            <xm:f>NOT(ISERROR(SEARCH("Baja",Z32)))</xm:f>
            <xm:f>"Baja"</xm:f>
            <x14:dxf>
              <fill>
                <patternFill>
                  <bgColor rgb="FF00B050"/>
                </patternFill>
              </fill>
            </x14:dxf>
          </x14:cfRule>
          <x14:cfRule type="containsText" priority="182" operator="containsText" id="{C3F217DD-F1B1-473F-9A80-FE97F6C42B2E}">
            <xm:f>NOT(ISERROR(SEARCH("Muy baja",Z32)))</xm:f>
            <xm:f>"Muy baja"</xm:f>
            <x14:dxf>
              <fill>
                <patternFill>
                  <bgColor rgb="FF92D050"/>
                </patternFill>
              </fill>
            </x14:dxf>
          </x14:cfRule>
          <xm:sqref>Z32</xm:sqref>
        </x14:conditionalFormatting>
        <x14:conditionalFormatting xmlns:xm="http://schemas.microsoft.com/office/excel/2006/main">
          <x14:cfRule type="containsText" priority="194" operator="containsText" id="{5B8DC863-5EEC-4AE4-A1B8-E2C4307990F6}">
            <xm:f>NOT(ISERROR(SEARCH("Media",I32)))</xm:f>
            <xm:f>"Media"</xm:f>
            <x14:dxf>
              <fill>
                <patternFill>
                  <bgColor theme="7" tint="0.39994506668294322"/>
                </patternFill>
              </fill>
            </x14:dxf>
          </x14:cfRule>
          <x14:cfRule type="containsText" priority="195" operator="containsText" id="{3A783616-1998-4F53-B8DC-B741C66C4A25}">
            <xm:f>NOT(ISERROR(SEARCH("Baja",I32)))</xm:f>
            <xm:f>"Baja"</xm:f>
            <x14:dxf>
              <fill>
                <patternFill>
                  <bgColor rgb="FF00B050"/>
                </patternFill>
              </fill>
            </x14:dxf>
          </x14:cfRule>
          <x14:cfRule type="containsText" priority="196" operator="containsText" id="{F0A75A9D-DA1F-4BA7-8E79-E06BB6BFAE3A}">
            <xm:f>NOT(ISERROR(SEARCH("Muy baja",I32)))</xm:f>
            <xm:f>"Muy baja"</xm:f>
            <x14:dxf>
              <fill>
                <patternFill>
                  <bgColor rgb="FF92D050"/>
                </patternFill>
              </fill>
            </x14:dxf>
          </x14:cfRule>
          <xm:sqref>I32</xm:sqref>
        </x14:conditionalFormatting>
        <x14:conditionalFormatting xmlns:xm="http://schemas.microsoft.com/office/excel/2006/main">
          <x14:cfRule type="containsText" priority="208" operator="containsText" id="{B7D4B8A7-77AE-425D-8B18-741C7C095C56}">
            <xm:f>NOT(ISERROR(SEARCH("Media",Z30)))</xm:f>
            <xm:f>"Media"</xm:f>
            <x14:dxf>
              <fill>
                <patternFill>
                  <bgColor theme="7" tint="0.39994506668294322"/>
                </patternFill>
              </fill>
            </x14:dxf>
          </x14:cfRule>
          <x14:cfRule type="containsText" priority="209" operator="containsText" id="{2BEDF309-601F-44C3-BEE4-BE1278479736}">
            <xm:f>NOT(ISERROR(SEARCH("Baja",Z30)))</xm:f>
            <xm:f>"Baja"</xm:f>
            <x14:dxf>
              <fill>
                <patternFill>
                  <bgColor rgb="FF00B050"/>
                </patternFill>
              </fill>
            </x14:dxf>
          </x14:cfRule>
          <x14:cfRule type="containsText" priority="210" operator="containsText" id="{0A67F69E-EC29-42FF-969F-31EDABCA378C}">
            <xm:f>NOT(ISERROR(SEARCH("Muy baja",Z30)))</xm:f>
            <xm:f>"Muy baja"</xm:f>
            <x14:dxf>
              <fill>
                <patternFill>
                  <bgColor rgb="FF92D050"/>
                </patternFill>
              </fill>
            </x14:dxf>
          </x14:cfRule>
          <xm:sqref>Z30</xm:sqref>
        </x14:conditionalFormatting>
        <x14:conditionalFormatting xmlns:xm="http://schemas.microsoft.com/office/excel/2006/main">
          <x14:cfRule type="containsText" priority="222" operator="containsText" id="{C08C24A1-D533-4C7A-9715-9F3E4C747149}">
            <xm:f>NOT(ISERROR(SEARCH("Media",I30)))</xm:f>
            <xm:f>"Media"</xm:f>
            <x14:dxf>
              <fill>
                <patternFill>
                  <bgColor theme="7" tint="0.39994506668294322"/>
                </patternFill>
              </fill>
            </x14:dxf>
          </x14:cfRule>
          <x14:cfRule type="containsText" priority="223" operator="containsText" id="{151BC041-D52C-45AB-A134-4B0141C41C81}">
            <xm:f>NOT(ISERROR(SEARCH("Baja",I30)))</xm:f>
            <xm:f>"Baja"</xm:f>
            <x14:dxf>
              <fill>
                <patternFill>
                  <bgColor rgb="FF00B050"/>
                </patternFill>
              </fill>
            </x14:dxf>
          </x14:cfRule>
          <x14:cfRule type="containsText" priority="224" operator="containsText" id="{3AAC662F-9CC4-4FDB-88F8-54F53E2A958A}">
            <xm:f>NOT(ISERROR(SEARCH("Muy baja",I30)))</xm:f>
            <xm:f>"Muy baja"</xm:f>
            <x14:dxf>
              <fill>
                <patternFill>
                  <bgColor rgb="FF92D050"/>
                </patternFill>
              </fill>
            </x14:dxf>
          </x14:cfRule>
          <xm:sqref>I30</xm:sqref>
        </x14:conditionalFormatting>
        <x14:conditionalFormatting xmlns:xm="http://schemas.microsoft.com/office/excel/2006/main">
          <x14:cfRule type="containsText" priority="236" operator="containsText" id="{E1E0C49E-3BE3-44D3-92FB-B813D41C3976}">
            <xm:f>NOT(ISERROR(SEARCH("Media",Z28)))</xm:f>
            <xm:f>"Media"</xm:f>
            <x14:dxf>
              <fill>
                <patternFill>
                  <bgColor theme="7" tint="0.39994506668294322"/>
                </patternFill>
              </fill>
            </x14:dxf>
          </x14:cfRule>
          <x14:cfRule type="containsText" priority="237" operator="containsText" id="{DCB11B67-F38A-4669-8092-809AC3963CDC}">
            <xm:f>NOT(ISERROR(SEARCH("Baja",Z28)))</xm:f>
            <xm:f>"Baja"</xm:f>
            <x14:dxf>
              <fill>
                <patternFill>
                  <bgColor rgb="FF00B050"/>
                </patternFill>
              </fill>
            </x14:dxf>
          </x14:cfRule>
          <x14:cfRule type="containsText" priority="238" operator="containsText" id="{F6C167AD-FB91-4CBF-A785-208FCD929D5C}">
            <xm:f>NOT(ISERROR(SEARCH("Muy baja",Z28)))</xm:f>
            <xm:f>"Muy baja"</xm:f>
            <x14:dxf>
              <fill>
                <patternFill>
                  <bgColor rgb="FF92D050"/>
                </patternFill>
              </fill>
            </x14:dxf>
          </x14:cfRule>
          <xm:sqref>Z28</xm:sqref>
        </x14:conditionalFormatting>
        <x14:conditionalFormatting xmlns:xm="http://schemas.microsoft.com/office/excel/2006/main">
          <x14:cfRule type="containsText" priority="250" operator="containsText" id="{17FAC34F-E275-482B-9290-FD5846FB7EB4}">
            <xm:f>NOT(ISERROR(SEARCH("Media",I28)))</xm:f>
            <xm:f>"Media"</xm:f>
            <x14:dxf>
              <fill>
                <patternFill>
                  <bgColor theme="7" tint="0.39994506668294322"/>
                </patternFill>
              </fill>
            </x14:dxf>
          </x14:cfRule>
          <x14:cfRule type="containsText" priority="251" operator="containsText" id="{E83BEF3D-9C47-443D-8A49-1C65E54F00CB}">
            <xm:f>NOT(ISERROR(SEARCH("Baja",I28)))</xm:f>
            <xm:f>"Baja"</xm:f>
            <x14:dxf>
              <fill>
                <patternFill>
                  <bgColor rgb="FF00B050"/>
                </patternFill>
              </fill>
            </x14:dxf>
          </x14:cfRule>
          <x14:cfRule type="containsText" priority="252" operator="containsText" id="{2B204CA6-3E4E-446F-8A2D-A4D57C106B63}">
            <xm:f>NOT(ISERROR(SEARCH("Muy baja",I28)))</xm:f>
            <xm:f>"Muy baja"</xm:f>
            <x14:dxf>
              <fill>
                <patternFill>
                  <bgColor rgb="FF92D050"/>
                </patternFill>
              </fill>
            </x14:dxf>
          </x14:cfRule>
          <xm:sqref>I28</xm:sqref>
        </x14:conditionalFormatting>
        <x14:conditionalFormatting xmlns:xm="http://schemas.microsoft.com/office/excel/2006/main">
          <x14:cfRule type="containsText" priority="124" operator="containsText" id="{EEEDD4B4-E8AF-4B25-AF46-1EDEF566313A}">
            <xm:f>NOT(ISERROR(SEARCH("Media",Z36)))</xm:f>
            <xm:f>"Media"</xm:f>
            <x14:dxf>
              <fill>
                <patternFill>
                  <bgColor theme="7" tint="0.39994506668294322"/>
                </patternFill>
              </fill>
            </x14:dxf>
          </x14:cfRule>
          <x14:cfRule type="containsText" priority="125" operator="containsText" id="{72F28652-8958-4F7E-94A7-A73714A7B3E0}">
            <xm:f>NOT(ISERROR(SEARCH("Baja",Z36)))</xm:f>
            <xm:f>"Baja"</xm:f>
            <x14:dxf>
              <fill>
                <patternFill>
                  <bgColor rgb="FF00B050"/>
                </patternFill>
              </fill>
            </x14:dxf>
          </x14:cfRule>
          <x14:cfRule type="containsText" priority="126" operator="containsText" id="{28D8ED6E-D876-42A2-9003-3F00CE92C82A}">
            <xm:f>NOT(ISERROR(SEARCH("Muy baja",Z36)))</xm:f>
            <xm:f>"Muy baja"</xm:f>
            <x14:dxf>
              <fill>
                <patternFill>
                  <bgColor rgb="FF92D050"/>
                </patternFill>
              </fill>
            </x14:dxf>
          </x14:cfRule>
          <xm:sqref>Z36</xm:sqref>
        </x14:conditionalFormatting>
        <x14:conditionalFormatting xmlns:xm="http://schemas.microsoft.com/office/excel/2006/main">
          <x14:cfRule type="containsText" priority="110" operator="containsText" id="{95140A52-2A9B-43CF-98BA-836AD494BECD}">
            <xm:f>NOT(ISERROR(SEARCH("Media",I38)))</xm:f>
            <xm:f>"Media"</xm:f>
            <x14:dxf>
              <fill>
                <patternFill>
                  <bgColor theme="7" tint="0.39994506668294322"/>
                </patternFill>
              </fill>
            </x14:dxf>
          </x14:cfRule>
          <x14:cfRule type="containsText" priority="111" operator="containsText" id="{250EECD8-A41D-4DCA-9D83-9DCE77FEAA39}">
            <xm:f>NOT(ISERROR(SEARCH("Baja",I38)))</xm:f>
            <xm:f>"Baja"</xm:f>
            <x14:dxf>
              <fill>
                <patternFill>
                  <bgColor rgb="FF00B050"/>
                </patternFill>
              </fill>
            </x14:dxf>
          </x14:cfRule>
          <x14:cfRule type="containsText" priority="112" operator="containsText" id="{94A48505-BA03-4803-B3E4-EB65A89A2A49}">
            <xm:f>NOT(ISERROR(SEARCH("Muy baja",I38)))</xm:f>
            <xm:f>"Muy baja"</xm:f>
            <x14:dxf>
              <fill>
                <patternFill>
                  <bgColor rgb="FF92D050"/>
                </patternFill>
              </fill>
            </x14:dxf>
          </x14:cfRule>
          <xm:sqref>I38</xm:sqref>
        </x14:conditionalFormatting>
        <x14:conditionalFormatting xmlns:xm="http://schemas.microsoft.com/office/excel/2006/main">
          <x14:cfRule type="containsText" priority="96" operator="containsText" id="{3A305AB0-A26A-48B6-926D-6DB6C0DD04F9}">
            <xm:f>NOT(ISERROR(SEARCH("Media",Z38)))</xm:f>
            <xm:f>"Media"</xm:f>
            <x14:dxf>
              <fill>
                <patternFill>
                  <bgColor theme="7" tint="0.39994506668294322"/>
                </patternFill>
              </fill>
            </x14:dxf>
          </x14:cfRule>
          <x14:cfRule type="containsText" priority="97" operator="containsText" id="{F48F7AA3-0244-4EA7-9794-B37F6F2A8793}">
            <xm:f>NOT(ISERROR(SEARCH("Baja",Z38)))</xm:f>
            <xm:f>"Baja"</xm:f>
            <x14:dxf>
              <fill>
                <patternFill>
                  <bgColor rgb="FF00B050"/>
                </patternFill>
              </fill>
            </x14:dxf>
          </x14:cfRule>
          <x14:cfRule type="containsText" priority="98" operator="containsText" id="{5B9FF5A0-C33A-4EC1-8450-E6AC3A3898AC}">
            <xm:f>NOT(ISERROR(SEARCH("Muy baja",Z38)))</xm:f>
            <xm:f>"Muy baja"</xm:f>
            <x14:dxf>
              <fill>
                <patternFill>
                  <bgColor rgb="FF92D050"/>
                </patternFill>
              </fill>
            </x14:dxf>
          </x14:cfRule>
          <xm:sqref>Z38</xm:sqref>
        </x14:conditionalFormatting>
        <x14:conditionalFormatting xmlns:xm="http://schemas.microsoft.com/office/excel/2006/main">
          <x14:cfRule type="containsText" priority="82" operator="containsText" id="{ED60FB02-BF92-4493-AA51-1DBA0B140654}">
            <xm:f>NOT(ISERROR(SEARCH("Media",I40)))</xm:f>
            <xm:f>"Media"</xm:f>
            <x14:dxf>
              <fill>
                <patternFill>
                  <bgColor theme="7" tint="0.39994506668294322"/>
                </patternFill>
              </fill>
            </x14:dxf>
          </x14:cfRule>
          <x14:cfRule type="containsText" priority="83" operator="containsText" id="{89AF9A82-6893-449A-BF54-D0A8759DBA7F}">
            <xm:f>NOT(ISERROR(SEARCH("Baja",I40)))</xm:f>
            <xm:f>"Baja"</xm:f>
            <x14:dxf>
              <fill>
                <patternFill>
                  <bgColor rgb="FF00B050"/>
                </patternFill>
              </fill>
            </x14:dxf>
          </x14:cfRule>
          <x14:cfRule type="containsText" priority="84" operator="containsText" id="{6DC1A1F9-4FC5-4A13-8A9C-DB89DAF0213B}">
            <xm:f>NOT(ISERROR(SEARCH("Muy baja",I40)))</xm:f>
            <xm:f>"Muy baja"</xm:f>
            <x14:dxf>
              <fill>
                <patternFill>
                  <bgColor rgb="FF92D050"/>
                </patternFill>
              </fill>
            </x14:dxf>
          </x14:cfRule>
          <xm:sqref>I40</xm:sqref>
        </x14:conditionalFormatting>
        <x14:conditionalFormatting xmlns:xm="http://schemas.microsoft.com/office/excel/2006/main">
          <x14:cfRule type="containsText" priority="68" operator="containsText" id="{5FEE26D4-02EE-4F01-AE51-2716636CFA3C}">
            <xm:f>NOT(ISERROR(SEARCH("Media",Z40)))</xm:f>
            <xm:f>"Media"</xm:f>
            <x14:dxf>
              <fill>
                <patternFill>
                  <bgColor theme="7" tint="0.39994506668294322"/>
                </patternFill>
              </fill>
            </x14:dxf>
          </x14:cfRule>
          <x14:cfRule type="containsText" priority="69" operator="containsText" id="{432EF74E-92BB-4846-8233-7CE90636F4EF}">
            <xm:f>NOT(ISERROR(SEARCH("Baja",Z40)))</xm:f>
            <xm:f>"Baja"</xm:f>
            <x14:dxf>
              <fill>
                <patternFill>
                  <bgColor rgb="FF00B050"/>
                </patternFill>
              </fill>
            </x14:dxf>
          </x14:cfRule>
          <x14:cfRule type="containsText" priority="70" operator="containsText" id="{852633A6-FA8B-40DC-BF63-E3E5ED6481EC}">
            <xm:f>NOT(ISERROR(SEARCH("Muy baja",Z40)))</xm:f>
            <xm:f>"Muy baja"</xm:f>
            <x14:dxf>
              <fill>
                <patternFill>
                  <bgColor rgb="FF92D050"/>
                </patternFill>
              </fill>
            </x14:dxf>
          </x14:cfRule>
          <xm:sqref>Z40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F990"/>
  <sheetViews>
    <sheetView topLeftCell="A23" zoomScale="40" zoomScaleNormal="40" workbookViewId="0">
      <selection activeCell="O30" sqref="O30"/>
    </sheetView>
  </sheetViews>
  <sheetFormatPr baseColWidth="10" defaultColWidth="14.42578125" defaultRowHeight="15" x14ac:dyDescent="0.25"/>
  <cols>
    <col min="1" max="1" width="5.42578125" customWidth="1"/>
    <col min="2" max="2" width="7.7109375" customWidth="1"/>
    <col min="3" max="3" width="20.7109375" customWidth="1"/>
    <col min="4" max="4" width="30.140625" customWidth="1"/>
    <col min="5" max="5" width="34" customWidth="1"/>
    <col min="6" max="6" width="36.28515625" customWidth="1"/>
    <col min="7" max="7" width="57.28515625" customWidth="1"/>
    <col min="8" max="8" width="20.7109375" customWidth="1"/>
    <col min="9" max="9" width="14.7109375" customWidth="1"/>
    <col min="10" max="10" width="7.7109375" customWidth="1"/>
    <col min="11" max="11" width="14.7109375" customWidth="1"/>
    <col min="12" max="12" width="7.7109375" customWidth="1"/>
    <col min="13" max="13" width="14.7109375" customWidth="1"/>
    <col min="14" max="14" width="8.7109375" customWidth="1"/>
    <col min="15" max="15" width="63.42578125" customWidth="1"/>
    <col min="16" max="16" width="6.42578125" customWidth="1"/>
    <col min="17" max="17" width="7" customWidth="1"/>
    <col min="18" max="19" width="11.7109375" customWidth="1"/>
    <col min="20" max="20" width="8.7109375" customWidth="1"/>
    <col min="21" max="21" width="13.7109375" customWidth="1"/>
    <col min="22" max="22" width="10.7109375" customWidth="1"/>
    <col min="23" max="23" width="30.28515625" customWidth="1"/>
    <col min="24" max="24" width="58" customWidth="1"/>
    <col min="25" max="25" width="9.7109375" customWidth="1"/>
    <col min="26" max="26" width="10.7109375" customWidth="1"/>
    <col min="27" max="28" width="9.7109375" customWidth="1"/>
    <col min="29" max="29" width="10.7109375" customWidth="1"/>
    <col min="30" max="30" width="9.7109375" customWidth="1"/>
    <col min="31" max="31" width="10.7109375" customWidth="1"/>
    <col min="32" max="32" width="13.7109375" customWidth="1"/>
  </cols>
  <sheetData>
    <row r="1" spans="1:32" ht="15.75"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2" spans="1:32" ht="15.75"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1:32" ht="15" customHeight="1" x14ac:dyDescent="0.25">
      <c r="A3" s="1"/>
      <c r="B3" s="562"/>
      <c r="C3" s="563"/>
      <c r="D3" s="563"/>
      <c r="E3" s="563"/>
      <c r="F3" s="565" t="s">
        <v>0</v>
      </c>
      <c r="G3" s="563"/>
      <c r="H3" s="563"/>
      <c r="I3" s="563"/>
      <c r="J3" s="563"/>
      <c r="K3" s="563"/>
      <c r="L3" s="563"/>
      <c r="M3" s="563"/>
      <c r="N3" s="563"/>
      <c r="O3" s="563"/>
      <c r="P3" s="563"/>
      <c r="Q3" s="563"/>
      <c r="R3" s="563"/>
      <c r="S3" s="563"/>
      <c r="T3" s="563"/>
      <c r="U3" s="563"/>
      <c r="V3" s="563"/>
      <c r="W3" s="563"/>
      <c r="X3" s="563"/>
      <c r="Y3" s="563"/>
      <c r="Z3" s="563"/>
      <c r="AA3" s="566"/>
      <c r="AB3" s="424"/>
      <c r="AC3" s="424"/>
      <c r="AD3" s="424"/>
      <c r="AE3" s="424"/>
      <c r="AF3" s="474"/>
    </row>
    <row r="4" spans="1:32" ht="15" customHeight="1" x14ac:dyDescent="0.25">
      <c r="A4" s="1"/>
      <c r="B4" s="564"/>
      <c r="C4" s="460"/>
      <c r="D4" s="460"/>
      <c r="E4" s="424"/>
      <c r="F4" s="424"/>
      <c r="G4" s="460"/>
      <c r="H4" s="460"/>
      <c r="I4" s="460"/>
      <c r="J4" s="460"/>
      <c r="K4" s="460"/>
      <c r="L4" s="460"/>
      <c r="M4" s="460"/>
      <c r="N4" s="460"/>
      <c r="O4" s="460"/>
      <c r="P4" s="460"/>
      <c r="Q4" s="460"/>
      <c r="R4" s="460"/>
      <c r="S4" s="460"/>
      <c r="T4" s="460"/>
      <c r="U4" s="460"/>
      <c r="V4" s="460"/>
      <c r="W4" s="460"/>
      <c r="X4" s="460"/>
      <c r="Y4" s="460"/>
      <c r="Z4" s="424"/>
      <c r="AA4" s="424"/>
      <c r="AB4" s="460"/>
      <c r="AC4" s="460"/>
      <c r="AD4" s="460"/>
      <c r="AE4" s="460"/>
      <c r="AF4" s="474"/>
    </row>
    <row r="5" spans="1:32" ht="15" customHeight="1" x14ac:dyDescent="0.25">
      <c r="A5" s="1"/>
      <c r="B5" s="564"/>
      <c r="C5" s="460"/>
      <c r="D5" s="460"/>
      <c r="E5" s="424"/>
      <c r="F5" s="424"/>
      <c r="G5" s="460"/>
      <c r="H5" s="460"/>
      <c r="I5" s="460"/>
      <c r="J5" s="460"/>
      <c r="K5" s="460"/>
      <c r="L5" s="460"/>
      <c r="M5" s="460"/>
      <c r="N5" s="460"/>
      <c r="O5" s="460"/>
      <c r="P5" s="460"/>
      <c r="Q5" s="460"/>
      <c r="R5" s="460"/>
      <c r="S5" s="460"/>
      <c r="T5" s="460"/>
      <c r="U5" s="460"/>
      <c r="V5" s="460"/>
      <c r="W5" s="460"/>
      <c r="X5" s="460"/>
      <c r="Y5" s="460"/>
      <c r="Z5" s="424"/>
      <c r="AA5" s="424"/>
      <c r="AB5" s="460"/>
      <c r="AC5" s="460"/>
      <c r="AD5" s="460"/>
      <c r="AE5" s="460"/>
      <c r="AF5" s="474"/>
    </row>
    <row r="6" spans="1:32" ht="15" customHeight="1" x14ac:dyDescent="0.25">
      <c r="A6" s="1"/>
      <c r="B6" s="564"/>
      <c r="C6" s="460"/>
      <c r="D6" s="460"/>
      <c r="E6" s="424"/>
      <c r="F6" s="424"/>
      <c r="G6" s="460"/>
      <c r="H6" s="460"/>
      <c r="I6" s="460"/>
      <c r="J6" s="460"/>
      <c r="K6" s="460"/>
      <c r="L6" s="460"/>
      <c r="M6" s="460"/>
      <c r="N6" s="460"/>
      <c r="O6" s="460"/>
      <c r="P6" s="460"/>
      <c r="Q6" s="460"/>
      <c r="R6" s="460"/>
      <c r="S6" s="460"/>
      <c r="T6" s="460"/>
      <c r="U6" s="460"/>
      <c r="V6" s="460"/>
      <c r="W6" s="460"/>
      <c r="X6" s="460"/>
      <c r="Y6" s="460"/>
      <c r="Z6" s="424"/>
      <c r="AA6" s="424"/>
      <c r="AB6" s="460"/>
      <c r="AC6" s="460"/>
      <c r="AD6" s="460"/>
      <c r="AE6" s="460"/>
      <c r="AF6" s="474"/>
    </row>
    <row r="7" spans="1:32" ht="15" customHeight="1" x14ac:dyDescent="0.25">
      <c r="A7" s="1"/>
      <c r="B7" s="564"/>
      <c r="C7" s="460"/>
      <c r="D7" s="460"/>
      <c r="E7" s="424"/>
      <c r="F7" s="424"/>
      <c r="G7" s="460"/>
      <c r="H7" s="460"/>
      <c r="I7" s="460"/>
      <c r="J7" s="460"/>
      <c r="K7" s="460"/>
      <c r="L7" s="460"/>
      <c r="M7" s="460"/>
      <c r="N7" s="460"/>
      <c r="O7" s="460"/>
      <c r="P7" s="460"/>
      <c r="Q7" s="460"/>
      <c r="R7" s="460"/>
      <c r="S7" s="460"/>
      <c r="T7" s="460"/>
      <c r="U7" s="460"/>
      <c r="V7" s="460"/>
      <c r="W7" s="460"/>
      <c r="X7" s="460"/>
      <c r="Y7" s="460"/>
      <c r="Z7" s="424"/>
      <c r="AA7" s="424"/>
      <c r="AB7" s="460"/>
      <c r="AC7" s="460"/>
      <c r="AD7" s="460"/>
      <c r="AE7" s="460"/>
      <c r="AF7" s="474"/>
    </row>
    <row r="8" spans="1:32" ht="15" customHeight="1" x14ac:dyDescent="0.25">
      <c r="A8" s="1"/>
      <c r="B8" s="564"/>
      <c r="C8" s="460"/>
      <c r="D8" s="460"/>
      <c r="E8" s="424"/>
      <c r="F8" s="424"/>
      <c r="G8" s="460"/>
      <c r="H8" s="460"/>
      <c r="I8" s="460"/>
      <c r="J8" s="460"/>
      <c r="K8" s="460"/>
      <c r="L8" s="460"/>
      <c r="M8" s="460"/>
      <c r="N8" s="460"/>
      <c r="O8" s="460"/>
      <c r="P8" s="460"/>
      <c r="Q8" s="460"/>
      <c r="R8" s="460"/>
      <c r="S8" s="460"/>
      <c r="T8" s="460"/>
      <c r="U8" s="460"/>
      <c r="V8" s="460"/>
      <c r="W8" s="460"/>
      <c r="X8" s="460"/>
      <c r="Y8" s="460"/>
      <c r="Z8" s="424"/>
      <c r="AA8" s="424"/>
      <c r="AB8" s="460"/>
      <c r="AC8" s="460"/>
      <c r="AD8" s="460"/>
      <c r="AE8" s="460"/>
      <c r="AF8" s="474"/>
    </row>
    <row r="9" spans="1:32" ht="15" customHeight="1" x14ac:dyDescent="0.25">
      <c r="A9" s="1"/>
      <c r="B9" s="564"/>
      <c r="C9" s="460"/>
      <c r="D9" s="460"/>
      <c r="E9" s="424"/>
      <c r="F9" s="424"/>
      <c r="G9" s="460"/>
      <c r="H9" s="460"/>
      <c r="I9" s="460"/>
      <c r="J9" s="460"/>
      <c r="K9" s="460"/>
      <c r="L9" s="460"/>
      <c r="M9" s="460"/>
      <c r="N9" s="460"/>
      <c r="O9" s="460"/>
      <c r="P9" s="460"/>
      <c r="Q9" s="460"/>
      <c r="R9" s="460"/>
      <c r="S9" s="460"/>
      <c r="T9" s="460"/>
      <c r="U9" s="460"/>
      <c r="V9" s="460"/>
      <c r="W9" s="460"/>
      <c r="X9" s="460"/>
      <c r="Y9" s="460"/>
      <c r="Z9" s="424"/>
      <c r="AA9" s="424"/>
      <c r="AB9" s="460"/>
      <c r="AC9" s="460"/>
      <c r="AD9" s="460"/>
      <c r="AE9" s="460"/>
      <c r="AF9" s="474"/>
    </row>
    <row r="10" spans="1:32" ht="15" customHeight="1" x14ac:dyDescent="0.25">
      <c r="A10" s="1"/>
      <c r="B10" s="564"/>
      <c r="C10" s="460"/>
      <c r="D10" s="460"/>
      <c r="E10" s="424"/>
      <c r="F10" s="424"/>
      <c r="G10" s="460"/>
      <c r="H10" s="460"/>
      <c r="I10" s="460"/>
      <c r="J10" s="460"/>
      <c r="K10" s="460"/>
      <c r="L10" s="460"/>
      <c r="M10" s="460"/>
      <c r="N10" s="460"/>
      <c r="O10" s="460"/>
      <c r="P10" s="460"/>
      <c r="Q10" s="460"/>
      <c r="R10" s="460"/>
      <c r="S10" s="460"/>
      <c r="T10" s="460"/>
      <c r="U10" s="460"/>
      <c r="V10" s="460"/>
      <c r="W10" s="460"/>
      <c r="X10" s="460"/>
      <c r="Y10" s="460"/>
      <c r="Z10" s="424"/>
      <c r="AA10" s="424"/>
      <c r="AB10" s="460"/>
      <c r="AC10" s="460"/>
      <c r="AD10" s="460"/>
      <c r="AE10" s="460"/>
      <c r="AF10" s="474"/>
    </row>
    <row r="11" spans="1:32" ht="15" customHeight="1" x14ac:dyDescent="0.25">
      <c r="A11" s="1"/>
      <c r="B11" s="564"/>
      <c r="C11" s="460"/>
      <c r="D11" s="460"/>
      <c r="E11" s="424"/>
      <c r="F11" s="424"/>
      <c r="G11" s="460"/>
      <c r="H11" s="460"/>
      <c r="I11" s="460"/>
      <c r="J11" s="460"/>
      <c r="K11" s="460"/>
      <c r="L11" s="460"/>
      <c r="M11" s="460"/>
      <c r="N11" s="460"/>
      <c r="O11" s="460"/>
      <c r="P11" s="460"/>
      <c r="Q11" s="460"/>
      <c r="R11" s="460"/>
      <c r="S11" s="460"/>
      <c r="T11" s="460"/>
      <c r="U11" s="460"/>
      <c r="V11" s="460"/>
      <c r="W11" s="460"/>
      <c r="X11" s="460"/>
      <c r="Y11" s="460"/>
      <c r="Z11" s="424"/>
      <c r="AA11" s="424"/>
      <c r="AB11" s="460"/>
      <c r="AC11" s="460"/>
      <c r="AD11" s="460"/>
      <c r="AE11" s="460"/>
      <c r="AF11" s="474"/>
    </row>
    <row r="12" spans="1:32" ht="15" customHeight="1" x14ac:dyDescent="0.25">
      <c r="A12" s="1"/>
      <c r="B12" s="564"/>
      <c r="C12" s="460"/>
      <c r="D12" s="460"/>
      <c r="E12" s="424"/>
      <c r="F12" s="424"/>
      <c r="G12" s="460"/>
      <c r="H12" s="460"/>
      <c r="I12" s="460"/>
      <c r="J12" s="460"/>
      <c r="K12" s="460"/>
      <c r="L12" s="460"/>
      <c r="M12" s="460"/>
      <c r="N12" s="460"/>
      <c r="O12" s="460"/>
      <c r="P12" s="460"/>
      <c r="Q12" s="460"/>
      <c r="R12" s="460"/>
      <c r="S12" s="460"/>
      <c r="T12" s="460"/>
      <c r="U12" s="460"/>
      <c r="V12" s="460"/>
      <c r="W12" s="460"/>
      <c r="X12" s="460"/>
      <c r="Y12" s="460"/>
      <c r="Z12" s="424"/>
      <c r="AA12" s="424"/>
      <c r="AB12" s="460"/>
      <c r="AC12" s="460"/>
      <c r="AD12" s="460"/>
      <c r="AE12" s="460"/>
      <c r="AF12" s="474"/>
    </row>
    <row r="13" spans="1:32" ht="27" customHeight="1" x14ac:dyDescent="0.25">
      <c r="A13" s="1"/>
      <c r="B13" s="564"/>
      <c r="C13" s="424"/>
      <c r="D13" s="424"/>
      <c r="E13" s="424"/>
      <c r="F13" s="424"/>
      <c r="G13" s="424"/>
      <c r="H13" s="424"/>
      <c r="I13" s="424"/>
      <c r="J13" s="424"/>
      <c r="K13" s="424"/>
      <c r="L13" s="424"/>
      <c r="M13" s="424"/>
      <c r="N13" s="424"/>
      <c r="O13" s="424"/>
      <c r="P13" s="424"/>
      <c r="Q13" s="424"/>
      <c r="R13" s="424"/>
      <c r="S13" s="424"/>
      <c r="T13" s="424"/>
      <c r="U13" s="424"/>
      <c r="V13" s="424"/>
      <c r="W13" s="424"/>
      <c r="X13" s="424"/>
      <c r="Y13" s="424"/>
      <c r="Z13" s="424"/>
      <c r="AA13" s="424"/>
      <c r="AB13" s="424"/>
      <c r="AC13" s="424"/>
      <c r="AD13" s="424"/>
      <c r="AE13" s="424"/>
      <c r="AF13" s="474"/>
    </row>
    <row r="14" spans="1:32" ht="21" customHeight="1" x14ac:dyDescent="0.3">
      <c r="A14" s="1"/>
      <c r="B14" s="567" t="s">
        <v>1</v>
      </c>
      <c r="C14" s="433"/>
      <c r="D14" s="433"/>
      <c r="E14" s="2"/>
      <c r="F14" s="3"/>
      <c r="G14" s="3"/>
      <c r="H14" s="3"/>
      <c r="I14" s="3"/>
      <c r="J14" s="3"/>
      <c r="K14" s="3"/>
      <c r="L14" s="3"/>
      <c r="M14" s="3"/>
      <c r="N14" s="3"/>
      <c r="O14" s="3"/>
      <c r="P14" s="3"/>
      <c r="Q14" s="3"/>
      <c r="R14" s="3"/>
      <c r="S14" s="3"/>
      <c r="T14" s="3"/>
      <c r="U14" s="3"/>
      <c r="V14" s="3"/>
      <c r="W14" s="3"/>
      <c r="X14" s="3"/>
      <c r="Y14" s="3"/>
      <c r="Z14" s="3"/>
      <c r="AA14" s="3"/>
      <c r="AB14" s="568" t="s">
        <v>2</v>
      </c>
      <c r="AC14" s="433"/>
      <c r="AD14" s="433"/>
      <c r="AE14" s="433"/>
      <c r="AF14" s="4"/>
    </row>
    <row r="15" spans="1:32" ht="33.75" customHeight="1" x14ac:dyDescent="0.25">
      <c r="A15" s="1"/>
      <c r="B15" s="5"/>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6"/>
    </row>
    <row r="16" spans="1:32" ht="21" customHeight="1" x14ac:dyDescent="0.25">
      <c r="A16" s="1"/>
      <c r="B16" s="423" t="s">
        <v>3</v>
      </c>
      <c r="C16" s="424"/>
      <c r="D16" s="424"/>
      <c r="E16" s="557">
        <v>2021</v>
      </c>
      <c r="F16" s="557"/>
      <c r="G16" s="557"/>
      <c r="H16" s="557"/>
      <c r="I16" s="1"/>
      <c r="J16" s="1"/>
      <c r="K16" s="1"/>
      <c r="L16" s="1"/>
      <c r="M16" s="1"/>
      <c r="N16" s="1"/>
      <c r="O16" s="1"/>
      <c r="P16" s="1"/>
      <c r="Q16" s="425" t="s">
        <v>4</v>
      </c>
      <c r="R16" s="424"/>
      <c r="S16" s="424"/>
      <c r="T16" s="66"/>
      <c r="U16" s="66"/>
      <c r="V16" s="432" t="s">
        <v>5</v>
      </c>
      <c r="W16" s="433"/>
      <c r="X16" s="433"/>
      <c r="Y16" s="433"/>
      <c r="Z16" s="433"/>
      <c r="AA16" s="433"/>
      <c r="AB16" s="433"/>
      <c r="AC16" s="433"/>
      <c r="AD16" s="433"/>
      <c r="AE16" s="433"/>
      <c r="AF16" s="434"/>
    </row>
    <row r="17" spans="1:32" ht="21.75" customHeight="1" x14ac:dyDescent="0.25">
      <c r="A17" s="1"/>
      <c r="B17" s="7"/>
      <c r="C17" s="8"/>
      <c r="D17" s="9"/>
      <c r="E17" s="561"/>
      <c r="F17" s="561"/>
      <c r="G17" s="561"/>
      <c r="H17" s="561"/>
      <c r="I17" s="1"/>
      <c r="J17" s="1"/>
      <c r="K17" s="1"/>
      <c r="L17" s="1"/>
      <c r="M17" s="1"/>
      <c r="N17" s="1"/>
      <c r="O17" s="1"/>
      <c r="P17" s="1"/>
      <c r="Q17" s="10"/>
      <c r="R17" s="10"/>
      <c r="S17" s="10"/>
      <c r="T17" s="1"/>
      <c r="U17" s="1"/>
      <c r="V17" s="1"/>
      <c r="W17" s="1"/>
      <c r="X17" s="1"/>
      <c r="Y17" s="1"/>
      <c r="Z17" s="1"/>
      <c r="AA17" s="1"/>
      <c r="AB17" s="1"/>
      <c r="AC17" s="1"/>
      <c r="AD17" s="1"/>
      <c r="AE17" s="1"/>
      <c r="AF17" s="6"/>
    </row>
    <row r="18" spans="1:32" ht="26.25" customHeight="1" x14ac:dyDescent="0.25">
      <c r="A18" s="1"/>
      <c r="B18" s="423" t="s">
        <v>6</v>
      </c>
      <c r="C18" s="424"/>
      <c r="D18" s="424"/>
      <c r="E18" s="664" t="s">
        <v>7</v>
      </c>
      <c r="F18" s="664"/>
      <c r="G18" s="664"/>
      <c r="H18" s="664"/>
      <c r="I18" s="1"/>
      <c r="J18" s="1"/>
      <c r="K18" s="1"/>
      <c r="L18" s="1"/>
      <c r="M18" s="1"/>
      <c r="N18" s="1"/>
      <c r="O18" s="1"/>
      <c r="P18" s="1"/>
      <c r="Q18" s="425" t="s">
        <v>8</v>
      </c>
      <c r="R18" s="424"/>
      <c r="S18" s="424"/>
      <c r="T18" s="429" t="s">
        <v>9</v>
      </c>
      <c r="U18" s="430"/>
      <c r="V18" s="430"/>
      <c r="W18" s="430"/>
      <c r="X18" s="430"/>
      <c r="Y18" s="430"/>
      <c r="Z18" s="425" t="s">
        <v>10</v>
      </c>
      <c r="AA18" s="424"/>
      <c r="AB18" s="429" t="s">
        <v>11</v>
      </c>
      <c r="AC18" s="430"/>
      <c r="AD18" s="430"/>
      <c r="AE18" s="430"/>
      <c r="AF18" s="431"/>
    </row>
    <row r="19" spans="1:32" ht="45" customHeight="1" x14ac:dyDescent="0.25">
      <c r="A19" s="1"/>
      <c r="B19" s="423" t="s">
        <v>12</v>
      </c>
      <c r="C19" s="424"/>
      <c r="D19" s="424"/>
      <c r="E19" s="560" t="s">
        <v>13</v>
      </c>
      <c r="F19" s="557"/>
      <c r="G19" s="557"/>
      <c r="H19" s="557"/>
      <c r="I19" s="1"/>
      <c r="J19" s="1"/>
      <c r="K19" s="1"/>
      <c r="L19" s="1"/>
      <c r="M19" s="1"/>
      <c r="N19" s="1"/>
      <c r="O19" s="1"/>
      <c r="P19" s="1"/>
      <c r="Q19" s="425" t="s">
        <v>14</v>
      </c>
      <c r="R19" s="424"/>
      <c r="S19" s="424"/>
      <c r="T19" s="426" t="s">
        <v>15</v>
      </c>
      <c r="U19" s="427"/>
      <c r="V19" s="427"/>
      <c r="W19" s="427"/>
      <c r="X19" s="427"/>
      <c r="Y19" s="427"/>
      <c r="Z19" s="425" t="s">
        <v>10</v>
      </c>
      <c r="AA19" s="424"/>
      <c r="AB19" s="426" t="s">
        <v>11</v>
      </c>
      <c r="AC19" s="427"/>
      <c r="AD19" s="427"/>
      <c r="AE19" s="427"/>
      <c r="AF19" s="428"/>
    </row>
    <row r="20" spans="1:32" ht="25.5" customHeight="1" x14ac:dyDescent="0.25">
      <c r="A20" s="1"/>
      <c r="B20" s="423" t="s">
        <v>16</v>
      </c>
      <c r="C20" s="424"/>
      <c r="D20" s="424"/>
      <c r="E20" s="557" t="s">
        <v>17</v>
      </c>
      <c r="F20" s="557"/>
      <c r="G20" s="557"/>
      <c r="H20" s="557"/>
      <c r="I20" s="1"/>
      <c r="J20" s="1"/>
      <c r="K20" s="1"/>
      <c r="L20" s="1"/>
      <c r="M20" s="1"/>
      <c r="N20" s="1"/>
      <c r="O20" s="1"/>
      <c r="P20" s="1"/>
      <c r="Q20" s="425" t="s">
        <v>18</v>
      </c>
      <c r="R20" s="424"/>
      <c r="S20" s="424"/>
      <c r="T20" s="426" t="s">
        <v>19</v>
      </c>
      <c r="U20" s="427"/>
      <c r="V20" s="427"/>
      <c r="W20" s="427"/>
      <c r="X20" s="427"/>
      <c r="Y20" s="427"/>
      <c r="Z20" s="425" t="s">
        <v>10</v>
      </c>
      <c r="AA20" s="424"/>
      <c r="AB20" s="426" t="s">
        <v>20</v>
      </c>
      <c r="AC20" s="427"/>
      <c r="AD20" s="427"/>
      <c r="AE20" s="427"/>
      <c r="AF20" s="428"/>
    </row>
    <row r="21" spans="1:32" ht="28.5" customHeight="1" thickBot="1" x14ac:dyDescent="0.3">
      <c r="A21" s="1"/>
      <c r="B21" s="5"/>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6"/>
    </row>
    <row r="22" spans="1:32" ht="34.5" customHeight="1" thickBot="1" x14ac:dyDescent="0.35">
      <c r="A22" s="11"/>
      <c r="B22" s="417" t="s">
        <v>21</v>
      </c>
      <c r="C22" s="418"/>
      <c r="D22" s="418"/>
      <c r="E22" s="418"/>
      <c r="F22" s="418"/>
      <c r="G22" s="418"/>
      <c r="H22" s="418"/>
      <c r="I22" s="418"/>
      <c r="J22" s="418"/>
      <c r="K22" s="418"/>
      <c r="L22" s="418"/>
      <c r="M22" s="419"/>
      <c r="N22" s="420" t="s">
        <v>22</v>
      </c>
      <c r="O22" s="418"/>
      <c r="P22" s="418"/>
      <c r="Q22" s="418"/>
      <c r="R22" s="418"/>
      <c r="S22" s="418"/>
      <c r="T22" s="418"/>
      <c r="U22" s="418"/>
      <c r="V22" s="418"/>
      <c r="W22" s="418"/>
      <c r="X22" s="418"/>
      <c r="Y22" s="418"/>
      <c r="Z22" s="418"/>
      <c r="AA22" s="418"/>
      <c r="AB22" s="418"/>
      <c r="AC22" s="418"/>
      <c r="AD22" s="418"/>
      <c r="AE22" s="418"/>
      <c r="AF22" s="421"/>
    </row>
    <row r="23" spans="1:32" ht="31.5" customHeight="1" x14ac:dyDescent="0.25">
      <c r="A23" s="1"/>
      <c r="B23" s="422" t="s">
        <v>23</v>
      </c>
      <c r="C23" s="408" t="s">
        <v>24</v>
      </c>
      <c r="D23" s="408" t="s">
        <v>25</v>
      </c>
      <c r="E23" s="408" t="s">
        <v>26</v>
      </c>
      <c r="F23" s="408" t="s">
        <v>27</v>
      </c>
      <c r="G23" s="408" t="s">
        <v>28</v>
      </c>
      <c r="H23" s="408" t="s">
        <v>29</v>
      </c>
      <c r="I23" s="408" t="s">
        <v>30</v>
      </c>
      <c r="J23" s="408" t="s">
        <v>31</v>
      </c>
      <c r="K23" s="408" t="s">
        <v>32</v>
      </c>
      <c r="L23" s="416" t="s">
        <v>33</v>
      </c>
      <c r="M23" s="408" t="s">
        <v>34</v>
      </c>
      <c r="N23" s="408" t="s">
        <v>35</v>
      </c>
      <c r="O23" s="408" t="s">
        <v>36</v>
      </c>
      <c r="P23" s="412" t="s">
        <v>37</v>
      </c>
      <c r="Q23" s="413"/>
      <c r="R23" s="414" t="s">
        <v>38</v>
      </c>
      <c r="S23" s="415"/>
      <c r="T23" s="413"/>
      <c r="U23" s="414" t="s">
        <v>39</v>
      </c>
      <c r="V23" s="415"/>
      <c r="W23" s="413"/>
      <c r="X23" s="409" t="s">
        <v>40</v>
      </c>
      <c r="Y23" s="409" t="s">
        <v>41</v>
      </c>
      <c r="Z23" s="409" t="s">
        <v>42</v>
      </c>
      <c r="AA23" s="408" t="s">
        <v>31</v>
      </c>
      <c r="AB23" s="409" t="s">
        <v>43</v>
      </c>
      <c r="AC23" s="409" t="s">
        <v>44</v>
      </c>
      <c r="AD23" s="408" t="s">
        <v>31</v>
      </c>
      <c r="AE23" s="409" t="s">
        <v>45</v>
      </c>
      <c r="AF23" s="410" t="s">
        <v>46</v>
      </c>
    </row>
    <row r="24" spans="1:32" ht="99" customHeight="1" x14ac:dyDescent="0.25">
      <c r="A24" s="1"/>
      <c r="B24" s="394"/>
      <c r="C24" s="398"/>
      <c r="D24" s="398"/>
      <c r="E24" s="398"/>
      <c r="F24" s="398"/>
      <c r="G24" s="398"/>
      <c r="H24" s="398"/>
      <c r="I24" s="398"/>
      <c r="J24" s="398"/>
      <c r="K24" s="398"/>
      <c r="L24" s="398"/>
      <c r="M24" s="398"/>
      <c r="N24" s="398"/>
      <c r="O24" s="398"/>
      <c r="P24" s="12" t="s">
        <v>47</v>
      </c>
      <c r="Q24" s="13" t="s">
        <v>25</v>
      </c>
      <c r="R24" s="13" t="s">
        <v>48</v>
      </c>
      <c r="S24" s="13" t="s">
        <v>49</v>
      </c>
      <c r="T24" s="13" t="s">
        <v>50</v>
      </c>
      <c r="U24" s="13" t="s">
        <v>51</v>
      </c>
      <c r="V24" s="13" t="s">
        <v>52</v>
      </c>
      <c r="W24" s="13" t="s">
        <v>53</v>
      </c>
      <c r="X24" s="398"/>
      <c r="Y24" s="398"/>
      <c r="Z24" s="398"/>
      <c r="AA24" s="398"/>
      <c r="AB24" s="398"/>
      <c r="AC24" s="398"/>
      <c r="AD24" s="398"/>
      <c r="AE24" s="398"/>
      <c r="AF24" s="663"/>
    </row>
    <row r="25" spans="1:32" ht="85.5" customHeight="1" x14ac:dyDescent="0.25">
      <c r="A25" s="1"/>
      <c r="B25" s="654">
        <v>1</v>
      </c>
      <c r="C25" s="660" t="s">
        <v>54</v>
      </c>
      <c r="D25" s="654" t="s">
        <v>55</v>
      </c>
      <c r="E25" s="654" t="s">
        <v>56</v>
      </c>
      <c r="F25" s="654" t="s">
        <v>57</v>
      </c>
      <c r="G25" s="662" t="str">
        <f>CONCATENATE(D25," ",E25," ",F25)</f>
        <v>Posibilidad de Sanciones o  investigaciones disciplinarias, fiscales o penales e incorrecto Flujo presupuestal  por el reporte  incorrecto de ingresos del municipio desde las diferentes fuentes  debido a el  suministro de información incorrecta, inoportuna e incompleta por parte de otras dependencias, sistemas de información,  otros organismos  o entes desentralizaados y a  la verificación incompleta de soportes de ingresos reportados por entidades financieras.</v>
      </c>
      <c r="H25" s="651" t="s">
        <v>58</v>
      </c>
      <c r="I25" s="651" t="s">
        <v>59</v>
      </c>
      <c r="J25" s="657">
        <f>_xlfn.IFNA(VLOOKUP(I25,[18]Aux!$A$2:$B$6,2,FALSE)," ")</f>
        <v>0.8</v>
      </c>
      <c r="K25" s="651" t="s">
        <v>60</v>
      </c>
      <c r="L25" s="658">
        <f>_xlfn.IFNA(VLOOKUP(K25,[18]Aux!$C$2:$D$6,2,FALSE)," ")</f>
        <v>0.6</v>
      </c>
      <c r="M25" s="659" t="str" cm="1">
        <f t="array" ref="M25">_xlfn.IFNA(INDEX('[7]Riesgo Inherente'!$N$12:$N$36,MATCH(I25&amp;K25,'[7]Riesgo Inherente'!$K$12:$K$36&amp;'[7]Riesgo Inherente'!$L$12:$L$36,0),0)," ")</f>
        <v>Alto</v>
      </c>
      <c r="N25" s="14">
        <v>1</v>
      </c>
      <c r="O25" s="15" t="s">
        <v>61</v>
      </c>
      <c r="P25" s="16" t="s">
        <v>62</v>
      </c>
      <c r="Q25" s="17"/>
      <c r="R25" s="17" t="s">
        <v>63</v>
      </c>
      <c r="S25" s="17" t="s">
        <v>64</v>
      </c>
      <c r="T25" s="18">
        <f>_xlfn.IFNA(VLOOKUP(R25,[7]Aux!$G$2:$H$4,2,FALSE)+VLOOKUP(S25,[7]Aux!$I$2:$J$3,2,FALSE)," ")</f>
        <v>0.4</v>
      </c>
      <c r="U25" s="16" t="s">
        <v>65</v>
      </c>
      <c r="V25" s="17" t="s">
        <v>66</v>
      </c>
      <c r="W25" s="16" t="s">
        <v>67</v>
      </c>
      <c r="X25" s="16" t="s">
        <v>68</v>
      </c>
      <c r="Y25" s="19">
        <f>_xlfn.IFNA(IF(OR(R25="Preventivo",R25="Detectivo"),J25-(J25*T25)," ")," ")</f>
        <v>0.48</v>
      </c>
      <c r="Z25" s="649" t="e">
        <f t="array" aca="1" ref="Z25" ca="1">_xlfn.IFNA(_xlfn.IFS(AND(AA25&gt;0,AA25&lt;=0.4),"Muy Baja",AND(AA25&gt;0.2,AA25&lt;=0.4),"Baja",AND(AA25&gt;0.4,AA25&lt;=0.6),"Media",AND(AA25&gt;0.6,AA25&lt;=0.8),"Alta",AND(AA25&gt;0.8,AA25&lt;=1),"Muy Alta")," ")</f>
        <v>#NAME?</v>
      </c>
      <c r="AA25" s="650" t="e">
        <f t="array" aca="1" ref="AA25" ca="1">_xlfn.IFNA(_xlfn.IFS(AND(Y25=" ",Y26=" "),J25,AND(Y25&lt;&gt;" ",Y26&lt;&gt;" "),Y26,Y25=" ",Y26,Y26=" ",Y25)," ")</f>
        <v>#NAME?</v>
      </c>
      <c r="AB25" s="19" t="str">
        <f>_xlfn.IFNA(IF(R25="Correctivo",L25-(L25*T25)," ")," ")</f>
        <v xml:space="preserve"> </v>
      </c>
      <c r="AC25" s="649" t="e">
        <f t="array" aca="1" ref="AC25" ca="1">_xlfn.IFNA(_xlfn.IFS(AND(AD25&gt;0,AD25&lt;=0.4),"Leve",AND(AD25&gt;0.2,AD25&lt;=0.4),"Menor",AND(AD25&gt;0.4,AD25&lt;=0.6),"Moderado",AND(AD25&gt;0.6,AD25&lt;=0.8),"Mayor",AND(AD25&gt;0.8,AD25&lt;=1),"Catastrófico")," ")</f>
        <v>#NAME?</v>
      </c>
      <c r="AD25" s="650" t="e">
        <f t="array" aca="1" ref="AD25" ca="1">_xlfn.IFNA(_xlfn.IFS(AND(AB25=" ",AB26=" "),L25,AND(AB25&lt;&gt;" ",AB26&lt;&gt;" "),AB26,AB25=" ",AB26,AB26=" ",AB25)," ")</f>
        <v>#NAME?</v>
      </c>
      <c r="AE25" s="649" t="e">
        <f t="array" aca="1" ref="AE25" ca="1">_xlfn.IFNA(INDEX('[19]Riesgo Inherente'!$N$12:$N$36,MATCH(Z25&amp;AC25,'[19]Riesgo Inherente'!$K$12:$K$36&amp;'[19]Riesgo Inherente'!$L$12:$L$36,0),0)," ")</f>
        <v>#NAME?</v>
      </c>
      <c r="AF25" s="654" t="s">
        <v>69</v>
      </c>
    </row>
    <row r="26" spans="1:32" ht="80.25" customHeight="1" x14ac:dyDescent="0.25">
      <c r="A26" s="1"/>
      <c r="B26" s="654"/>
      <c r="C26" s="661"/>
      <c r="D26" s="654"/>
      <c r="E26" s="654"/>
      <c r="F26" s="654"/>
      <c r="G26" s="662"/>
      <c r="H26" s="652"/>
      <c r="I26" s="652"/>
      <c r="J26" s="652"/>
      <c r="K26" s="652"/>
      <c r="L26" s="652"/>
      <c r="M26" s="659"/>
      <c r="N26" s="14">
        <v>2</v>
      </c>
      <c r="O26" s="15" t="s">
        <v>70</v>
      </c>
      <c r="P26" s="16" t="s">
        <v>62</v>
      </c>
      <c r="Q26" s="17"/>
      <c r="R26" s="17" t="s">
        <v>71</v>
      </c>
      <c r="S26" s="17" t="s">
        <v>64</v>
      </c>
      <c r="T26" s="18">
        <f>_xlfn.IFNA(VLOOKUP(R26,[7]Aux!$G$2:$H$4,2,FALSE)+VLOOKUP(S26,[7]Aux!$I$2:$J$3,2,FALSE)," ")</f>
        <v>0.25</v>
      </c>
      <c r="U26" s="16" t="s">
        <v>65</v>
      </c>
      <c r="V26" s="17" t="s">
        <v>66</v>
      </c>
      <c r="W26" s="16" t="s">
        <v>72</v>
      </c>
      <c r="X26" s="16" t="s">
        <v>73</v>
      </c>
      <c r="Y26" s="19" t="str">
        <f>_xlfn.IFNA(IF(Y25=" ",IF(OR(R26="Preventivo",R26="Detectivo"),J25-(J25*T26)," "),IF(OR(R26="Preventivo",R26="Detectivo"),Y25-(Y25*T26)," "))," ")</f>
        <v xml:space="preserve"> </v>
      </c>
      <c r="Z26" s="649"/>
      <c r="AA26" s="650"/>
      <c r="AB26" s="19">
        <f>_xlfn.IFNA(IF(AB25=" ",IF(R26="Correctivo",L25-(L25*T26)," "),IF(R26="Correctivo",AB25-(AB25*T26)," "))," ")</f>
        <v>0.44999999999999996</v>
      </c>
      <c r="AC26" s="649"/>
      <c r="AD26" s="650"/>
      <c r="AE26" s="649"/>
      <c r="AF26" s="654"/>
    </row>
    <row r="27" spans="1:32" ht="82.5" customHeight="1" x14ac:dyDescent="0.25">
      <c r="A27" s="1"/>
      <c r="B27" s="654">
        <v>2</v>
      </c>
      <c r="C27" s="660" t="s">
        <v>54</v>
      </c>
      <c r="D27" s="654" t="s">
        <v>74</v>
      </c>
      <c r="E27" s="654" t="s">
        <v>75</v>
      </c>
      <c r="F27" s="654" t="s">
        <v>76</v>
      </c>
      <c r="G27" s="662" t="str">
        <f>CONCATENATE(D27," ",E27," ",F27)</f>
        <v>Posibilidad de disminución de flujo de efectivos de diferentes cuentas del municipio  y/o Sanciones, investigaciones disciplinarias, fiscales o penales  por la ejecución de pagos de forma incorrecta debido a la aplicación del pago desde  la fuente de ingresos que no corresponde, aplicación incorecta de descuentos o incumplimientos de requisitos para la aprobación del pago</v>
      </c>
      <c r="H27" s="651" t="s">
        <v>58</v>
      </c>
      <c r="I27" s="651" t="s">
        <v>59</v>
      </c>
      <c r="J27" s="657">
        <f>_xlfn.IFNA(VLOOKUP(I27,[18]Aux!$A$2:$B$6,2,FALSE)," ")</f>
        <v>0.8</v>
      </c>
      <c r="K27" s="651" t="s">
        <v>60</v>
      </c>
      <c r="L27" s="658">
        <f>_xlfn.IFNA(VLOOKUP(K27,[18]Aux!$C$2:$D$6,2,FALSE)," ")</f>
        <v>0.6</v>
      </c>
      <c r="M27" s="659" t="str" cm="1">
        <f t="array" ref="M27">_xlfn.IFNA(INDEX('[7]Riesgo Inherente'!$N$12:$N$36,MATCH(I27&amp;K27,'[7]Riesgo Inherente'!$K$12:$K$36&amp;'[7]Riesgo Inherente'!$L$12:$L$36,0),0)," ")</f>
        <v>Alto</v>
      </c>
      <c r="N27" s="16">
        <v>1</v>
      </c>
      <c r="O27" s="15" t="s">
        <v>77</v>
      </c>
      <c r="P27" s="16" t="s">
        <v>62</v>
      </c>
      <c r="Q27" s="17"/>
      <c r="R27" s="17" t="s">
        <v>63</v>
      </c>
      <c r="S27" s="17" t="s">
        <v>64</v>
      </c>
      <c r="T27" s="18">
        <f>_xlfn.IFNA(VLOOKUP(R27,[7]Aux!$G$2:$H$4,2,FALSE)+VLOOKUP(S27,[7]Aux!$I$2:$J$3,2,FALSE)," ")</f>
        <v>0.4</v>
      </c>
      <c r="U27" s="16" t="s">
        <v>65</v>
      </c>
      <c r="V27" s="17" t="s">
        <v>66</v>
      </c>
      <c r="W27" s="16" t="s">
        <v>78</v>
      </c>
      <c r="X27" s="16" t="s">
        <v>79</v>
      </c>
      <c r="Y27" s="19">
        <f>_xlfn.IFNA(IF(OR(R27="Preventivo",R27="Detectivo"),J27-(J27*T27)," ")," ")</f>
        <v>0.48</v>
      </c>
      <c r="Z27" s="649" t="e">
        <f t="array" aca="1" ref="Z27" ca="1">_xlfn.IFNA(_xlfn.IFS(AND(AA27&gt;0,AA27&lt;=0.4),"Muy Baja",AND(AA27&gt;0.2,AA27&lt;=0.4),"Baja",AND(AA27&gt;0.4,AA27&lt;=0.6),"Media",AND(AA27&gt;0.6,AA27&lt;=0.8),"Alta",AND(AA27&gt;0.8,AA27&lt;=1),"Muy Alta")," ")</f>
        <v>#NAME?</v>
      </c>
      <c r="AA27" s="650" t="e">
        <f t="array" aca="1" ref="AA27" ca="1">_xlfn.IFNA(_xlfn.IFS(AND(Y27=" ",Y28=" "),J27,AND(Y27&lt;&gt;" ",Y28&lt;&gt;" "),Y28,Y27=" ",Y28,Y28=" ",Y27)," ")</f>
        <v>#NAME?</v>
      </c>
      <c r="AB27" s="19" t="str">
        <f>_xlfn.IFNA(IF(R27="Correctivo",L27-(L27*T27)," ")," ")</f>
        <v xml:space="preserve"> </v>
      </c>
      <c r="AC27" s="649" t="e">
        <f t="array" aca="1" ref="AC27" ca="1">_xlfn.IFNA(_xlfn.IFS(AND(AD27&gt;0,AD27&lt;=0.4),"Leve",AND(AD27&gt;0.2,AD27&lt;=0.4),"Menor",AND(AD27&gt;0.4,AD27&lt;=0.6),"Moderado",AND(AD27&gt;0.6,AD27&lt;=0.8),"Mayor",AND(AD27&gt;0.8,AD27&lt;=1),"Catastrófico")," ")</f>
        <v>#NAME?</v>
      </c>
      <c r="AD27" s="650" t="e">
        <f t="array" aca="1" ref="AD27" ca="1">_xlfn.IFNA(_xlfn.IFS(AND(AB27=" ",AB28=" "),L27,AND(AB27&lt;&gt;" ",AB28&lt;&gt;" "),AB28,AB27=" ",AB28,AB28=" ",AB27)," ")</f>
        <v>#NAME?</v>
      </c>
      <c r="AE27" s="649" t="e">
        <f t="array" aca="1" ref="AE27" ca="1">_xlfn.IFNA(INDEX('[19]Riesgo Inherente'!$N$12:$N$36,MATCH(Z27&amp;AC27,'[19]Riesgo Inherente'!$K$12:$K$36&amp;'[19]Riesgo Inherente'!$L$12:$L$36,0),0)," ")</f>
        <v>#NAME?</v>
      </c>
      <c r="AF27" s="654" t="s">
        <v>69</v>
      </c>
    </row>
    <row r="28" spans="1:32" ht="74.25" customHeight="1" x14ac:dyDescent="0.25">
      <c r="A28" s="1"/>
      <c r="B28" s="654"/>
      <c r="C28" s="661"/>
      <c r="D28" s="654"/>
      <c r="E28" s="654"/>
      <c r="F28" s="654"/>
      <c r="G28" s="662"/>
      <c r="H28" s="652"/>
      <c r="I28" s="652"/>
      <c r="J28" s="652"/>
      <c r="K28" s="652"/>
      <c r="L28" s="652"/>
      <c r="M28" s="659"/>
      <c r="N28" s="16">
        <v>2</v>
      </c>
      <c r="O28" s="15" t="s">
        <v>80</v>
      </c>
      <c r="P28" s="16" t="s">
        <v>62</v>
      </c>
      <c r="Q28" s="17"/>
      <c r="R28" s="17" t="s">
        <v>71</v>
      </c>
      <c r="S28" s="17" t="s">
        <v>64</v>
      </c>
      <c r="T28" s="18">
        <f>_xlfn.IFNA(VLOOKUP(R28,[7]Aux!$G$2:$H$4,2,FALSE)+VLOOKUP(S28,[7]Aux!$I$2:$J$3,2,FALSE)," ")</f>
        <v>0.25</v>
      </c>
      <c r="U28" s="16" t="s">
        <v>65</v>
      </c>
      <c r="V28" s="17" t="s">
        <v>66</v>
      </c>
      <c r="W28" s="16" t="s">
        <v>72</v>
      </c>
      <c r="X28" s="16" t="s">
        <v>81</v>
      </c>
      <c r="Y28" s="19" t="str">
        <f>_xlfn.IFNA(IF(Y27=" ",IF(OR(R28="Preventivo",R28="Detectivo"),J27-(J27*T28)," "),IF(OR(R28="Preventivo",R28="Detectivo"),Y27-(Y27*T28)," "))," ")</f>
        <v xml:space="preserve"> </v>
      </c>
      <c r="Z28" s="649"/>
      <c r="AA28" s="650"/>
      <c r="AB28" s="19">
        <f>_xlfn.IFNA(IF(AB27=" ",IF(R28="Correctivo",L27-(L27*T28)," "),IF(R28="Correctivo",AB27-(AB27*T28)," "))," ")</f>
        <v>0.44999999999999996</v>
      </c>
      <c r="AC28" s="649"/>
      <c r="AD28" s="650"/>
      <c r="AE28" s="649"/>
      <c r="AF28" s="654"/>
    </row>
    <row r="29" spans="1:32" ht="59.25" customHeight="1" x14ac:dyDescent="0.25">
      <c r="A29" s="1"/>
      <c r="B29" s="651">
        <v>3</v>
      </c>
      <c r="C29" s="651" t="s">
        <v>54</v>
      </c>
      <c r="D29" s="651" t="s">
        <v>82</v>
      </c>
      <c r="E29" s="651" t="s">
        <v>83</v>
      </c>
      <c r="F29" s="651" t="s">
        <v>84</v>
      </c>
      <c r="G29" s="653" t="str">
        <f>CONCATENATE(D29," ",E29," ",F29)</f>
        <v xml:space="preserve">Posibilidad de Detrimento patrimonial  por la aplicación de pagos por el valor que no corresponde debido a errores humanos en la digitación de los valores a pagar en las plataformas de las entidades bancarias </v>
      </c>
      <c r="H29" s="651" t="s">
        <v>58</v>
      </c>
      <c r="I29" s="651" t="s">
        <v>59</v>
      </c>
      <c r="J29" s="657">
        <f>_xlfn.IFNA(VLOOKUP(I29,[18]Aux!$A$2:$B$6,2,FALSE)," ")</f>
        <v>0.8</v>
      </c>
      <c r="K29" s="651" t="s">
        <v>85</v>
      </c>
      <c r="L29" s="658">
        <f>_xlfn.IFNA(VLOOKUP(K29,[18]Aux!$C$2:$D$6,2,FALSE)," ")</f>
        <v>0.8</v>
      </c>
      <c r="M29" s="659" t="str" cm="1">
        <f t="array" ref="M29">_xlfn.IFNA(INDEX('[7]Riesgo Inherente'!$N$12:$N$36,MATCH(I29&amp;K29,'[7]Riesgo Inherente'!$K$12:$K$36&amp;'[7]Riesgo Inherente'!$L$12:$L$36,0),0)," ")</f>
        <v>Alto</v>
      </c>
      <c r="N29" s="20">
        <v>1</v>
      </c>
      <c r="O29" s="15" t="s">
        <v>86</v>
      </c>
      <c r="P29" s="16" t="s">
        <v>62</v>
      </c>
      <c r="Q29" s="17"/>
      <c r="R29" s="17" t="s">
        <v>71</v>
      </c>
      <c r="S29" s="17" t="s">
        <v>64</v>
      </c>
      <c r="T29" s="18">
        <f>_xlfn.IFNA(VLOOKUP(R29,[7]Aux!$G$2:$H$4,2,FALSE)+VLOOKUP(S29,[7]Aux!$I$2:$J$3,2,FALSE)," ")</f>
        <v>0.25</v>
      </c>
      <c r="U29" s="16" t="s">
        <v>65</v>
      </c>
      <c r="V29" s="17" t="s">
        <v>66</v>
      </c>
      <c r="W29" s="16" t="s">
        <v>87</v>
      </c>
      <c r="X29" s="16" t="s">
        <v>88</v>
      </c>
      <c r="Y29" s="19" t="str">
        <f>_xlfn.IFNA(IF(OR(R29="Preventivo",R29="Detectivo"),J29-(J29*T29)," ")," ")</f>
        <v xml:space="preserve"> </v>
      </c>
      <c r="Z29" s="649" t="e" cm="1">
        <f t="array" aca="1" ref="Z29" ca="1">_xlfn.IFNA(_xlfn.IFS(AND(AA29&gt;0,AA29&lt;=0.4),"Muy Baja",AND(AA29&gt;0.2,AA29&lt;=0.4),"Baja",AND(AA29&gt;0.4,AA29&lt;=0.6),"Media",AND(AA29&gt;0.6,AA29&lt;=0.8),"Alta",AND(AA29&gt;0.8,AA29&lt;=1),"Muy Alta")," ")</f>
        <v>#NAME?</v>
      </c>
      <c r="AA29" s="650" t="e" cm="1">
        <f t="array" aca="1" ref="AA29" ca="1">_xlfn.IFNA(_xlfn.IFS(AND(Y29=" ",Y30=" "),J29,AND(Y29&lt;&gt;" ",Y30&lt;&gt;" "),Y30,Y29=" ",Y30,Y30=" ",Y29)," ")</f>
        <v>#NAME?</v>
      </c>
      <c r="AB29" s="19">
        <f>_xlfn.IFNA(IF(R29="Correctivo",L29-(L29*T29)," ")," ")</f>
        <v>0.60000000000000009</v>
      </c>
      <c r="AC29" s="649" t="e" cm="1">
        <f t="array" aca="1" ref="AC29" ca="1">_xlfn.IFNA(_xlfn.IFS(AND(AD29&gt;0,AD29&lt;=0.4),"Leve",AND(AD29&gt;0.2,AD29&lt;=0.4),"Menor",AND(AD29&gt;0.4,AD29&lt;=0.6),"Moderado",AND(AD29&gt;0.6,AD29&lt;=0.8),"Mayor",AND(AD29&gt;0.8,AD29&lt;=1),"Catastrófico")," ")</f>
        <v>#NAME?</v>
      </c>
      <c r="AD29" s="650" t="e" cm="1">
        <f t="array" aca="1" ref="AD29" ca="1">_xlfn.IFNA(_xlfn.IFS(AND(AB29=" ",AB30=" "),L29,AND(AB29&lt;&gt;" ",AB30&lt;&gt;" "),AB30,AB29=" ",AB30,AB30=" ",AB29)," ")</f>
        <v>#NAME?</v>
      </c>
      <c r="AE29" s="649" t="e" cm="1">
        <f t="array" aca="1" ref="AE29" ca="1">_xlfn.IFNA(INDEX('[7]Riesgo Inherente'!$N$12:$N$36,MATCH(Z29&amp;AC29,'[7]Riesgo Inherente'!$K$12:$K$36&amp;'[7]Riesgo Inherente'!$L$12:$L$36,0),0)," ")</f>
        <v>#NAME?</v>
      </c>
      <c r="AF29" s="654" t="s">
        <v>69</v>
      </c>
    </row>
    <row r="30" spans="1:32" ht="57.75" customHeight="1" x14ac:dyDescent="0.25">
      <c r="A30" s="1"/>
      <c r="B30" s="652"/>
      <c r="C30" s="651"/>
      <c r="D30" s="651"/>
      <c r="E30" s="651"/>
      <c r="F30" s="651"/>
      <c r="G30" s="653"/>
      <c r="H30" s="652"/>
      <c r="I30" s="652"/>
      <c r="J30" s="652"/>
      <c r="K30" s="652"/>
      <c r="L30" s="652"/>
      <c r="M30" s="659"/>
      <c r="N30" s="20">
        <v>2</v>
      </c>
      <c r="O30" s="21"/>
      <c r="P30" s="16"/>
      <c r="Q30" s="17"/>
      <c r="R30" s="17"/>
      <c r="S30" s="17"/>
      <c r="T30" s="18" t="str">
        <f>_xlfn.IFNA(VLOOKUP(R30,[7]Aux!$G$2:$H$4,2,FALSE)+VLOOKUP(S30,[7]Aux!$I$2:$J$3,2,FALSE)," ")</f>
        <v xml:space="preserve"> </v>
      </c>
      <c r="U30" s="16"/>
      <c r="V30" s="17"/>
      <c r="W30" s="16"/>
      <c r="X30" s="16"/>
      <c r="Y30" s="19" t="str">
        <f>_xlfn.IFNA(IF(Y29=" ",IF(OR(R30="Preventivo",R30="Detectivo"),J29-(J29*T30)," "),IF(OR(R30="Preventivo",R30="Detectivo"),Y29-(Y29*T30)," "))," ")</f>
        <v xml:space="preserve"> </v>
      </c>
      <c r="Z30" s="649"/>
      <c r="AA30" s="650"/>
      <c r="AB30" s="19" t="str">
        <f>_xlfn.IFNA(IF(AB29=" ",IF(R30="Correctivo",L29-(L29*T30)," "),IF(R30="Correctivo",AB29-(AB29*T30)," "))," ")</f>
        <v xml:space="preserve"> </v>
      </c>
      <c r="AC30" s="649"/>
      <c r="AD30" s="650"/>
      <c r="AE30" s="649"/>
      <c r="AF30" s="654"/>
    </row>
    <row r="31" spans="1:32" ht="64.5" customHeight="1" x14ac:dyDescent="0.25">
      <c r="A31" s="1"/>
      <c r="B31" s="651">
        <v>4</v>
      </c>
      <c r="C31" s="651" t="s">
        <v>54</v>
      </c>
      <c r="D31" s="651" t="s">
        <v>89</v>
      </c>
      <c r="E31" s="651" t="s">
        <v>90</v>
      </c>
      <c r="F31" s="651" t="s">
        <v>91</v>
      </c>
      <c r="G31" s="653" t="str">
        <f>CONCATENATE(D31," ",E31," ",F31)</f>
        <v>Posibilidad de Sanciones o  investigaciones disciplinarias, fiscales o penales y/o control inaadecuado a programas o proyectos de la Alcaldia Municipal por error en el registro de información SSF de diferentes fuentes de ingresos debido al suministro de información incorrecta, inoportuna e incompleta por parte de otras dependencias, sistemas de información,  otros organismos  o entes</v>
      </c>
      <c r="H31" s="651" t="s">
        <v>92</v>
      </c>
      <c r="I31" s="655" t="s">
        <v>93</v>
      </c>
      <c r="J31" s="657">
        <f>_xlfn.IFNA(VLOOKUP(I31,[18]Aux!$A$2:$B$6,2,FALSE)," ")</f>
        <v>0.6</v>
      </c>
      <c r="K31" s="651" t="s">
        <v>94</v>
      </c>
      <c r="L31" s="658">
        <f>_xlfn.IFNA(VLOOKUP(K31,[18]Aux!$C$2:$D$6,2,FALSE)," ")</f>
        <v>0.4</v>
      </c>
      <c r="M31" s="659" t="str" cm="1">
        <f t="array" ref="M31">_xlfn.IFNA(INDEX('[7]Riesgo Inherente'!$N$12:$N$36,MATCH(I31&amp;K31,'[7]Riesgo Inherente'!$K$12:$K$36&amp;'[7]Riesgo Inherente'!$L$12:$L$36,0),0)," ")</f>
        <v>Moderado</v>
      </c>
      <c r="N31" s="20">
        <v>1</v>
      </c>
      <c r="O31" s="21" t="s">
        <v>95</v>
      </c>
      <c r="P31" s="16" t="s">
        <v>62</v>
      </c>
      <c r="Q31" s="17"/>
      <c r="R31" s="17" t="s">
        <v>63</v>
      </c>
      <c r="S31" s="17" t="s">
        <v>64</v>
      </c>
      <c r="T31" s="18">
        <f>_xlfn.IFNA(VLOOKUP(R31,[7]Aux!$G$2:$H$4,2,FALSE)+VLOOKUP(S31,[7]Aux!$I$2:$J$3,2,FALSE)," ")</f>
        <v>0.4</v>
      </c>
      <c r="U31" s="16" t="s">
        <v>65</v>
      </c>
      <c r="V31" s="17" t="s">
        <v>96</v>
      </c>
      <c r="W31" s="16" t="s">
        <v>97</v>
      </c>
      <c r="X31" s="16" t="s">
        <v>98</v>
      </c>
      <c r="Y31" s="19">
        <f>_xlfn.IFNA(IF(OR(R31="Preventivo",R31="Detectivo"),J31-(J31*T31)," ")," ")</f>
        <v>0.36</v>
      </c>
      <c r="Z31" s="649" t="e" cm="1">
        <f t="array" aca="1" ref="Z31" ca="1">_xlfn.IFNA(_xlfn.IFS(AND(AA31&gt;0,AA31&lt;=0.4),"Muy Baja",AND(AA31&gt;0.2,AA31&lt;=0.4),"Baja",AND(AA31&gt;0.4,AA31&lt;=0.6),"Media",AND(AA31&gt;0.6,AA31&lt;=0.8),"Alta",AND(AA31&gt;0.8,AA31&lt;=1),"Muy Alta")," ")</f>
        <v>#NAME?</v>
      </c>
      <c r="AA31" s="650" t="e" cm="1">
        <f t="array" aca="1" ref="AA31" ca="1">_xlfn.IFNA(_xlfn.IFS(AND(Y31=" ",Y32=" "),J31,AND(Y31&lt;&gt;" ",Y32&lt;&gt;" "),Y32,Y31=" ",Y32,Y32=" ",Y31)," ")</f>
        <v>#NAME?</v>
      </c>
      <c r="AB31" s="19" t="str">
        <f>_xlfn.IFNA(IF(R31="Correctivo",L31-(L31*T31)," ")," ")</f>
        <v xml:space="preserve"> </v>
      </c>
      <c r="AC31" s="649" t="e" cm="1">
        <f t="array" aca="1" ref="AC31" ca="1">_xlfn.IFNA(_xlfn.IFS(AND(AD31&gt;0,AD31&lt;=0.4),"Leve",AND(AD31&gt;0.2,AD31&lt;=0.4),"Menor",AND(AD31&gt;0.4,AD31&lt;=0.6),"Moderado",AND(AD31&gt;0.6,AD31&lt;=0.8),"Mayor",AND(AD31&gt;0.8,AD31&lt;=1),"Catastrófico")," ")</f>
        <v>#NAME?</v>
      </c>
      <c r="AD31" s="650" t="e" cm="1">
        <f t="array" aca="1" ref="AD31" ca="1">_xlfn.IFNA(_xlfn.IFS(AND(AB31=" ",AB32=" "),L31,AND(AB31&lt;&gt;" ",AB32&lt;&gt;" "),AB32,AB31=" ",AB32,AB32=" ",AB31)," ")</f>
        <v>#NAME?</v>
      </c>
      <c r="AE31" s="649" t="e" cm="1">
        <f t="array" aca="1" ref="AE31" ca="1">_xlfn.IFNA(INDEX('[7]Riesgo Inherente'!$N$12:$N$36,MATCH(Z31&amp;AC31,'[7]Riesgo Inherente'!$K$12:$K$36&amp;'[7]Riesgo Inherente'!$L$12:$L$36,0),0)," ")</f>
        <v>#NAME?</v>
      </c>
      <c r="AF31" s="654" t="s">
        <v>69</v>
      </c>
    </row>
    <row r="32" spans="1:32" ht="85.5" customHeight="1" x14ac:dyDescent="0.25">
      <c r="A32" s="1"/>
      <c r="B32" s="652"/>
      <c r="C32" s="651"/>
      <c r="D32" s="652"/>
      <c r="E32" s="652"/>
      <c r="F32" s="652"/>
      <c r="G32" s="652"/>
      <c r="H32" s="652"/>
      <c r="I32" s="656"/>
      <c r="J32" s="652"/>
      <c r="K32" s="652"/>
      <c r="L32" s="652"/>
      <c r="M32" s="659"/>
      <c r="N32" s="20">
        <v>2</v>
      </c>
      <c r="O32" s="15" t="s">
        <v>99</v>
      </c>
      <c r="P32" s="16" t="s">
        <v>62</v>
      </c>
      <c r="Q32" s="17"/>
      <c r="R32" s="17" t="s">
        <v>71</v>
      </c>
      <c r="S32" s="17" t="s">
        <v>64</v>
      </c>
      <c r="T32" s="18">
        <f>_xlfn.IFNA(VLOOKUP(R32,[7]Aux!$G$2:$H$4,2,FALSE)+VLOOKUP(S32,[7]Aux!$I$2:$J$3,2,FALSE)," ")</f>
        <v>0.25</v>
      </c>
      <c r="U32" s="16" t="s">
        <v>65</v>
      </c>
      <c r="V32" s="17" t="s">
        <v>100</v>
      </c>
      <c r="W32" s="16" t="s">
        <v>101</v>
      </c>
      <c r="X32" s="16" t="s">
        <v>102</v>
      </c>
      <c r="Y32" s="19" t="str">
        <f>_xlfn.IFNA(IF(Y31=" ",IF(OR(R32="Preventivo",R32="Detectivo"),J31-(J31*T32)," "),IF(OR(R32="Preventivo",R32="Detectivo"),Y31-(Y31*T32)," "))," ")</f>
        <v xml:space="preserve"> </v>
      </c>
      <c r="Z32" s="649"/>
      <c r="AA32" s="650"/>
      <c r="AB32" s="19">
        <f>_xlfn.IFNA(IF(AB31=" ",IF(R32="Correctivo",L31-(L31*T32)," "),IF(R32="Correctivo",AB31-(AB31*T32)," "))," ")</f>
        <v>0.30000000000000004</v>
      </c>
      <c r="AC32" s="649"/>
      <c r="AD32" s="650"/>
      <c r="AE32" s="649"/>
      <c r="AF32" s="654"/>
    </row>
    <row r="33" spans="1:32" ht="49.5" customHeight="1" x14ac:dyDescent="0.25">
      <c r="A33" s="1"/>
      <c r="B33" s="647">
        <v>5</v>
      </c>
      <c r="C33" s="645"/>
      <c r="D33" s="645"/>
      <c r="E33" s="645"/>
      <c r="F33" s="645"/>
      <c r="G33" s="648" t="str">
        <f>CONCATENATE(D33," ",E33," ",F33)</f>
        <v xml:space="preserve">  </v>
      </c>
      <c r="H33" s="645"/>
      <c r="I33" s="645"/>
      <c r="J33" s="646" t="str">
        <f>_xlfn.IFNA(VLOOKUP(I33,[18]Aux!$A$2:$B$6,2,FALSE)," ")</f>
        <v xml:space="preserve"> </v>
      </c>
      <c r="K33" s="645"/>
      <c r="L33" s="537" t="str">
        <f>_xlfn.IFNA(VLOOKUP(K33,[18]Aux!$C$2:$D$6,2,FALSE)," ")</f>
        <v xml:space="preserve"> </v>
      </c>
      <c r="M33" s="376" t="str" cm="1">
        <f t="array" ref="M33">_xlfn.IFNA(INDEX('[7]Riesgo Inherente'!$N$12:$N$36,MATCH(I33&amp;K33,'[7]Riesgo Inherente'!$K$12:$K$36&amp;'[7]Riesgo Inherente'!$L$12:$L$36,0),0)," ")</f>
        <v xml:space="preserve"> </v>
      </c>
      <c r="N33" s="22">
        <v>1</v>
      </c>
      <c r="O33" s="23"/>
      <c r="P33" s="24"/>
      <c r="Q33" s="25"/>
      <c r="R33" s="25"/>
      <c r="S33" s="25"/>
      <c r="T33" s="26" t="str">
        <f>_xlfn.IFNA(VLOOKUP(R33,[7]Aux!$G$2:$H$4,2,FALSE)+VLOOKUP(S33,[7]Aux!$I$2:$J$3,2,FALSE)," ")</f>
        <v xml:space="preserve"> </v>
      </c>
      <c r="U33" s="24"/>
      <c r="V33" s="25"/>
      <c r="W33" s="24"/>
      <c r="X33" s="24"/>
      <c r="Y33" s="27" t="str">
        <f>_xlfn.IFNA(IF(OR(R33="Preventivo",R33="Detectivo"),J33-(J33*T33)," ")," ")</f>
        <v xml:space="preserve"> </v>
      </c>
      <c r="Z33" s="372" t="e" cm="1">
        <f t="array" aca="1" ref="Z33" ca="1">_xlfn.IFNA(_xlfn.IFS(AND(AA33&gt;0,AA33&lt;=0.4),"Muy Baja",AND(AA33&gt;0.2,AA33&lt;=0.4),"Baja",AND(AA33&gt;0.4,AA33&lt;=0.6),"Media",AND(AA33&gt;0.6,AA33&lt;=0.8),"Alta",AND(AA33&gt;0.8,AA33&lt;=1),"Muy Alta")," ")</f>
        <v>#NAME?</v>
      </c>
      <c r="AA33" s="373" t="e" cm="1">
        <f t="array" aca="1" ref="AA33" ca="1">_xlfn.IFNA(_xlfn.IFS(AND(Y33=" ",Y34=" "),J33,AND(Y33&lt;&gt;" ",Y34&lt;&gt;" "),Y34,Y33=" ",Y34,Y34=" ",Y33)," ")</f>
        <v>#NAME?</v>
      </c>
      <c r="AB33" s="27" t="str">
        <f>_xlfn.IFNA(IF(R33="Correctivo",L33-(L33*T33)," ")," ")</f>
        <v xml:space="preserve"> </v>
      </c>
      <c r="AC33" s="372" t="e" cm="1">
        <f t="array" aca="1" ref="AC33" ca="1">_xlfn.IFNA(_xlfn.IFS(AND(AD33&gt;0,AD33&lt;=0.4),"Leve",AND(AD33&gt;0.2,AD33&lt;=0.4),"Menor",AND(AD33&gt;0.4,AD33&lt;=0.6),"Moderado",AND(AD33&gt;0.6,AD33&lt;=0.8),"Mayor",AND(AD33&gt;0.8,AD33&lt;=1),"Catastrófico")," ")</f>
        <v>#NAME?</v>
      </c>
      <c r="AD33" s="373" t="e" cm="1">
        <f t="array" aca="1" ref="AD33" ca="1">_xlfn.IFNA(_xlfn.IFS(AND(AB33=" ",AB34=" "),L33,AND(AB33&lt;&gt;" ",AB34&lt;&gt;" "),AB34,AB33=" ",AB34,AB34=" ",AB33)," ")</f>
        <v>#NAME?</v>
      </c>
      <c r="AE33" s="372" t="e" cm="1">
        <f t="array" aca="1" ref="AE33" ca="1">_xlfn.IFNA(INDEX('[7]Riesgo Inherente'!$N$12:$N$36,MATCH(Z33&amp;AC33,'[7]Riesgo Inherente'!$K$12:$K$36&amp;'[7]Riesgo Inherente'!$L$12:$L$36,0),0)," ")</f>
        <v>#NAME?</v>
      </c>
      <c r="AF33" s="374"/>
    </row>
    <row r="34" spans="1:32" ht="49.5" customHeight="1" thickBot="1" x14ac:dyDescent="0.3">
      <c r="A34" s="1"/>
      <c r="B34" s="401"/>
      <c r="C34" s="404"/>
      <c r="D34" s="404"/>
      <c r="E34" s="404"/>
      <c r="F34" s="404"/>
      <c r="G34" s="404"/>
      <c r="H34" s="404"/>
      <c r="I34" s="404"/>
      <c r="J34" s="404"/>
      <c r="K34" s="404"/>
      <c r="L34" s="404"/>
      <c r="M34" s="283"/>
      <c r="N34" s="28">
        <v>2</v>
      </c>
      <c r="O34" s="29"/>
      <c r="P34" s="30"/>
      <c r="Q34" s="31"/>
      <c r="R34" s="32"/>
      <c r="S34" s="32"/>
      <c r="T34" s="33" t="str">
        <f>_xlfn.IFNA(VLOOKUP(R34,[7]Aux!$G$2:$H$4,2,FALSE)+VLOOKUP(S34,[7]Aux!$I$2:$J$3,2,FALSE)," ")</f>
        <v xml:space="preserve"> </v>
      </c>
      <c r="U34" s="30"/>
      <c r="V34" s="31"/>
      <c r="W34" s="30"/>
      <c r="X34" s="30"/>
      <c r="Y34" s="34" t="str">
        <f>_xlfn.IFNA(IF(Y33=" ",IF(OR(R34="Preventivo",R34="Detectivo"),J33-(J33*T34)," "),IF(OR(R34="Preventivo",R34="Detectivo"),Y33-(Y33*T34)," "))," ")</f>
        <v xml:space="preserve"> </v>
      </c>
      <c r="Z34" s="275"/>
      <c r="AA34" s="273"/>
      <c r="AB34" s="35" t="str">
        <f>_xlfn.IFNA(IF(AB33=" ",IF(R34="Correctivo",L33-(L33*T34)," "),IF(R34="Correctivo",AB33-(AB33*T34)," "))," ")</f>
        <v xml:space="preserve"> </v>
      </c>
      <c r="AC34" s="275"/>
      <c r="AD34" s="273"/>
      <c r="AE34" s="275"/>
      <c r="AF34" s="277"/>
    </row>
    <row r="35" spans="1:32" ht="49.5" customHeight="1" x14ac:dyDescent="0.25">
      <c r="A35" s="1"/>
      <c r="B35" s="54"/>
      <c r="C35" s="55"/>
      <c r="D35" s="55"/>
      <c r="E35" s="55"/>
      <c r="F35" s="55"/>
      <c r="G35" s="56"/>
      <c r="H35" s="55"/>
      <c r="I35" s="55"/>
      <c r="J35" s="57"/>
      <c r="K35" s="55"/>
      <c r="L35" s="58"/>
      <c r="M35" s="59"/>
      <c r="N35" s="55"/>
      <c r="O35" s="60"/>
      <c r="P35" s="55"/>
      <c r="Q35" s="61"/>
      <c r="R35" s="61"/>
      <c r="S35" s="61"/>
      <c r="T35" s="58"/>
      <c r="U35" s="55"/>
      <c r="V35" s="61"/>
      <c r="W35" s="55"/>
      <c r="X35" s="55"/>
      <c r="Y35" s="57"/>
      <c r="Z35" s="55"/>
      <c r="AA35" s="57"/>
      <c r="AB35" s="57"/>
      <c r="AC35" s="55"/>
      <c r="AD35" s="57"/>
      <c r="AE35" s="55"/>
      <c r="AF35" s="62"/>
    </row>
    <row r="36" spans="1:32" ht="21" customHeight="1" x14ac:dyDescent="0.3">
      <c r="A36" s="1"/>
      <c r="B36" s="5"/>
      <c r="C36" s="1"/>
      <c r="D36" s="1"/>
      <c r="E36" s="1"/>
      <c r="F36" s="1"/>
      <c r="G36" s="1"/>
      <c r="H36" s="1"/>
      <c r="I36" s="1"/>
      <c r="J36" s="1"/>
      <c r="K36" s="1"/>
      <c r="L36" s="1"/>
      <c r="M36" s="59"/>
      <c r="N36" s="55"/>
      <c r="O36" s="60"/>
      <c r="P36" s="1"/>
      <c r="Q36" s="1"/>
      <c r="R36" s="1"/>
      <c r="S36" s="1"/>
      <c r="T36" s="1"/>
      <c r="U36" s="1"/>
      <c r="V36" s="1"/>
      <c r="W36" s="1"/>
      <c r="X36" s="1"/>
      <c r="Y36" s="1"/>
      <c r="Z36" s="1"/>
      <c r="AA36" s="1"/>
      <c r="AB36" s="1"/>
      <c r="AC36" s="1"/>
      <c r="AD36" s="473" t="s">
        <v>103</v>
      </c>
      <c r="AE36" s="460"/>
      <c r="AF36" s="474"/>
    </row>
    <row r="37" spans="1:32" ht="22.5" customHeight="1" x14ac:dyDescent="0.25">
      <c r="A37" s="1"/>
      <c r="B37" s="5"/>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475" t="s">
        <v>104</v>
      </c>
      <c r="AE37" s="460"/>
      <c r="AF37" s="474"/>
    </row>
    <row r="38" spans="1:32" ht="18" customHeight="1" x14ac:dyDescent="0.25">
      <c r="A38" s="1"/>
      <c r="B38" s="63"/>
      <c r="C38" s="64"/>
      <c r="D38" s="64"/>
      <c r="E38" s="64"/>
      <c r="F38" s="64"/>
      <c r="G38" s="64"/>
      <c r="H38" s="64"/>
      <c r="I38" s="64"/>
      <c r="J38" s="64"/>
      <c r="K38" s="64"/>
      <c r="L38" s="64"/>
      <c r="M38" s="64"/>
      <c r="N38" s="64"/>
      <c r="O38" s="64"/>
      <c r="P38" s="64"/>
      <c r="Q38" s="64"/>
      <c r="R38" s="64"/>
      <c r="S38" s="64" t="s">
        <v>105</v>
      </c>
      <c r="T38" s="64"/>
      <c r="U38" s="64"/>
      <c r="V38" s="64"/>
      <c r="W38" s="64"/>
      <c r="X38" s="64"/>
      <c r="Y38" s="64"/>
      <c r="Z38" s="64"/>
      <c r="AA38" s="64"/>
      <c r="AB38" s="64"/>
      <c r="AC38" s="64"/>
      <c r="AD38" s="476" t="s">
        <v>106</v>
      </c>
      <c r="AE38" s="430"/>
      <c r="AF38" s="431"/>
    </row>
    <row r="39" spans="1:32" ht="1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row>
    <row r="40" spans="1:32" ht="15"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row>
    <row r="41" spans="1:32" ht="24.75" customHeight="1" x14ac:dyDescent="0.25">
      <c r="A41" s="65"/>
      <c r="B41" s="471"/>
      <c r="C41" s="424"/>
      <c r="D41" s="424"/>
      <c r="E41" s="472"/>
      <c r="F41" s="424"/>
      <c r="G41" s="424"/>
      <c r="H41" s="424"/>
      <c r="I41" s="471"/>
      <c r="J41" s="424"/>
      <c r="K41" s="472"/>
      <c r="L41" s="424"/>
      <c r="M41" s="424"/>
      <c r="N41" s="424"/>
      <c r="O41" s="424"/>
      <c r="P41" s="424"/>
      <c r="Q41" s="424"/>
      <c r="R41" s="471"/>
      <c r="S41" s="424"/>
      <c r="T41" s="472"/>
      <c r="U41" s="424"/>
      <c r="V41" s="424"/>
      <c r="W41" s="424"/>
      <c r="X41" s="424"/>
      <c r="Y41" s="424"/>
      <c r="Z41" s="424"/>
      <c r="AA41" s="424"/>
      <c r="AB41" s="424"/>
      <c r="AC41" s="424"/>
      <c r="AD41" s="424"/>
      <c r="AE41" s="424"/>
      <c r="AF41" s="424"/>
    </row>
    <row r="42" spans="1:32" ht="19.5" customHeight="1" x14ac:dyDescent="0.25">
      <c r="A42" s="65"/>
      <c r="B42" s="471"/>
      <c r="C42" s="424"/>
      <c r="D42" s="424"/>
      <c r="E42" s="472"/>
      <c r="F42" s="424"/>
      <c r="G42" s="424"/>
      <c r="H42" s="424"/>
      <c r="I42" s="471"/>
      <c r="J42" s="424"/>
      <c r="K42" s="472"/>
      <c r="L42" s="424"/>
      <c r="M42" s="424"/>
      <c r="N42" s="424"/>
      <c r="O42" s="424"/>
      <c r="P42" s="424"/>
      <c r="Q42" s="424"/>
      <c r="R42" s="471"/>
      <c r="S42" s="424"/>
      <c r="T42" s="472"/>
      <c r="U42" s="424"/>
      <c r="V42" s="424"/>
      <c r="W42" s="424"/>
      <c r="X42" s="424"/>
      <c r="Y42" s="424"/>
      <c r="Z42" s="424"/>
      <c r="AA42" s="424"/>
      <c r="AB42" s="424"/>
      <c r="AC42" s="424"/>
      <c r="AD42" s="424"/>
      <c r="AE42" s="424"/>
      <c r="AF42" s="424"/>
    </row>
    <row r="43" spans="1:32" ht="15.7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row>
    <row r="44" spans="1:32" ht="15.7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row>
    <row r="45" spans="1:32" ht="1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row>
    <row r="46" spans="1:32" ht="1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459"/>
      <c r="AC46" s="460"/>
      <c r="AD46" s="1"/>
      <c r="AE46" s="1"/>
      <c r="AF46" s="1"/>
    </row>
    <row r="47" spans="1:32" ht="1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461"/>
      <c r="AC47" s="460"/>
      <c r="AD47" s="1"/>
      <c r="AE47" s="1"/>
      <c r="AF47" s="1"/>
    </row>
    <row r="48" spans="1:32" ht="1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462"/>
      <c r="AC48" s="460"/>
      <c r="AD48" s="1"/>
      <c r="AE48" s="1"/>
      <c r="AF48" s="1"/>
    </row>
    <row r="49" spans="1:32" ht="1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row>
    <row r="50" spans="1:32" ht="15.7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row>
    <row r="51" spans="1:32" ht="15.7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row>
    <row r="52" spans="1:32" ht="15.7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row>
    <row r="53" spans="1:32" ht="15.7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row>
    <row r="54" spans="1:32" ht="15.7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row>
    <row r="55" spans="1:32" ht="15.7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row>
    <row r="56" spans="1:32" ht="15.7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row>
    <row r="57" spans="1:32" ht="15.7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row>
    <row r="58" spans="1:32" ht="15.7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row>
    <row r="59" spans="1:32" ht="15.7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row>
    <row r="60" spans="1:32" ht="15.7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row>
    <row r="61" spans="1:32" ht="15.7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row>
    <row r="62" spans="1:32"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row>
    <row r="63" spans="1:32"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row>
    <row r="64" spans="1:32"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row>
    <row r="65" spans="1:32"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row>
    <row r="66" spans="1:32"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row>
    <row r="67" spans="1:32"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row>
    <row r="68" spans="1:32"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row>
    <row r="69" spans="1:32"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row>
    <row r="70" spans="1:32"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row>
    <row r="71" spans="1:32"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row>
    <row r="72" spans="1:32"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row>
    <row r="73" spans="1:32"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row>
    <row r="74" spans="1:32"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row>
    <row r="75" spans="1:32"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row>
    <row r="76" spans="1:32"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row>
    <row r="77" spans="1:32"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row>
    <row r="78" spans="1:32"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row>
    <row r="79" spans="1:32"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row>
    <row r="80" spans="1:32"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row>
    <row r="81" spans="1:32"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row>
    <row r="82" spans="1:32"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row>
    <row r="83" spans="1:32"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row>
    <row r="84" spans="1:32"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row>
    <row r="85" spans="1:32"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row>
    <row r="86" spans="1:32"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row>
    <row r="87" spans="1:32"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row>
    <row r="88" spans="1:32"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row>
    <row r="89" spans="1:32"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row>
    <row r="90" spans="1:32"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row>
    <row r="91" spans="1:32"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row>
    <row r="92" spans="1:32"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row>
    <row r="93" spans="1:32"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row>
    <row r="94" spans="1:32"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row>
    <row r="95" spans="1:32"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row>
    <row r="96" spans="1:32"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row>
    <row r="97" spans="1:32"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row>
    <row r="98" spans="1:32"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row>
    <row r="99" spans="1:32"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row>
    <row r="100" spans="1:32"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row>
    <row r="101" spans="1:32"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row>
    <row r="102" spans="1:32"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row>
    <row r="103" spans="1:32"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row>
    <row r="104" spans="1:32"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row>
    <row r="105" spans="1:32"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row>
    <row r="107" spans="1:32"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row>
    <row r="108" spans="1:32"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row>
    <row r="109" spans="1:32"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row>
    <row r="110" spans="1:32"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row>
    <row r="111" spans="1:32"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row>
    <row r="112" spans="1:32"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row>
    <row r="113" spans="1:32"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row>
    <row r="114" spans="1:32"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row>
    <row r="115" spans="1:32"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row>
    <row r="116" spans="1:32"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row>
    <row r="117" spans="1:32"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row>
    <row r="118" spans="1:32"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row>
    <row r="119" spans="1:32"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row>
    <row r="120" spans="1:32"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row>
    <row r="121" spans="1:32"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row>
    <row r="122" spans="1:32"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row>
    <row r="123" spans="1:32"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row>
    <row r="124" spans="1:32"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row>
    <row r="125" spans="1:32"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row>
    <row r="126" spans="1:32"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row>
    <row r="127" spans="1:32"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row>
    <row r="128" spans="1:32"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row>
    <row r="129" spans="1:32"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row>
    <row r="130" spans="1:32"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row>
    <row r="131" spans="1:32"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row>
    <row r="132" spans="1:32"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row>
    <row r="133" spans="1:32"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row>
    <row r="134" spans="1:32"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row>
    <row r="135" spans="1:32"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row>
    <row r="136" spans="1:32"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row>
    <row r="137" spans="1:32"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row>
    <row r="138" spans="1:32"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row>
    <row r="139" spans="1:32"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row>
    <row r="140" spans="1:32"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row>
    <row r="141" spans="1:32"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row>
    <row r="142" spans="1:32"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row>
    <row r="143" spans="1:32"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row>
    <row r="144" spans="1:32"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row>
    <row r="145" spans="1:32"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row>
    <row r="146" spans="1:32"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row>
    <row r="147" spans="1:32"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row>
    <row r="148" spans="1:32"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row>
    <row r="149" spans="1:32"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row>
    <row r="150" spans="1:32"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row>
    <row r="151" spans="1:32"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row>
    <row r="152" spans="1:32"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row>
    <row r="153" spans="1:32"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row>
    <row r="154" spans="1:32"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row>
    <row r="155" spans="1:32"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row>
    <row r="156" spans="1:32"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row>
    <row r="157" spans="1:32"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row>
    <row r="158" spans="1:32"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row>
    <row r="159" spans="1:32"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row>
    <row r="160" spans="1:32"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row>
    <row r="161" spans="1:32"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row>
    <row r="162" spans="1:32"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row>
    <row r="163" spans="1:32"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row>
    <row r="164" spans="1:32"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row>
    <row r="165" spans="1:32"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row>
    <row r="166" spans="1:32"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row>
    <row r="167" spans="1:32"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row>
    <row r="168" spans="1:32"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row>
    <row r="169" spans="1:32"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row>
    <row r="170" spans="1:32"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row>
    <row r="171" spans="1:32"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row>
    <row r="172" spans="1:32"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row>
    <row r="173" spans="1:32"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row>
    <row r="174" spans="1:32"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row>
    <row r="175" spans="1:32"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row>
    <row r="176" spans="1:32"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row>
    <row r="177" spans="1:32"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row>
    <row r="178" spans="1:32"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row>
    <row r="179" spans="1:32"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row>
    <row r="180" spans="1:32"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row>
    <row r="181" spans="1:32"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row>
    <row r="182" spans="1:32"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row>
    <row r="183" spans="1:32"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row>
    <row r="184" spans="1:32"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row>
    <row r="185" spans="1:32"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row>
    <row r="186" spans="1:32"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row>
    <row r="187" spans="1:32"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row>
    <row r="188" spans="1:32"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row>
    <row r="189" spans="1:32"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row>
    <row r="190" spans="1:32"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row>
    <row r="191" spans="1:32"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row>
    <row r="192" spans="1:32"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row>
    <row r="193" spans="1:32"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row>
    <row r="194" spans="1:32"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row>
    <row r="195" spans="1:32"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row>
    <row r="196" spans="1:32"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row>
    <row r="197" spans="1:32"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row>
    <row r="198" spans="1:32"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row>
    <row r="199" spans="1:32"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row>
    <row r="200" spans="1:32"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row>
    <row r="201" spans="1:32"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row>
    <row r="202" spans="1:32"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row>
    <row r="203" spans="1:32"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row>
    <row r="204" spans="1:32"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row>
    <row r="205" spans="1:32"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row>
    <row r="206" spans="1:32"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row>
    <row r="207" spans="1:32"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row>
    <row r="208" spans="1:32"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row>
    <row r="209" spans="1:32"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row>
    <row r="210" spans="1:32"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row>
    <row r="211" spans="1:32"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row>
    <row r="212" spans="1:32"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row>
    <row r="213" spans="1:32"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row>
    <row r="214" spans="1:32"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row>
    <row r="215" spans="1:32"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row>
    <row r="216" spans="1:32"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row>
    <row r="217" spans="1:32"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row>
    <row r="218" spans="1:32"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row>
    <row r="219" spans="1:32"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row>
    <row r="220" spans="1:32"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row>
    <row r="221" spans="1:32"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row>
    <row r="222" spans="1:32"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row>
    <row r="223" spans="1:32"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row>
    <row r="224" spans="1:32"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row>
    <row r="225" spans="1:32"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row>
    <row r="226" spans="1:32"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row>
    <row r="227" spans="1:32"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row>
    <row r="228" spans="1:32"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row>
    <row r="229" spans="1:32"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row>
    <row r="230" spans="1:32"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row>
    <row r="231" spans="1:32"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row>
    <row r="232" spans="1:32"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row>
    <row r="233" spans="1:32"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row>
    <row r="234" spans="1:32"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row>
    <row r="235" spans="1:32"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row>
    <row r="236" spans="1:32"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row>
    <row r="237" spans="1:32"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row>
    <row r="238" spans="1:32"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row>
    <row r="239" spans="1:32"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row>
    <row r="240" spans="1:32"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row>
    <row r="241" spans="1:32"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row>
    <row r="242" spans="1:32"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row>
    <row r="243" spans="1:32"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row>
    <row r="244" spans="1:32"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row>
    <row r="245" spans="1:32"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row>
    <row r="246" spans="1:32"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row>
    <row r="247" spans="1:32"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row>
    <row r="248" spans="1:32"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row>
    <row r="249" spans="1:32"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row>
    <row r="250" spans="1:32"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row>
    <row r="251" spans="1:32"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row>
    <row r="252" spans="1:32"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row>
    <row r="253" spans="1:32"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row>
    <row r="254" spans="1:32"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row>
    <row r="255" spans="1:32"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row>
    <row r="256" spans="1:32"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row>
    <row r="257" spans="1:32"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row>
    <row r="258" spans="1:32"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row>
    <row r="259" spans="1:32"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row>
    <row r="260" spans="1:32"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row>
    <row r="261" spans="1:32"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row>
    <row r="262" spans="1:32" ht="15.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row>
    <row r="263" spans="1:32" ht="15.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row>
    <row r="264" spans="1:32" ht="15.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row>
    <row r="265" spans="1:32" ht="15.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row>
    <row r="266" spans="1:32" ht="15.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row>
    <row r="267" spans="1:32" ht="15.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row>
    <row r="268" spans="1:32" ht="15.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row>
    <row r="269" spans="1:32" ht="15.7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row>
    <row r="270" spans="1:32" ht="15.7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row>
    <row r="271" spans="1:32" ht="15.7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row>
    <row r="272" spans="1:32" ht="15.7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row>
    <row r="273" spans="1:32" ht="15.7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row>
    <row r="274" spans="1:32" ht="15.7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row>
    <row r="275" spans="1:32" ht="15.7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row>
    <row r="276" spans="1:32" ht="15.7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row>
    <row r="277" spans="1:32" ht="15.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row>
    <row r="278" spans="1:32" ht="15.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row>
    <row r="279" spans="1:32" ht="15.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row>
    <row r="280" spans="1:32" ht="15.7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row>
    <row r="281" spans="1:32" ht="15.7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row>
    <row r="282" spans="1:32" ht="15.7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row>
    <row r="283" spans="1:32" ht="15.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row>
    <row r="284" spans="1:32" ht="15.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row>
    <row r="285" spans="1:32" ht="15.7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row>
    <row r="286" spans="1:32" ht="15.7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row>
    <row r="287" spans="1:32" ht="15.7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row>
    <row r="288" spans="1:32" ht="15.7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row>
    <row r="289" spans="1:32" ht="15.7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row>
    <row r="290" spans="1:32" ht="15.7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row>
    <row r="291" spans="1:32" ht="15.7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row>
    <row r="292" spans="1:32" ht="15.7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row>
    <row r="293" spans="1:32" ht="15.7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row>
    <row r="294" spans="1:32" ht="15.7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row>
    <row r="295" spans="1:32" ht="15.7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row>
    <row r="296" spans="1:32" ht="15.7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row>
    <row r="297" spans="1:32" ht="15.7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row>
    <row r="298" spans="1:32" ht="15.7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row>
    <row r="299" spans="1:32" ht="15.7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row>
    <row r="300" spans="1:32" ht="15.7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row>
    <row r="301" spans="1:32" ht="15.7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row>
    <row r="302" spans="1:32" ht="15.7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row>
    <row r="303" spans="1:32" ht="15.7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row>
    <row r="304" spans="1:32" ht="15.7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row>
    <row r="305" spans="1:32" ht="15.7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row>
    <row r="306" spans="1:32" ht="15.7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row>
    <row r="307" spans="1:32" ht="15.7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row>
    <row r="308" spans="1:32" ht="15.7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row>
    <row r="309" spans="1:32" ht="15.7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row>
    <row r="310" spans="1:32" ht="15.7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row>
    <row r="311" spans="1:32" ht="15.7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row>
    <row r="312" spans="1:32" ht="15.7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row>
    <row r="313" spans="1:32" ht="15.7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row>
    <row r="314" spans="1:32" ht="15.7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row>
    <row r="315" spans="1:32" ht="15.7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row>
    <row r="316" spans="1:32" ht="15.7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row>
    <row r="317" spans="1:32" ht="15.7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row>
    <row r="318" spans="1:32" ht="15.7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row>
    <row r="319" spans="1:32" ht="15.7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row>
    <row r="320" spans="1:32" ht="15.7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row>
    <row r="321" spans="1:32" ht="15.7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row>
    <row r="322" spans="1:32" ht="15.7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row>
    <row r="323" spans="1:32" ht="15.7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row>
    <row r="324" spans="1:32" ht="15.7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row>
    <row r="325" spans="1:32" ht="15.7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row>
    <row r="326" spans="1:32" ht="15.7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row>
    <row r="327" spans="1:32" ht="15.7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row>
    <row r="328" spans="1:32" ht="15.7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row>
    <row r="329" spans="1:32" ht="15.7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row>
    <row r="330" spans="1:32" ht="15.7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row>
    <row r="331" spans="1:32" ht="15.7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row>
    <row r="332" spans="1:32" ht="15.7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row>
    <row r="333" spans="1:32" ht="15.7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row>
    <row r="334" spans="1:32" ht="15.7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row>
    <row r="335" spans="1:32" ht="15.7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row>
    <row r="336" spans="1:32" ht="15.7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row>
    <row r="337" spans="1:32" ht="15.7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row>
    <row r="338" spans="1:32" ht="15.7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row>
    <row r="339" spans="1:32" ht="15.7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row>
    <row r="340" spans="1:32" ht="15.7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row>
    <row r="341" spans="1:32" ht="15.7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row>
    <row r="342" spans="1:32" ht="15.7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row>
    <row r="343" spans="1:32" ht="15.7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row>
    <row r="344" spans="1:32" ht="15.7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row>
    <row r="345" spans="1:32" ht="15.7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row>
    <row r="346" spans="1:32" ht="15.7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row>
    <row r="347" spans="1:32" ht="15.7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row>
    <row r="348" spans="1:32" ht="15.7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row>
    <row r="349" spans="1:32" ht="15.7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row>
    <row r="350" spans="1:32" ht="15.7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row>
    <row r="351" spans="1:32" ht="15.7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row>
    <row r="352" spans="1:32" ht="15.7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row>
    <row r="353" spans="1:32" ht="15.7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row>
    <row r="354" spans="1:32" ht="15.7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row>
    <row r="355" spans="1:32" ht="15.7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row>
    <row r="356" spans="1:32" ht="15.7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row>
    <row r="357" spans="1:32" ht="15.7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row>
    <row r="358" spans="1:32" ht="15.7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row>
    <row r="359" spans="1:32" ht="15.7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row>
    <row r="360" spans="1:32" ht="15.7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row>
    <row r="361" spans="1:32" ht="15.7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row>
    <row r="362" spans="1:32" ht="15.7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row>
    <row r="363" spans="1:32" ht="15.7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row>
    <row r="364" spans="1:32" ht="15.7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row>
    <row r="365" spans="1:32" ht="15.7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row>
    <row r="366" spans="1:32" ht="15.7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row>
    <row r="367" spans="1:32" ht="15.7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row>
    <row r="368" spans="1:32" ht="15.7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row>
    <row r="369" spans="1:32" ht="15.7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row>
    <row r="370" spans="1:32" ht="15.7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row>
    <row r="371" spans="1:32" ht="15.7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row>
    <row r="372" spans="1:32" ht="15.7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row>
    <row r="373" spans="1:32" ht="15.7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row>
    <row r="374" spans="1:32" ht="15.7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row>
    <row r="375" spans="1:32" ht="15.7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row>
    <row r="376" spans="1:32" ht="15.7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row>
    <row r="377" spans="1:32" ht="15.7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row>
    <row r="378" spans="1:32" ht="15.7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row>
    <row r="379" spans="1:32" ht="15.7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row>
    <row r="380" spans="1:32" ht="15.7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row>
    <row r="381" spans="1:32" ht="15.7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row>
    <row r="382" spans="1:32" ht="15.7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row>
    <row r="383" spans="1:32" ht="15.7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row>
    <row r="384" spans="1:32" ht="15.7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row>
    <row r="385" spans="1:32" ht="15.7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row>
    <row r="386" spans="1:32" ht="15.7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row>
    <row r="387" spans="1:32" ht="15.7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row>
    <row r="388" spans="1:32" ht="15.7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row>
    <row r="389" spans="1:32" ht="15.7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row>
    <row r="390" spans="1:32" ht="15.7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row>
    <row r="391" spans="1:32" ht="15.7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row>
    <row r="392" spans="1:32" ht="15.7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row>
    <row r="393" spans="1:32" ht="15.7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row>
    <row r="394" spans="1:32" ht="15.7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row>
    <row r="395" spans="1:32" ht="15.7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row>
    <row r="396" spans="1:32" ht="15.7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row>
    <row r="397" spans="1:32" ht="15.7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row>
    <row r="398" spans="1:32" ht="15.7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row>
    <row r="399" spans="1:32" ht="15.7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row>
    <row r="400" spans="1:32" ht="15.7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row>
    <row r="401" spans="1:32" ht="15.7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row>
    <row r="402" spans="1:32" ht="15.7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row>
    <row r="403" spans="1:32" ht="15.7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row>
    <row r="404" spans="1:32" ht="15.7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row>
    <row r="405" spans="1:32" ht="15.7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row>
    <row r="406" spans="1:32" ht="15.7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row>
    <row r="407" spans="1:32" ht="15.7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row>
    <row r="408" spans="1:32" ht="15.7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row>
    <row r="409" spans="1:32" ht="15.7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row>
    <row r="410" spans="1:32" ht="15.7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row>
    <row r="411" spans="1:32" ht="15.7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row>
    <row r="412" spans="1:32" ht="15.7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row>
    <row r="413" spans="1:32" ht="15.7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row>
    <row r="414" spans="1:32" ht="15.7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row>
    <row r="415" spans="1:32" ht="15.7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row>
    <row r="416" spans="1:32" ht="15.7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row>
    <row r="417" spans="1:32" ht="15.7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row>
    <row r="418" spans="1:32" ht="15.7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row>
    <row r="419" spans="1:32" ht="15.7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row>
    <row r="420" spans="1:32" ht="15.7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row>
    <row r="421" spans="1:32" ht="15.7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row>
    <row r="422" spans="1:32" ht="15.7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row>
    <row r="423" spans="1:32" ht="15.7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row>
    <row r="424" spans="1:32" ht="15.7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row>
    <row r="425" spans="1:32" ht="15.7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row>
    <row r="426" spans="1:32" ht="15.7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row>
    <row r="427" spans="1:32" ht="15.7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row>
    <row r="428" spans="1:32" ht="15.7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row>
    <row r="429" spans="1:32" ht="15.7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row>
    <row r="430" spans="1:32" ht="15.7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row>
    <row r="431" spans="1:32" ht="15.7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row>
    <row r="432" spans="1:32" ht="15.7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row>
    <row r="433" spans="1:32" ht="15.7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row>
    <row r="434" spans="1:32" ht="15.7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row>
    <row r="435" spans="1:32" ht="15.7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row>
    <row r="436" spans="1:32" ht="15.7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row>
    <row r="437" spans="1:32" ht="15.7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row>
    <row r="438" spans="1:32" ht="15.7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row>
    <row r="439" spans="1:32" ht="15.7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row>
    <row r="440" spans="1:32" ht="15.7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row>
    <row r="441" spans="1:32" ht="15.7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row>
    <row r="442" spans="1:32" ht="15.7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row>
    <row r="443" spans="1:32" ht="15.7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row>
    <row r="444" spans="1:32" ht="15.7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row>
    <row r="445" spans="1:32" ht="15.7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row>
    <row r="446" spans="1:32" ht="15.7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row>
    <row r="447" spans="1:32" ht="15.7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row>
    <row r="448" spans="1:32" ht="15.7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row>
    <row r="449" spans="1:32" ht="15.7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row>
    <row r="450" spans="1:32" ht="15.7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row>
    <row r="451" spans="1:32" ht="15.7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row>
    <row r="452" spans="1:32" ht="15.7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row>
    <row r="453" spans="1:32" ht="15.7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row>
    <row r="454" spans="1:32" ht="15.7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row>
    <row r="455" spans="1:32" ht="15.7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row>
    <row r="456" spans="1:32" ht="15.7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row>
    <row r="457" spans="1:32" ht="15.7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row>
    <row r="458" spans="1:32" ht="15.7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row>
    <row r="459" spans="1:32" ht="15.7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row>
    <row r="460" spans="1:32" ht="15.7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row>
    <row r="461" spans="1:32" ht="15.7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row>
    <row r="462" spans="1:32" ht="15.7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row>
    <row r="463" spans="1:32" ht="15.7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row>
    <row r="464" spans="1:32" ht="15.7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row>
    <row r="465" spans="1:32" ht="15.7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row>
    <row r="466" spans="1:32" ht="15.7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row>
    <row r="467" spans="1:32" ht="15.7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row>
    <row r="468" spans="1:32" ht="15.7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row>
    <row r="469" spans="1:32" ht="15.7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row>
    <row r="470" spans="1:32" ht="15.7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row>
    <row r="471" spans="1:32" ht="15.7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row>
    <row r="472" spans="1:32" ht="15.7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row>
    <row r="473" spans="1:32" ht="15.7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row>
    <row r="474" spans="1:32" ht="15.7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row>
    <row r="475" spans="1:32" ht="15.7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row>
    <row r="476" spans="1:32" ht="15.7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row>
    <row r="477" spans="1:32" ht="15.7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row>
    <row r="478" spans="1:32" ht="15.7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row>
    <row r="479" spans="1:32" ht="15.7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row>
    <row r="480" spans="1:32" ht="15.7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row>
    <row r="481" spans="1:32" ht="15.7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row>
    <row r="482" spans="1:32" ht="15.7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row>
    <row r="483" spans="1:32" ht="15.7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row>
    <row r="484" spans="1:32" ht="15.7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row>
    <row r="485" spans="1:32" ht="15.7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row>
    <row r="486" spans="1:32" ht="15.7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row>
    <row r="487" spans="1:32" ht="15.7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row>
    <row r="488" spans="1:32" ht="15.7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row>
    <row r="489" spans="1:32" ht="15.7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row>
    <row r="490" spans="1:32" ht="15.7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row>
    <row r="491" spans="1:32" ht="15.7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row>
    <row r="492" spans="1:32" ht="15.7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row>
    <row r="493" spans="1:32" ht="15.7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row>
    <row r="494" spans="1:32" ht="15.7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row>
    <row r="495" spans="1:32" ht="15.7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row>
    <row r="496" spans="1:32" ht="15.7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row>
    <row r="497" spans="1:32" ht="15.7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row>
    <row r="498" spans="1:32" ht="15.7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row>
    <row r="499" spans="1:32" ht="15.7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row>
    <row r="500" spans="1:32" ht="15.7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row>
    <row r="501" spans="1:32" ht="15.7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row>
    <row r="502" spans="1:32" ht="15.7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row>
    <row r="503" spans="1:32" ht="15.7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row>
    <row r="504" spans="1:32" ht="15.7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row>
    <row r="505" spans="1:32" ht="15.7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row>
    <row r="506" spans="1:32" ht="15.7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row>
    <row r="507" spans="1:32" ht="15.7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row>
    <row r="508" spans="1:32" ht="15.7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row>
    <row r="509" spans="1:32" ht="15.7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row>
    <row r="510" spans="1:32" ht="15.7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row>
    <row r="511" spans="1:32" ht="15.7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row>
    <row r="512" spans="1:32" ht="15.7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row>
    <row r="513" spans="1:32" ht="15.7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row>
    <row r="514" spans="1:32" ht="15.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row>
    <row r="515" spans="1:32" ht="15.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row>
    <row r="516" spans="1:32" ht="15.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row>
    <row r="517" spans="1:32" ht="15.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row>
    <row r="518" spans="1:32" ht="15.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row>
    <row r="519" spans="1:32" ht="15.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row>
    <row r="520" spans="1:32" ht="15.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row>
    <row r="521" spans="1:32" ht="15.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row>
    <row r="522" spans="1:32" ht="15.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row>
    <row r="523" spans="1:32" ht="15.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row>
    <row r="524" spans="1:32" ht="15.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row>
    <row r="525" spans="1:32" ht="15.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row>
    <row r="526" spans="1:32" ht="15.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row>
    <row r="527" spans="1:32" ht="15.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row>
    <row r="528" spans="1:32" ht="15.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row>
    <row r="529" spans="1:32" ht="15.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row>
    <row r="530" spans="1:32" ht="15.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row>
    <row r="531" spans="1:32" ht="15.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row>
    <row r="532" spans="1:32" ht="15.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row>
    <row r="533" spans="1:32" ht="15.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row>
    <row r="534" spans="1:32" ht="15.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row>
    <row r="535" spans="1:32" ht="15.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row>
    <row r="536" spans="1:32" ht="15.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row>
    <row r="537" spans="1:32" ht="15.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row>
    <row r="538" spans="1:32" ht="15.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row>
    <row r="539" spans="1:32" ht="15.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row>
    <row r="540" spans="1:32" ht="15.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row>
    <row r="541" spans="1:32" ht="15.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row>
    <row r="542" spans="1:32" ht="15.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row>
    <row r="543" spans="1:32" ht="15.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row>
    <row r="544" spans="1:32" ht="15.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row>
    <row r="545" spans="1:32" ht="15.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row>
    <row r="546" spans="1:32" ht="15.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row>
    <row r="547" spans="1:32" ht="15.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row>
    <row r="548" spans="1:32" ht="15.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row>
    <row r="549" spans="1:32" ht="15.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row>
    <row r="550" spans="1:32" ht="15.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row>
    <row r="551" spans="1:32" ht="15.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row>
    <row r="552" spans="1:32" ht="15.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row>
    <row r="553" spans="1:32" ht="15.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row>
    <row r="554" spans="1:32" ht="15.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row>
    <row r="555" spans="1:32" ht="15.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row>
    <row r="556" spans="1:32" ht="15.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row>
    <row r="557" spans="1:32" ht="15.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row>
    <row r="558" spans="1:32" ht="15.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row>
    <row r="559" spans="1:32" ht="15.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row>
    <row r="560" spans="1:32" ht="15.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row>
    <row r="561" spans="1:32" ht="15.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row>
    <row r="562" spans="1:32" ht="15.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row>
    <row r="563" spans="1:32" ht="15.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row>
    <row r="564" spans="1:32" ht="15.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row>
    <row r="565" spans="1:32" ht="15.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row>
    <row r="566" spans="1:32" ht="15.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row>
    <row r="567" spans="1:32" ht="15.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row>
    <row r="568" spans="1:32" ht="15.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row>
    <row r="569" spans="1:32" ht="15.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row>
    <row r="570" spans="1:32" ht="15.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row>
    <row r="571" spans="1:32" ht="15.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row>
    <row r="572" spans="1:32" ht="15.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row>
    <row r="573" spans="1:32" ht="15.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row>
    <row r="574" spans="1:32" ht="15.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row>
    <row r="575" spans="1:32" ht="15.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row>
    <row r="576" spans="1:32" ht="15.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row>
    <row r="577" spans="1:32" ht="15.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row>
    <row r="578" spans="1:32" ht="15.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row>
    <row r="579" spans="1:32" ht="15.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row>
    <row r="580" spans="1:32" ht="15.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row>
    <row r="581" spans="1:32" ht="15.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row>
    <row r="582" spans="1:32" ht="15.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row>
    <row r="583" spans="1:32" ht="15.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row>
    <row r="584" spans="1:32" ht="15.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row>
    <row r="585" spans="1:32" ht="15.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row>
    <row r="586" spans="1:32" ht="15.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row>
    <row r="587" spans="1:32" ht="15.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row>
    <row r="588" spans="1:32" ht="15.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row>
    <row r="589" spans="1:32" ht="15.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row>
    <row r="590" spans="1:32" ht="15.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row>
    <row r="591" spans="1:32" ht="15.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row>
    <row r="592" spans="1:32" ht="15.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row>
    <row r="593" spans="1:32" ht="15.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row>
    <row r="594" spans="1:32" ht="15.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row>
    <row r="595" spans="1:32" ht="15.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row>
    <row r="596" spans="1:32" ht="15.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row>
    <row r="597" spans="1:32" ht="15.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row>
    <row r="598" spans="1:32" ht="15.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row>
    <row r="599" spans="1:32" ht="15.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row>
    <row r="600" spans="1:32" ht="15.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row>
    <row r="601" spans="1:32" ht="15.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row>
    <row r="602" spans="1:32" ht="15.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row>
    <row r="603" spans="1:32" ht="15.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row>
    <row r="604" spans="1:32" ht="15.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row>
    <row r="605" spans="1:32" ht="15.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row>
    <row r="606" spans="1:32" ht="15.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row>
    <row r="607" spans="1:32" ht="15.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row>
    <row r="608" spans="1:32" ht="15.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row>
    <row r="609" spans="1:32" ht="15.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row>
    <row r="610" spans="1:32" ht="15.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row>
    <row r="611" spans="1:32" ht="15.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row>
    <row r="612" spans="1:32" ht="15.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row>
    <row r="613" spans="1:32" ht="15.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row>
    <row r="614" spans="1:32" ht="15.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row>
    <row r="615" spans="1:32" ht="15.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row>
    <row r="616" spans="1:32" ht="15.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row>
    <row r="617" spans="1:32" ht="15.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row>
    <row r="618" spans="1:32" ht="15.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row>
    <row r="619" spans="1:32" ht="15.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row>
    <row r="620" spans="1:32" ht="15.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row>
    <row r="621" spans="1:32" ht="15.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row>
    <row r="622" spans="1:32" ht="15.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row>
    <row r="623" spans="1:32" ht="15.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row>
    <row r="624" spans="1:32" ht="15.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row>
    <row r="625" spans="1:32" ht="15.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row>
    <row r="626" spans="1:32" ht="15.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row>
    <row r="627" spans="1:32" ht="15.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row>
    <row r="628" spans="1:32" ht="15.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row>
    <row r="629" spans="1:32" ht="15.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row>
    <row r="630" spans="1:32" ht="15.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row>
    <row r="631" spans="1:32" ht="15.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row>
    <row r="632" spans="1:32" ht="15.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row>
    <row r="633" spans="1:32" ht="15.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row>
    <row r="634" spans="1:32" ht="15.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row>
    <row r="635" spans="1:32" ht="15.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row>
    <row r="636" spans="1:32" ht="15.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row>
    <row r="637" spans="1:32" ht="15.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row>
    <row r="638" spans="1:32" ht="15.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row>
    <row r="639" spans="1:32" ht="15.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row>
    <row r="640" spans="1:32" ht="15.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row>
    <row r="641" spans="1:32" ht="15.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row>
    <row r="642" spans="1:32" ht="15.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row>
    <row r="643" spans="1:32" ht="15.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row>
    <row r="644" spans="1:32" ht="15.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row>
    <row r="645" spans="1:32" ht="15.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row>
    <row r="646" spans="1:32" ht="15.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row>
    <row r="647" spans="1:32" ht="15.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row>
    <row r="648" spans="1:32" ht="15.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row>
    <row r="649" spans="1:32" ht="15.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row>
    <row r="650" spans="1:32" ht="15.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row>
    <row r="651" spans="1:32" ht="15.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row>
    <row r="652" spans="1:32" ht="15.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row>
    <row r="653" spans="1:32" ht="15.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row>
    <row r="654" spans="1:32" ht="15.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row>
    <row r="655" spans="1:32" ht="15.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row>
    <row r="656" spans="1:32" ht="15.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row>
    <row r="657" spans="1:32" ht="15.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row>
    <row r="658" spans="1:32" ht="15.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row>
    <row r="659" spans="1:32" ht="15.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row>
    <row r="660" spans="1:32" ht="15.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row>
    <row r="661" spans="1:32" ht="15.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row>
    <row r="662" spans="1:32" ht="15.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row>
    <row r="663" spans="1:32" ht="15.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row>
    <row r="664" spans="1:32" ht="15.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row>
    <row r="665" spans="1:32" ht="15.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row>
    <row r="666" spans="1:32" ht="15.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row>
    <row r="667" spans="1:32" ht="15.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row>
    <row r="668" spans="1:32" ht="15.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row>
    <row r="669" spans="1:32" ht="15.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row>
    <row r="670" spans="1:32" ht="15.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row>
    <row r="671" spans="1:32" ht="15.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row>
    <row r="672" spans="1:32" ht="15.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row>
    <row r="673" spans="1:32" ht="15.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row>
    <row r="674" spans="1:32" ht="15.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row>
    <row r="675" spans="1:32" ht="15.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row>
    <row r="676" spans="1:32" ht="15.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row>
    <row r="677" spans="1:32" ht="15.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row>
    <row r="678" spans="1:32" ht="15.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row>
    <row r="679" spans="1:32" ht="15.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row>
    <row r="680" spans="1:32" ht="15.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row>
    <row r="681" spans="1:32" ht="15.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row>
    <row r="682" spans="1:32" ht="15.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row>
    <row r="683" spans="1:32" ht="15.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row>
    <row r="684" spans="1:32" ht="15.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row>
    <row r="685" spans="1:32" ht="15.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row>
    <row r="686" spans="1:32" ht="15.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row>
    <row r="687" spans="1:32" ht="15.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row>
    <row r="688" spans="1:32" ht="15.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row>
    <row r="689" spans="1:32" ht="15.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row>
    <row r="690" spans="1:32" ht="15.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row>
    <row r="691" spans="1:32" ht="15.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row>
    <row r="692" spans="1:32" ht="15.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row>
    <row r="693" spans="1:32" ht="15.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row>
    <row r="694" spans="1:32" ht="15.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row>
    <row r="695" spans="1:32" ht="15.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row>
    <row r="696" spans="1:32" ht="15.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row>
    <row r="697" spans="1:32" ht="15.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row>
    <row r="698" spans="1:32" ht="15.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row>
    <row r="699" spans="1:32" ht="15.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row>
    <row r="700" spans="1:32" ht="15.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row>
    <row r="701" spans="1:32" ht="15.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row>
    <row r="702" spans="1:32" ht="15.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row>
    <row r="703" spans="1:32" ht="15.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row>
    <row r="704" spans="1:32" ht="15.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row>
    <row r="705" spans="1:32" ht="15.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row>
    <row r="706" spans="1:32" ht="15.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row>
    <row r="707" spans="1:32" ht="15.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row>
    <row r="708" spans="1:32" ht="15.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row>
    <row r="709" spans="1:32" ht="15.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row>
    <row r="710" spans="1:32" ht="15.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row>
    <row r="711" spans="1:32" ht="15.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row>
    <row r="712" spans="1:32" ht="15.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row>
    <row r="713" spans="1:32" ht="15.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row>
    <row r="714" spans="1:32" ht="15.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row>
    <row r="715" spans="1:32" ht="15.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row>
    <row r="716" spans="1:32" ht="15.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row>
    <row r="717" spans="1:32" ht="15.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row>
    <row r="718" spans="1:32" ht="15.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row>
    <row r="719" spans="1:32" ht="15.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row>
    <row r="720" spans="1:32" ht="15.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row>
    <row r="721" spans="1:32" ht="15.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row>
    <row r="722" spans="1:32" ht="15.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row>
    <row r="723" spans="1:32" ht="15.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row>
    <row r="724" spans="1:32" ht="15.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row>
    <row r="725" spans="1:32" ht="15.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row>
    <row r="726" spans="1:32" ht="15.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row>
    <row r="727" spans="1:32" ht="15.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row>
    <row r="728" spans="1:32" ht="15.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row>
    <row r="729" spans="1:32" ht="15.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row>
    <row r="730" spans="1:32" ht="15.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row>
    <row r="731" spans="1:32" ht="15.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row>
    <row r="732" spans="1:32" ht="15.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row>
    <row r="733" spans="1:32" ht="15.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row>
    <row r="734" spans="1:32" ht="15.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row>
    <row r="735" spans="1:32" ht="15.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row>
    <row r="736" spans="1:32" ht="15.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row>
    <row r="737" spans="1:32" ht="15.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row>
    <row r="738" spans="1:32" ht="15.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row>
    <row r="739" spans="1:32" ht="15.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row>
    <row r="740" spans="1:32" ht="15.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row>
    <row r="741" spans="1:32" ht="15.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row>
    <row r="742" spans="1:32" ht="15.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row>
    <row r="743" spans="1:32" ht="15.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row>
    <row r="744" spans="1:32" ht="15.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row>
    <row r="745" spans="1:32" ht="15.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row>
    <row r="746" spans="1:32" ht="15.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row>
    <row r="747" spans="1:32" ht="15.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row>
    <row r="748" spans="1:32" ht="15.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row>
    <row r="749" spans="1:32" ht="15.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row>
    <row r="750" spans="1:32" ht="15.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row>
    <row r="751" spans="1:32" ht="15.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row>
    <row r="752" spans="1:32" ht="15.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row>
    <row r="753" spans="1:32" ht="15.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row>
    <row r="754" spans="1:32" ht="15.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row>
    <row r="755" spans="1:32" ht="15.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row>
    <row r="756" spans="1:32" ht="15.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row>
    <row r="757" spans="1:32" ht="15.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row>
    <row r="758" spans="1:32" ht="15.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row>
    <row r="759" spans="1:32" ht="15.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row>
    <row r="760" spans="1:32" ht="15.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row>
    <row r="761" spans="1:32" ht="15.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row>
    <row r="762" spans="1:32" ht="15.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row>
    <row r="763" spans="1:32" ht="15.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row>
    <row r="764" spans="1:32" ht="15.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row>
    <row r="765" spans="1:32" ht="15.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row>
    <row r="766" spans="1:32" ht="15.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row>
    <row r="767" spans="1:32" ht="15.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row>
    <row r="768" spans="1:32" ht="15.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row>
    <row r="769" spans="1:32" ht="15.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row>
    <row r="770" spans="1:32" ht="15.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row>
    <row r="771" spans="1:32" ht="15.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row>
    <row r="772" spans="1:32" ht="15.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row>
    <row r="773" spans="1:32" ht="15.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row>
    <row r="774" spans="1:32" ht="15.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row>
    <row r="775" spans="1:32" ht="15.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row>
    <row r="776" spans="1:32" ht="15.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row>
    <row r="777" spans="1:32" ht="15.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row>
    <row r="778" spans="1:32" ht="15.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row>
    <row r="779" spans="1:32" ht="15.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row>
    <row r="780" spans="1:32" ht="15.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row>
    <row r="781" spans="1:32" ht="15.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row>
    <row r="782" spans="1:32" ht="15.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row>
    <row r="783" spans="1:32" ht="15.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row>
    <row r="784" spans="1:32" ht="15.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row>
    <row r="785" spans="1:32" ht="15.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row>
    <row r="786" spans="1:32" ht="15.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row>
    <row r="787" spans="1:32" ht="15.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row>
    <row r="788" spans="1:32" ht="15.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row>
    <row r="789" spans="1:32" ht="15.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row>
    <row r="790" spans="1:32" ht="15.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row>
    <row r="791" spans="1:32" ht="15.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row>
    <row r="792" spans="1:32" ht="15.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row>
    <row r="793" spans="1:32" ht="15.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row>
    <row r="794" spans="1:32" ht="15.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row>
    <row r="795" spans="1:32" ht="15.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row>
    <row r="796" spans="1:32" ht="15.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row>
    <row r="797" spans="1:32" ht="15.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row>
    <row r="798" spans="1:32" ht="15.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row>
    <row r="799" spans="1:32" ht="15.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row>
    <row r="800" spans="1:32" ht="15.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row>
    <row r="801" spans="1:32" ht="15.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row>
    <row r="802" spans="1:32" ht="15.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row>
    <row r="803" spans="1:32" ht="15.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row>
    <row r="804" spans="1:32" ht="15.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row>
    <row r="805" spans="1:32" ht="15.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row>
    <row r="806" spans="1:32" ht="15.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row>
    <row r="807" spans="1:32" ht="15.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row>
    <row r="808" spans="1:32" ht="15.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row>
    <row r="809" spans="1:32" ht="15.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row>
    <row r="810" spans="1:32" ht="15.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row>
    <row r="811" spans="1:32" ht="15.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row>
    <row r="812" spans="1:32" ht="15.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row>
    <row r="813" spans="1:32" ht="15.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row>
    <row r="814" spans="1:32" ht="15.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row>
    <row r="815" spans="1:32" ht="15.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row>
    <row r="816" spans="1:32" ht="15.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row>
    <row r="817" spans="1:32" ht="15.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row>
    <row r="818" spans="1:32" ht="15.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row>
    <row r="819" spans="1:32" ht="15.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row>
    <row r="820" spans="1:32" ht="15.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row>
    <row r="821" spans="1:32" ht="15.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row>
    <row r="822" spans="1:32" ht="15.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row>
    <row r="823" spans="1:32" ht="15.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row>
    <row r="824" spans="1:32" ht="15.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row>
    <row r="825" spans="1:32" ht="15.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row>
    <row r="826" spans="1:32" ht="15.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row>
    <row r="827" spans="1:32" ht="15.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row>
    <row r="828" spans="1:32" ht="15.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row>
    <row r="829" spans="1:32" ht="15.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row>
    <row r="830" spans="1:32" ht="15.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row>
    <row r="831" spans="1:32" ht="15.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row>
    <row r="832" spans="1:32" ht="15.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row>
    <row r="833" spans="1:32" ht="15.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row>
    <row r="834" spans="1:32" ht="15.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row>
    <row r="835" spans="1:32" ht="15.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row>
    <row r="836" spans="1:32" ht="15.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row>
    <row r="837" spans="1:32" ht="15.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row>
    <row r="838" spans="1:32" ht="15.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row>
    <row r="839" spans="1:32" ht="15.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row>
    <row r="840" spans="1:32" ht="15.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row>
    <row r="841" spans="1:32" ht="15.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row>
    <row r="842" spans="1:32" ht="15.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row>
    <row r="843" spans="1:32" ht="15.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row>
    <row r="844" spans="1:32" ht="15.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row>
    <row r="845" spans="1:32" ht="15.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row>
    <row r="846" spans="1:32" ht="15.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row>
    <row r="847" spans="1:32" ht="15.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row>
    <row r="848" spans="1:32" ht="15.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row>
    <row r="849" spans="1:32" ht="15.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row>
    <row r="850" spans="1:32" ht="15.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row>
    <row r="851" spans="1:32" ht="15.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row>
    <row r="852" spans="1:32" ht="15.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row>
    <row r="853" spans="1:32" ht="15.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row>
    <row r="854" spans="1:32" ht="15.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row>
    <row r="855" spans="1:32" ht="15.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row>
    <row r="856" spans="1:32" ht="15.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row>
    <row r="857" spans="1:32" ht="15.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row>
    <row r="858" spans="1:32" ht="15.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row>
    <row r="859" spans="1:32" ht="15.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row>
    <row r="860" spans="1:32" ht="15.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row>
    <row r="861" spans="1:32" ht="15.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row>
    <row r="862" spans="1:32" ht="15.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row>
    <row r="863" spans="1:32" ht="15.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row>
    <row r="864" spans="1:32" ht="15.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row>
    <row r="865" spans="1:32" ht="15.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row>
    <row r="866" spans="1:32" ht="15.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row>
    <row r="867" spans="1:32" ht="15.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row>
    <row r="868" spans="1:32" ht="15.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row>
    <row r="869" spans="1:32" ht="15.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row>
    <row r="870" spans="1:32" ht="15.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row>
    <row r="871" spans="1:32" ht="15.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row>
    <row r="872" spans="1:32" ht="15.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row>
    <row r="873" spans="1:32" ht="15.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row>
    <row r="874" spans="1:32" ht="15.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row>
    <row r="875" spans="1:32" ht="15.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row>
    <row r="876" spans="1:32" ht="15.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row>
    <row r="877" spans="1:32" ht="15.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row>
    <row r="878" spans="1:32" ht="15.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row>
    <row r="879" spans="1:32" ht="15.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row>
    <row r="880" spans="1:32" ht="15.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row>
    <row r="881" spans="1:32" ht="15.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row>
    <row r="882" spans="1:32" ht="15.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row>
    <row r="883" spans="1:32" ht="15.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row>
    <row r="884" spans="1:32" ht="15.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row>
    <row r="885" spans="1:32" ht="15.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row>
    <row r="886" spans="1:32" ht="15.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row>
    <row r="887" spans="1:32" ht="15.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row>
    <row r="888" spans="1:32" ht="15.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row>
    <row r="889" spans="1:32" ht="15.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row>
    <row r="890" spans="1:32" ht="15.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row>
    <row r="891" spans="1:32" ht="15.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row>
    <row r="892" spans="1:32" ht="15.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row>
    <row r="893" spans="1:32" ht="15.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row>
    <row r="894" spans="1:32" ht="15.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row>
    <row r="895" spans="1:32" ht="15.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row>
    <row r="896" spans="1:32" ht="15.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row>
    <row r="897" spans="1:32" ht="15.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row>
    <row r="898" spans="1:32" ht="15.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row>
    <row r="899" spans="1:32" ht="15.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row>
    <row r="900" spans="1:32" ht="15.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row>
    <row r="901" spans="1:32" ht="15.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row>
    <row r="902" spans="1:32" ht="15.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row>
    <row r="903" spans="1:32" ht="15.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row>
    <row r="904" spans="1:32" ht="15.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row>
    <row r="905" spans="1:32" ht="15.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row>
    <row r="906" spans="1:32" ht="15.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row>
    <row r="907" spans="1:32" ht="15.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row>
    <row r="908" spans="1:32" ht="15.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row>
    <row r="909" spans="1:32" ht="15.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row>
    <row r="910" spans="1:32" ht="15.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row>
    <row r="911" spans="1:32" ht="15.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row>
    <row r="912" spans="1:32" ht="15.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row>
    <row r="913" spans="1:32" ht="15.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row>
    <row r="914" spans="1:32" ht="15.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row>
    <row r="915" spans="1:32" ht="15.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row>
    <row r="916" spans="1:32" ht="15.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row>
    <row r="917" spans="1:32" ht="15.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row>
    <row r="918" spans="1:32" ht="15.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row>
    <row r="919" spans="1:32" ht="15.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row>
    <row r="920" spans="1:32" ht="15.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row>
    <row r="921" spans="1:32" ht="15.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row>
    <row r="922" spans="1:32" ht="15.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row>
    <row r="923" spans="1:32" ht="15.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row>
    <row r="924" spans="1:32" ht="15.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row>
    <row r="925" spans="1:32" ht="15.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row>
    <row r="926" spans="1:32" ht="15.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row>
    <row r="927" spans="1:32" ht="15.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row>
    <row r="928" spans="1:32" ht="15.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row>
    <row r="929" spans="1:32" ht="15.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row>
    <row r="930" spans="1:32" ht="15.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row>
    <row r="931" spans="1:32" ht="15.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row>
    <row r="932" spans="1:32" ht="15.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row>
    <row r="933" spans="1:32" ht="15.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row>
    <row r="934" spans="1:32" ht="15.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row>
    <row r="935" spans="1:32" ht="15.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row>
    <row r="936" spans="1:32" ht="15.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row>
    <row r="937" spans="1:32" ht="15.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row>
    <row r="938" spans="1:32" ht="15.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row>
    <row r="939" spans="1:32" ht="15.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row>
    <row r="940" spans="1:32" ht="15.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row>
    <row r="941" spans="1:32" ht="15.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row>
    <row r="942" spans="1:32" ht="15.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row>
    <row r="943" spans="1:32" ht="15.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row>
    <row r="944" spans="1:32" ht="15.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row>
    <row r="945" spans="1:32" ht="15.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row>
    <row r="946" spans="1:32" ht="15.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row>
    <row r="947" spans="1:32" ht="15.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row>
    <row r="948" spans="1:32" ht="15.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row>
    <row r="949" spans="1:32" ht="15.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row>
    <row r="950" spans="1:32" ht="15.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row>
    <row r="951" spans="1:32" ht="15.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row>
    <row r="952" spans="1:32" ht="15.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row>
    <row r="953" spans="1:32" ht="15.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row>
    <row r="954" spans="1:32" ht="15.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row>
    <row r="955" spans="1:32" ht="15.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row>
    <row r="956" spans="1:32" ht="15.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row>
    <row r="957" spans="1:32" ht="15.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row>
    <row r="958" spans="1:32" ht="15.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row>
    <row r="959" spans="1:32" ht="15.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row>
    <row r="960" spans="1:32" ht="15.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row>
    <row r="961" spans="1:32" ht="15.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row>
    <row r="962" spans="1:32" ht="15.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row>
    <row r="963" spans="1:32" ht="15.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row>
    <row r="964" spans="1:32" ht="15.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row>
    <row r="965" spans="1:32" ht="15.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row>
    <row r="966" spans="1:32" ht="15.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row>
    <row r="967" spans="1:32" ht="15.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row>
    <row r="968" spans="1:32" ht="15.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row>
    <row r="969" spans="1:32" ht="15.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row>
    <row r="970" spans="1:32" ht="15.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row>
    <row r="971" spans="1:32" ht="15.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row>
    <row r="972" spans="1:32" ht="15.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row>
    <row r="973" spans="1:32" ht="15.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row>
    <row r="974" spans="1:32" ht="15.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row>
    <row r="975" spans="1:32" ht="15.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row>
    <row r="976" spans="1:32" ht="15.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row>
    <row r="977" spans="1:32" ht="15.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row>
    <row r="978" spans="1:32" ht="15.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row>
    <row r="979" spans="1:32" ht="15.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row>
    <row r="980" spans="1:32" ht="15.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row>
    <row r="981" spans="1:32" ht="15.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row>
    <row r="982" spans="1:32" ht="15.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row>
    <row r="983" spans="1:32" ht="15.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row>
    <row r="984" spans="1:32" ht="15.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row>
    <row r="985" spans="1:32" ht="15.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row>
    <row r="986" spans="1:32" ht="15.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row>
    <row r="987" spans="1:32" ht="15.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row>
    <row r="988" spans="1:32" ht="15.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row>
    <row r="989" spans="1:32" ht="15.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row>
    <row r="990" spans="1:32" ht="15.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row>
  </sheetData>
  <mergeCells count="164">
    <mergeCell ref="E17:H17"/>
    <mergeCell ref="B18:D18"/>
    <mergeCell ref="E18:H18"/>
    <mergeCell ref="Q18:S18"/>
    <mergeCell ref="T18:Y18"/>
    <mergeCell ref="Z18:AA18"/>
    <mergeCell ref="B3:E13"/>
    <mergeCell ref="F3:Z13"/>
    <mergeCell ref="AA3:AF13"/>
    <mergeCell ref="B14:D14"/>
    <mergeCell ref="AB14:AE14"/>
    <mergeCell ref="B16:D16"/>
    <mergeCell ref="E16:H16"/>
    <mergeCell ref="Q16:S16"/>
    <mergeCell ref="V16:AF16"/>
    <mergeCell ref="B20:D20"/>
    <mergeCell ref="E20:H20"/>
    <mergeCell ref="Q20:S20"/>
    <mergeCell ref="T20:Y20"/>
    <mergeCell ref="Z20:AA20"/>
    <mergeCell ref="AB20:AF20"/>
    <mergeCell ref="AB18:AF18"/>
    <mergeCell ref="B19:D19"/>
    <mergeCell ref="E19:H19"/>
    <mergeCell ref="Q19:S19"/>
    <mergeCell ref="T19:Y19"/>
    <mergeCell ref="Z19:AA19"/>
    <mergeCell ref="AB19:AF19"/>
    <mergeCell ref="B22:M22"/>
    <mergeCell ref="N22:AF22"/>
    <mergeCell ref="B23:B24"/>
    <mergeCell ref="C23:C24"/>
    <mergeCell ref="D23:D24"/>
    <mergeCell ref="E23:E24"/>
    <mergeCell ref="F23:F24"/>
    <mergeCell ref="G23:G24"/>
    <mergeCell ref="H23:H24"/>
    <mergeCell ref="I23:I24"/>
    <mergeCell ref="AD23:AD24"/>
    <mergeCell ref="AE23:AE24"/>
    <mergeCell ref="AF23:AF24"/>
    <mergeCell ref="P23:Q23"/>
    <mergeCell ref="R23:T23"/>
    <mergeCell ref="U23:W23"/>
    <mergeCell ref="X23:X24"/>
    <mergeCell ref="Y23:Y24"/>
    <mergeCell ref="Z23:Z24"/>
    <mergeCell ref="B25:B26"/>
    <mergeCell ref="C25:C26"/>
    <mergeCell ref="D25:D26"/>
    <mergeCell ref="E25:E26"/>
    <mergeCell ref="F25:F26"/>
    <mergeCell ref="G25:G26"/>
    <mergeCell ref="AA23:AA24"/>
    <mergeCell ref="AB23:AB24"/>
    <mergeCell ref="AC23:AC24"/>
    <mergeCell ref="J23:J24"/>
    <mergeCell ref="K23:K24"/>
    <mergeCell ref="L23:L24"/>
    <mergeCell ref="M23:M24"/>
    <mergeCell ref="N23:N24"/>
    <mergeCell ref="O23:O24"/>
    <mergeCell ref="Z25:Z26"/>
    <mergeCell ref="AA25:AA26"/>
    <mergeCell ref="AC25:AC26"/>
    <mergeCell ref="AD25:AD26"/>
    <mergeCell ref="AE25:AE26"/>
    <mergeCell ref="AF25:AF26"/>
    <mergeCell ref="H25:H26"/>
    <mergeCell ref="I25:I26"/>
    <mergeCell ref="J25:J26"/>
    <mergeCell ref="K25:K26"/>
    <mergeCell ref="L25:L26"/>
    <mergeCell ref="M25:M26"/>
    <mergeCell ref="AD27:AD28"/>
    <mergeCell ref="AE27:AE28"/>
    <mergeCell ref="AF27:AF28"/>
    <mergeCell ref="H27:H28"/>
    <mergeCell ref="I27:I28"/>
    <mergeCell ref="J27:J28"/>
    <mergeCell ref="K27:K28"/>
    <mergeCell ref="L27:L28"/>
    <mergeCell ref="M27:M28"/>
    <mergeCell ref="B29:B30"/>
    <mergeCell ref="C29:C30"/>
    <mergeCell ref="D29:D30"/>
    <mergeCell ref="E29:E30"/>
    <mergeCell ref="F29:F30"/>
    <mergeCell ref="G29:G30"/>
    <mergeCell ref="Z27:Z28"/>
    <mergeCell ref="AA27:AA28"/>
    <mergeCell ref="AC27:AC28"/>
    <mergeCell ref="B27:B28"/>
    <mergeCell ref="C27:C28"/>
    <mergeCell ref="D27:D28"/>
    <mergeCell ref="E27:E28"/>
    <mergeCell ref="F27:F28"/>
    <mergeCell ref="G27:G28"/>
    <mergeCell ref="Z29:Z30"/>
    <mergeCell ref="AA29:AA30"/>
    <mergeCell ref="AC29:AC30"/>
    <mergeCell ref="AD29:AD30"/>
    <mergeCell ref="AE29:AE30"/>
    <mergeCell ref="AF29:AF30"/>
    <mergeCell ref="H29:H30"/>
    <mergeCell ref="I29:I30"/>
    <mergeCell ref="J29:J30"/>
    <mergeCell ref="K29:K30"/>
    <mergeCell ref="L29:L30"/>
    <mergeCell ref="M29:M30"/>
    <mergeCell ref="AD31:AD32"/>
    <mergeCell ref="AE31:AE32"/>
    <mergeCell ref="AF31:AF32"/>
    <mergeCell ref="H31:H32"/>
    <mergeCell ref="I31:I32"/>
    <mergeCell ref="J31:J32"/>
    <mergeCell ref="K31:K32"/>
    <mergeCell ref="L31:L32"/>
    <mergeCell ref="M31:M32"/>
    <mergeCell ref="B33:B34"/>
    <mergeCell ref="C33:C34"/>
    <mergeCell ref="D33:D34"/>
    <mergeCell ref="E33:E34"/>
    <mergeCell ref="F33:F34"/>
    <mergeCell ref="G33:G34"/>
    <mergeCell ref="Z31:Z32"/>
    <mergeCell ref="AA31:AA32"/>
    <mergeCell ref="AC31:AC32"/>
    <mergeCell ref="B31:B32"/>
    <mergeCell ref="C31:C32"/>
    <mergeCell ref="D31:D32"/>
    <mergeCell ref="E31:E32"/>
    <mergeCell ref="F31:F32"/>
    <mergeCell ref="G31:G32"/>
    <mergeCell ref="Z33:Z34"/>
    <mergeCell ref="AA33:AA34"/>
    <mergeCell ref="AC33:AC34"/>
    <mergeCell ref="AD33:AD34"/>
    <mergeCell ref="AE33:AE34"/>
    <mergeCell ref="AF33:AF34"/>
    <mergeCell ref="H33:H34"/>
    <mergeCell ref="I33:I34"/>
    <mergeCell ref="J33:J34"/>
    <mergeCell ref="K33:K34"/>
    <mergeCell ref="L33:L34"/>
    <mergeCell ref="M33:M34"/>
    <mergeCell ref="AD36:AF36"/>
    <mergeCell ref="AD37:AF37"/>
    <mergeCell ref="AD38:AF38"/>
    <mergeCell ref="B41:D41"/>
    <mergeCell ref="E41:H41"/>
    <mergeCell ref="I41:J41"/>
    <mergeCell ref="K41:Q41"/>
    <mergeCell ref="R41:S41"/>
    <mergeCell ref="T41:AF41"/>
    <mergeCell ref="AB46:AC46"/>
    <mergeCell ref="AB47:AC47"/>
    <mergeCell ref="AB48:AC48"/>
    <mergeCell ref="B42:D42"/>
    <mergeCell ref="E42:H42"/>
    <mergeCell ref="I42:J42"/>
    <mergeCell ref="K42:Q42"/>
    <mergeCell ref="R42:S42"/>
    <mergeCell ref="T42:AF42"/>
  </mergeCells>
  <conditionalFormatting sqref="I33">
    <cfRule type="cellIs" dxfId="634" priority="180" operator="equal">
      <formula>"Muy Alta"</formula>
    </cfRule>
  </conditionalFormatting>
  <conditionalFormatting sqref="I33">
    <cfRule type="cellIs" dxfId="633" priority="181" operator="equal">
      <formula>"Alta"</formula>
    </cfRule>
  </conditionalFormatting>
  <conditionalFormatting sqref="K33">
    <cfRule type="cellIs" dxfId="632" priority="182" operator="equal">
      <formula>"Catastrófico"</formula>
    </cfRule>
  </conditionalFormatting>
  <conditionalFormatting sqref="K33">
    <cfRule type="cellIs" dxfId="631" priority="183" operator="equal">
      <formula>"Mayor"</formula>
    </cfRule>
  </conditionalFormatting>
  <conditionalFormatting sqref="K33">
    <cfRule type="cellIs" dxfId="630" priority="184" operator="equal">
      <formula>"Moderado"</formula>
    </cfRule>
  </conditionalFormatting>
  <conditionalFormatting sqref="K33">
    <cfRule type="cellIs" dxfId="629" priority="185" operator="equal">
      <formula>"Menor"</formula>
    </cfRule>
  </conditionalFormatting>
  <conditionalFormatting sqref="K33">
    <cfRule type="cellIs" dxfId="628" priority="186" operator="equal">
      <formula>"Leve"</formula>
    </cfRule>
  </conditionalFormatting>
  <conditionalFormatting sqref="I31">
    <cfRule type="cellIs" dxfId="627" priority="187" operator="equal">
      <formula>"Muy Alta"</formula>
    </cfRule>
  </conditionalFormatting>
  <conditionalFormatting sqref="I31">
    <cfRule type="cellIs" dxfId="626" priority="188" operator="equal">
      <formula>"Alta"</formula>
    </cfRule>
  </conditionalFormatting>
  <conditionalFormatting sqref="K31">
    <cfRule type="cellIs" dxfId="625" priority="189" operator="equal">
      <formula>"Catastrófico"</formula>
    </cfRule>
  </conditionalFormatting>
  <conditionalFormatting sqref="K31">
    <cfRule type="cellIs" dxfId="624" priority="190" operator="equal">
      <formula>"Mayor"</formula>
    </cfRule>
  </conditionalFormatting>
  <conditionalFormatting sqref="K31">
    <cfRule type="cellIs" dxfId="623" priority="191" operator="equal">
      <formula>"Moderado"</formula>
    </cfRule>
  </conditionalFormatting>
  <conditionalFormatting sqref="K31">
    <cfRule type="cellIs" dxfId="622" priority="192" operator="equal">
      <formula>"Menor"</formula>
    </cfRule>
  </conditionalFormatting>
  <conditionalFormatting sqref="K31">
    <cfRule type="cellIs" dxfId="621" priority="193" operator="equal">
      <formula>"Leve"</formula>
    </cfRule>
  </conditionalFormatting>
  <conditionalFormatting sqref="I29 I25 I27">
    <cfRule type="cellIs" dxfId="620" priority="194" operator="equal">
      <formula>"Muy Alta"</formula>
    </cfRule>
  </conditionalFormatting>
  <conditionalFormatting sqref="I29 I25 I27">
    <cfRule type="cellIs" dxfId="619" priority="195" operator="equal">
      <formula>"Alta"</formula>
    </cfRule>
  </conditionalFormatting>
  <conditionalFormatting sqref="K29 K25 K27">
    <cfRule type="cellIs" dxfId="618" priority="196" operator="equal">
      <formula>"Catastrófico"</formula>
    </cfRule>
  </conditionalFormatting>
  <conditionalFormatting sqref="K29 K25 K27">
    <cfRule type="cellIs" dxfId="617" priority="197" operator="equal">
      <formula>"Mayor"</formula>
    </cfRule>
  </conditionalFormatting>
  <conditionalFormatting sqref="K29 K25 K27">
    <cfRule type="cellIs" dxfId="616" priority="198" operator="equal">
      <formula>"Moderado"</formula>
    </cfRule>
  </conditionalFormatting>
  <conditionalFormatting sqref="K29 K25 K27">
    <cfRule type="cellIs" dxfId="615" priority="199" operator="equal">
      <formula>"Menor"</formula>
    </cfRule>
  </conditionalFormatting>
  <conditionalFormatting sqref="K29 K25 K27">
    <cfRule type="cellIs" dxfId="614" priority="200" operator="equal">
      <formula>"Leve"</formula>
    </cfRule>
  </conditionalFormatting>
  <conditionalFormatting sqref="M33">
    <cfRule type="cellIs" dxfId="613" priority="161" operator="equal">
      <formula>"Extremo"</formula>
    </cfRule>
    <cfRule type="cellIs" dxfId="612" priority="162" operator="equal">
      <formula>"Alto"</formula>
    </cfRule>
    <cfRule type="cellIs" dxfId="611" priority="163" operator="equal">
      <formula>"Moderado"</formula>
    </cfRule>
    <cfRule type="cellIs" dxfId="610" priority="164" operator="equal">
      <formula>"Bajo"</formula>
    </cfRule>
  </conditionalFormatting>
  <conditionalFormatting sqref="M31">
    <cfRule type="cellIs" dxfId="609" priority="165" operator="equal">
      <formula>"Extremo"</formula>
    </cfRule>
    <cfRule type="cellIs" dxfId="608" priority="166" operator="equal">
      <formula>"Alto"</formula>
    </cfRule>
    <cfRule type="cellIs" dxfId="607" priority="167" operator="equal">
      <formula>"Moderado"</formula>
    </cfRule>
    <cfRule type="cellIs" dxfId="606" priority="168" operator="equal">
      <formula>"Bajo"</formula>
    </cfRule>
  </conditionalFormatting>
  <conditionalFormatting sqref="M29 M25 M27">
    <cfRule type="cellIs" dxfId="605" priority="169" operator="equal">
      <formula>"Extremo"</formula>
    </cfRule>
    <cfRule type="cellIs" dxfId="604" priority="170" operator="equal">
      <formula>"Alto"</formula>
    </cfRule>
    <cfRule type="cellIs" dxfId="603" priority="171" operator="equal">
      <formula>"Moderado"</formula>
    </cfRule>
    <cfRule type="cellIs" dxfId="602" priority="172" operator="equal">
      <formula>"Bajo"</formula>
    </cfRule>
  </conditionalFormatting>
  <conditionalFormatting sqref="Z33">
    <cfRule type="cellIs" dxfId="601" priority="108" operator="equal">
      <formula>"Muy Alta"</formula>
    </cfRule>
    <cfRule type="cellIs" dxfId="600" priority="109" operator="equal">
      <formula>"Alta"</formula>
    </cfRule>
  </conditionalFormatting>
  <conditionalFormatting sqref="AC33">
    <cfRule type="cellIs" dxfId="599" priority="103" operator="equal">
      <formula>"Catastrófico"</formula>
    </cfRule>
    <cfRule type="cellIs" dxfId="598" priority="104" operator="equal">
      <formula>"Mayor"</formula>
    </cfRule>
    <cfRule type="cellIs" dxfId="597" priority="105" operator="equal">
      <formula>"Moderado"</formula>
    </cfRule>
    <cfRule type="cellIs" dxfId="596" priority="106" operator="equal">
      <formula>"Menor"</formula>
    </cfRule>
    <cfRule type="cellIs" dxfId="595" priority="107" operator="equal">
      <formula>"Leve"</formula>
    </cfRule>
  </conditionalFormatting>
  <conditionalFormatting sqref="AE33">
    <cfRule type="cellIs" dxfId="594" priority="99" operator="equal">
      <formula>"Extremo"</formula>
    </cfRule>
    <cfRule type="cellIs" dxfId="593" priority="100" operator="equal">
      <formula>"Alto"</formula>
    </cfRule>
    <cfRule type="cellIs" dxfId="592" priority="101" operator="equal">
      <formula>"Moderado"</formula>
    </cfRule>
    <cfRule type="cellIs" dxfId="591" priority="102" operator="equal">
      <formula>"Bajo"</formula>
    </cfRule>
  </conditionalFormatting>
  <conditionalFormatting sqref="Z31">
    <cfRule type="cellIs" dxfId="590" priority="122" operator="equal">
      <formula>"Muy Alta"</formula>
    </cfRule>
    <cfRule type="cellIs" dxfId="589" priority="123" operator="equal">
      <formula>"Alta"</formula>
    </cfRule>
  </conditionalFormatting>
  <conditionalFormatting sqref="AC31">
    <cfRule type="cellIs" dxfId="588" priority="117" operator="equal">
      <formula>"Catastrófico"</formula>
    </cfRule>
    <cfRule type="cellIs" dxfId="587" priority="118" operator="equal">
      <formula>"Mayor"</formula>
    </cfRule>
    <cfRule type="cellIs" dxfId="586" priority="119" operator="equal">
      <formula>"Moderado"</formula>
    </cfRule>
    <cfRule type="cellIs" dxfId="585" priority="120" operator="equal">
      <formula>"Menor"</formula>
    </cfRule>
    <cfRule type="cellIs" dxfId="584" priority="121" operator="equal">
      <formula>"Leve"</formula>
    </cfRule>
  </conditionalFormatting>
  <conditionalFormatting sqref="AE31">
    <cfRule type="cellIs" dxfId="583" priority="113" operator="equal">
      <formula>"Extremo"</formula>
    </cfRule>
    <cfRule type="cellIs" dxfId="582" priority="114" operator="equal">
      <formula>"Alto"</formula>
    </cfRule>
    <cfRule type="cellIs" dxfId="581" priority="115" operator="equal">
      <formula>"Moderado"</formula>
    </cfRule>
    <cfRule type="cellIs" dxfId="580" priority="116" operator="equal">
      <formula>"Bajo"</formula>
    </cfRule>
  </conditionalFormatting>
  <conditionalFormatting sqref="Z29">
    <cfRule type="cellIs" dxfId="579" priority="136" operator="equal">
      <formula>"Muy Alta"</formula>
    </cfRule>
    <cfRule type="cellIs" dxfId="578" priority="137" operator="equal">
      <formula>"Alta"</formula>
    </cfRule>
  </conditionalFormatting>
  <conditionalFormatting sqref="AC29">
    <cfRule type="cellIs" dxfId="577" priority="131" operator="equal">
      <formula>"Catastrófico"</formula>
    </cfRule>
    <cfRule type="cellIs" dxfId="576" priority="132" operator="equal">
      <formula>"Mayor"</formula>
    </cfRule>
    <cfRule type="cellIs" dxfId="575" priority="133" operator="equal">
      <formula>"Moderado"</formula>
    </cfRule>
    <cfRule type="cellIs" dxfId="574" priority="134" operator="equal">
      <formula>"Menor"</formula>
    </cfRule>
    <cfRule type="cellIs" dxfId="573" priority="135" operator="equal">
      <formula>"Leve"</formula>
    </cfRule>
  </conditionalFormatting>
  <conditionalFormatting sqref="AE29">
    <cfRule type="cellIs" dxfId="572" priority="127" operator="equal">
      <formula>"Extremo"</formula>
    </cfRule>
    <cfRule type="cellIs" dxfId="571" priority="128" operator="equal">
      <formula>"Alto"</formula>
    </cfRule>
    <cfRule type="cellIs" dxfId="570" priority="129" operator="equal">
      <formula>"Moderado"</formula>
    </cfRule>
    <cfRule type="cellIs" dxfId="569" priority="130" operator="equal">
      <formula>"Bajo"</formula>
    </cfRule>
  </conditionalFormatting>
  <conditionalFormatting sqref="Z25">
    <cfRule type="cellIs" dxfId="568" priority="24" operator="equal">
      <formula>"Muy Alta"</formula>
    </cfRule>
    <cfRule type="cellIs" dxfId="567" priority="25" operator="equal">
      <formula>"Alta"</formula>
    </cfRule>
  </conditionalFormatting>
  <conditionalFormatting sqref="AC25">
    <cfRule type="cellIs" dxfId="566" priority="19" operator="equal">
      <formula>"Catastrófico"</formula>
    </cfRule>
    <cfRule type="cellIs" dxfId="565" priority="20" operator="equal">
      <formula>"Mayor"</formula>
    </cfRule>
    <cfRule type="cellIs" dxfId="564" priority="21" operator="equal">
      <formula>"Moderado"</formula>
    </cfRule>
    <cfRule type="cellIs" dxfId="563" priority="22" operator="equal">
      <formula>"Menor"</formula>
    </cfRule>
    <cfRule type="cellIs" dxfId="562" priority="23" operator="equal">
      <formula>"Leve"</formula>
    </cfRule>
  </conditionalFormatting>
  <conditionalFormatting sqref="AE25">
    <cfRule type="cellIs" dxfId="561" priority="15" operator="equal">
      <formula>"Extremo"</formula>
    </cfRule>
    <cfRule type="cellIs" dxfId="560" priority="16" operator="equal">
      <formula>"Alto"</formula>
    </cfRule>
    <cfRule type="cellIs" dxfId="559" priority="17" operator="equal">
      <formula>"Moderado"</formula>
    </cfRule>
    <cfRule type="cellIs" dxfId="558" priority="18" operator="equal">
      <formula>"Bajo"</formula>
    </cfRule>
  </conditionalFormatting>
  <conditionalFormatting sqref="Z27">
    <cfRule type="cellIs" dxfId="557" priority="10" operator="equal">
      <formula>"Muy Alta"</formula>
    </cfRule>
    <cfRule type="cellIs" dxfId="556" priority="11" operator="equal">
      <formula>"Alta"</formula>
    </cfRule>
  </conditionalFormatting>
  <conditionalFormatting sqref="AC27">
    <cfRule type="cellIs" dxfId="555" priority="5" operator="equal">
      <formula>"Catastrófico"</formula>
    </cfRule>
    <cfRule type="cellIs" dxfId="554" priority="6" operator="equal">
      <formula>"Mayor"</formula>
    </cfRule>
    <cfRule type="cellIs" dxfId="553" priority="7" operator="equal">
      <formula>"Moderado"</formula>
    </cfRule>
    <cfRule type="cellIs" dxfId="552" priority="8" operator="equal">
      <formula>"Menor"</formula>
    </cfRule>
    <cfRule type="cellIs" dxfId="551" priority="9" operator="equal">
      <formula>"Leve"</formula>
    </cfRule>
  </conditionalFormatting>
  <conditionalFormatting sqref="AE27">
    <cfRule type="cellIs" dxfId="550" priority="1" operator="equal">
      <formula>"Extremo"</formula>
    </cfRule>
    <cfRule type="cellIs" dxfId="549" priority="2" operator="equal">
      <formula>"Alto"</formula>
    </cfRule>
    <cfRule type="cellIs" dxfId="548" priority="3" operator="equal">
      <formula>"Moderado"</formula>
    </cfRule>
    <cfRule type="cellIs" dxfId="547" priority="4" operator="equal">
      <formula>"Bajo"</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ontainsText" priority="110" operator="containsText" id="{A8D25B9E-1CE8-4189-BDE9-90D2860C24F5}">
            <xm:f>NOT(ISERROR(SEARCH("Media",Z33)))</xm:f>
            <xm:f>"Media"</xm:f>
            <x14:dxf>
              <fill>
                <patternFill>
                  <bgColor theme="7" tint="0.39994506668294322"/>
                </patternFill>
              </fill>
            </x14:dxf>
          </x14:cfRule>
          <x14:cfRule type="containsText" priority="111" operator="containsText" id="{FDE791A9-FCB6-4D28-9053-D847144BCFCC}">
            <xm:f>NOT(ISERROR(SEARCH("Baja",Z33)))</xm:f>
            <xm:f>"Baja"</xm:f>
            <x14:dxf>
              <fill>
                <patternFill>
                  <bgColor rgb="FF00B050"/>
                </patternFill>
              </fill>
            </x14:dxf>
          </x14:cfRule>
          <x14:cfRule type="containsText" priority="112" operator="containsText" id="{5DD03476-4E0F-41D0-B4F1-605E6EA4B5D0}">
            <xm:f>NOT(ISERROR(SEARCH("Muy baja",Z33)))</xm:f>
            <xm:f>"Muy baja"</xm:f>
            <x14:dxf>
              <fill>
                <patternFill>
                  <bgColor rgb="FF92D050"/>
                </patternFill>
              </fill>
            </x14:dxf>
          </x14:cfRule>
          <xm:sqref>Z33</xm:sqref>
        </x14:conditionalFormatting>
        <x14:conditionalFormatting xmlns:xm="http://schemas.microsoft.com/office/excel/2006/main">
          <x14:cfRule type="containsText" priority="124" operator="containsText" id="{621E185B-5F3C-4326-9883-3AD0CCA121F5}">
            <xm:f>NOT(ISERROR(SEARCH("Media",Z31)))</xm:f>
            <xm:f>"Media"</xm:f>
            <x14:dxf>
              <fill>
                <patternFill>
                  <bgColor theme="7" tint="0.39994506668294322"/>
                </patternFill>
              </fill>
            </x14:dxf>
          </x14:cfRule>
          <x14:cfRule type="containsText" priority="125" operator="containsText" id="{379AE8C0-BC9F-4494-97AF-8AA1CBB7FC26}">
            <xm:f>NOT(ISERROR(SEARCH("Baja",Z31)))</xm:f>
            <xm:f>"Baja"</xm:f>
            <x14:dxf>
              <fill>
                <patternFill>
                  <bgColor rgb="FF00B050"/>
                </patternFill>
              </fill>
            </x14:dxf>
          </x14:cfRule>
          <x14:cfRule type="containsText" priority="126" operator="containsText" id="{9716EF0A-9E7C-4164-83F8-4CCF0379C813}">
            <xm:f>NOT(ISERROR(SEARCH("Muy baja",Z31)))</xm:f>
            <xm:f>"Muy baja"</xm:f>
            <x14:dxf>
              <fill>
                <patternFill>
                  <bgColor rgb="FF92D050"/>
                </patternFill>
              </fill>
            </x14:dxf>
          </x14:cfRule>
          <xm:sqref>Z31</xm:sqref>
        </x14:conditionalFormatting>
        <x14:conditionalFormatting xmlns:xm="http://schemas.microsoft.com/office/excel/2006/main">
          <x14:cfRule type="containsText" priority="138" operator="containsText" id="{BD4419A3-78B0-4B91-ADC4-24209A8C1099}">
            <xm:f>NOT(ISERROR(SEARCH("Media",Z29)))</xm:f>
            <xm:f>"Media"</xm:f>
            <x14:dxf>
              <fill>
                <patternFill>
                  <bgColor theme="7" tint="0.39994506668294322"/>
                </patternFill>
              </fill>
            </x14:dxf>
          </x14:cfRule>
          <x14:cfRule type="containsText" priority="139" operator="containsText" id="{2E83C239-EE26-4CD2-9591-E8FDEBEC86A6}">
            <xm:f>NOT(ISERROR(SEARCH("Baja",Z29)))</xm:f>
            <xm:f>"Baja"</xm:f>
            <x14:dxf>
              <fill>
                <patternFill>
                  <bgColor rgb="FF00B050"/>
                </patternFill>
              </fill>
            </x14:dxf>
          </x14:cfRule>
          <x14:cfRule type="containsText" priority="140" operator="containsText" id="{02932724-A2D1-4521-99B9-52E631A44D9A}">
            <xm:f>NOT(ISERROR(SEARCH("Muy baja",Z29)))</xm:f>
            <xm:f>"Muy baja"</xm:f>
            <x14:dxf>
              <fill>
                <patternFill>
                  <bgColor rgb="FF92D050"/>
                </patternFill>
              </fill>
            </x14:dxf>
          </x14:cfRule>
          <xm:sqref>Z29</xm:sqref>
        </x14:conditionalFormatting>
        <x14:conditionalFormatting xmlns:xm="http://schemas.microsoft.com/office/excel/2006/main">
          <x14:cfRule type="containsText" priority="26" operator="containsText" id="{B6A07DA5-B3DA-4121-9235-59B24B8D981B}">
            <xm:f>NOT(ISERROR(SEARCH("Media",Z25)))</xm:f>
            <xm:f>"Media"</xm:f>
            <x14:dxf>
              <fill>
                <patternFill>
                  <bgColor theme="7" tint="0.39994506668294322"/>
                </patternFill>
              </fill>
            </x14:dxf>
          </x14:cfRule>
          <x14:cfRule type="containsText" priority="27" operator="containsText" id="{6A01E38F-A886-489B-9AAD-228DA0805576}">
            <xm:f>NOT(ISERROR(SEARCH("Baja",Z25)))</xm:f>
            <xm:f>"Baja"</xm:f>
            <x14:dxf>
              <fill>
                <patternFill>
                  <bgColor rgb="FF00B050"/>
                </patternFill>
              </fill>
            </x14:dxf>
          </x14:cfRule>
          <x14:cfRule type="containsText" priority="28" operator="containsText" id="{58DAD69B-9F8E-4669-BB63-83AF11135BAC}">
            <xm:f>NOT(ISERROR(SEARCH("Muy baja",Z25)))</xm:f>
            <xm:f>"Muy baja"</xm:f>
            <x14:dxf>
              <fill>
                <patternFill>
                  <bgColor rgb="FF92D050"/>
                </patternFill>
              </fill>
            </x14:dxf>
          </x14:cfRule>
          <xm:sqref>Z25</xm:sqref>
        </x14:conditionalFormatting>
        <x14:conditionalFormatting xmlns:xm="http://schemas.microsoft.com/office/excel/2006/main">
          <x14:cfRule type="containsText" priority="12" operator="containsText" id="{09453653-5928-4347-8117-803B3D000435}">
            <xm:f>NOT(ISERROR(SEARCH("Media",Z27)))</xm:f>
            <xm:f>"Media"</xm:f>
            <x14:dxf>
              <fill>
                <patternFill>
                  <bgColor theme="7" tint="0.39994506668294322"/>
                </patternFill>
              </fill>
            </x14:dxf>
          </x14:cfRule>
          <x14:cfRule type="containsText" priority="13" operator="containsText" id="{BED3D23F-61E3-4C0E-A7FA-A1CCD650C454}">
            <xm:f>NOT(ISERROR(SEARCH("Baja",Z27)))</xm:f>
            <xm:f>"Baja"</xm:f>
            <x14:dxf>
              <fill>
                <patternFill>
                  <bgColor rgb="FF00B050"/>
                </patternFill>
              </fill>
            </x14:dxf>
          </x14:cfRule>
          <x14:cfRule type="containsText" priority="14" operator="containsText" id="{C0CC4CFE-3E7C-4237-85B5-B7269267B310}">
            <xm:f>NOT(ISERROR(SEARCH("Muy baja",Z27)))</xm:f>
            <xm:f>"Muy baja"</xm:f>
            <x14:dxf>
              <fill>
                <patternFill>
                  <bgColor rgb="FF92D050"/>
                </patternFill>
              </fill>
            </x14:dxf>
          </x14:cfRule>
          <xm:sqref>Z27</xm:sqref>
        </x14:conditionalFormatting>
      </x14:conditionalFormatting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3:AF165"/>
  <sheetViews>
    <sheetView zoomScale="20" zoomScaleNormal="20" workbookViewId="0">
      <selection activeCell="AD25" sqref="AD25:AD26"/>
    </sheetView>
  </sheetViews>
  <sheetFormatPr baseColWidth="10" defaultColWidth="11.42578125" defaultRowHeight="15" customHeight="1" x14ac:dyDescent="0.25"/>
  <cols>
    <col min="1" max="1" width="11.42578125" style="67"/>
    <col min="2" max="2" width="7.7109375" style="67" customWidth="1"/>
    <col min="3" max="3" width="20.7109375" style="67" customWidth="1"/>
    <col min="4" max="4" width="28.85546875" style="67" customWidth="1"/>
    <col min="5" max="5" width="34.7109375" style="67" customWidth="1"/>
    <col min="6" max="6" width="25.7109375" style="67" customWidth="1"/>
    <col min="7" max="7" width="51.85546875" style="67" customWidth="1"/>
    <col min="8" max="8" width="24.7109375" style="67" customWidth="1"/>
    <col min="9" max="9" width="14.7109375" style="67" customWidth="1"/>
    <col min="10" max="10" width="7.7109375" style="67" customWidth="1"/>
    <col min="11" max="11" width="14.7109375" style="67" customWidth="1"/>
    <col min="12" max="12" width="7.7109375" style="67" customWidth="1"/>
    <col min="13" max="13" width="14.7109375" style="67" customWidth="1"/>
    <col min="14" max="14" width="8.7109375" style="67" customWidth="1"/>
    <col min="15" max="15" width="61.140625" style="67" customWidth="1"/>
    <col min="16" max="16" width="6.42578125" style="67" customWidth="1"/>
    <col min="17" max="17" width="7" style="67" customWidth="1"/>
    <col min="18" max="19" width="11.7109375" style="67" customWidth="1"/>
    <col min="20" max="20" width="8.7109375" style="67" customWidth="1"/>
    <col min="21" max="21" width="17" style="67" customWidth="1"/>
    <col min="22" max="22" width="10.7109375" style="67" customWidth="1"/>
    <col min="23" max="23" width="9.7109375" style="67" customWidth="1"/>
    <col min="24" max="24" width="30.42578125" style="67" customWidth="1"/>
    <col min="25" max="25" width="9.7109375" style="67" customWidth="1"/>
    <col min="26" max="26" width="10.7109375" style="67" customWidth="1"/>
    <col min="27" max="28" width="9.7109375" style="67" customWidth="1"/>
    <col min="29" max="29" width="10.7109375" style="67" customWidth="1"/>
    <col min="30" max="30" width="9.7109375" style="67" customWidth="1"/>
    <col min="31" max="31" width="10.7109375" style="67" customWidth="1"/>
    <col min="32" max="32" width="13.7109375" style="67" customWidth="1"/>
    <col min="33" max="16384" width="11.42578125" style="67"/>
  </cols>
  <sheetData>
    <row r="3" spans="2:32" ht="15" customHeight="1" x14ac:dyDescent="0.25">
      <c r="B3" s="319"/>
      <c r="C3" s="320"/>
      <c r="D3" s="320"/>
      <c r="E3" s="320"/>
      <c r="F3" s="323" t="s">
        <v>0</v>
      </c>
      <c r="G3" s="323"/>
      <c r="H3" s="323"/>
      <c r="I3" s="323"/>
      <c r="J3" s="323"/>
      <c r="K3" s="323"/>
      <c r="L3" s="323"/>
      <c r="M3" s="323"/>
      <c r="N3" s="323"/>
      <c r="O3" s="323"/>
      <c r="P3" s="323"/>
      <c r="Q3" s="323"/>
      <c r="R3" s="323"/>
      <c r="S3" s="323"/>
      <c r="T3" s="323"/>
      <c r="U3" s="323"/>
      <c r="V3" s="323"/>
      <c r="W3" s="323"/>
      <c r="X3" s="323"/>
      <c r="Y3" s="323"/>
      <c r="Z3" s="323"/>
      <c r="AA3" s="325"/>
      <c r="AB3" s="325"/>
      <c r="AC3" s="325"/>
      <c r="AD3" s="325"/>
      <c r="AE3" s="325"/>
      <c r="AF3" s="326"/>
    </row>
    <row r="4" spans="2:32" ht="15" customHeight="1" x14ac:dyDescent="0.25">
      <c r="B4" s="321"/>
      <c r="C4" s="322"/>
      <c r="D4" s="322"/>
      <c r="E4" s="322"/>
      <c r="F4" s="324"/>
      <c r="G4" s="324"/>
      <c r="H4" s="324"/>
      <c r="I4" s="324"/>
      <c r="J4" s="324"/>
      <c r="K4" s="324"/>
      <c r="L4" s="324"/>
      <c r="M4" s="324"/>
      <c r="N4" s="324"/>
      <c r="O4" s="324"/>
      <c r="P4" s="324"/>
      <c r="Q4" s="324"/>
      <c r="R4" s="324"/>
      <c r="S4" s="324"/>
      <c r="T4" s="324"/>
      <c r="U4" s="324"/>
      <c r="V4" s="324"/>
      <c r="W4" s="324"/>
      <c r="X4" s="324"/>
      <c r="Y4" s="324"/>
      <c r="Z4" s="324"/>
      <c r="AA4" s="327"/>
      <c r="AB4" s="327"/>
      <c r="AC4" s="327"/>
      <c r="AD4" s="327"/>
      <c r="AE4" s="327"/>
      <c r="AF4" s="328"/>
    </row>
    <row r="5" spans="2:32" ht="15" customHeight="1" x14ac:dyDescent="0.25">
      <c r="B5" s="321"/>
      <c r="C5" s="322"/>
      <c r="D5" s="322"/>
      <c r="E5" s="322"/>
      <c r="F5" s="324"/>
      <c r="G5" s="324"/>
      <c r="H5" s="324"/>
      <c r="I5" s="324"/>
      <c r="J5" s="324"/>
      <c r="K5" s="324"/>
      <c r="L5" s="324"/>
      <c r="M5" s="324"/>
      <c r="N5" s="324"/>
      <c r="O5" s="324"/>
      <c r="P5" s="324"/>
      <c r="Q5" s="324"/>
      <c r="R5" s="324"/>
      <c r="S5" s="324"/>
      <c r="T5" s="324"/>
      <c r="U5" s="324"/>
      <c r="V5" s="324"/>
      <c r="W5" s="324"/>
      <c r="X5" s="324"/>
      <c r="Y5" s="324"/>
      <c r="Z5" s="324"/>
      <c r="AA5" s="327"/>
      <c r="AB5" s="327"/>
      <c r="AC5" s="327"/>
      <c r="AD5" s="327"/>
      <c r="AE5" s="327"/>
      <c r="AF5" s="328"/>
    </row>
    <row r="6" spans="2:32" ht="15" customHeight="1" x14ac:dyDescent="0.25">
      <c r="B6" s="321"/>
      <c r="C6" s="322"/>
      <c r="D6" s="322"/>
      <c r="E6" s="322"/>
      <c r="F6" s="324"/>
      <c r="G6" s="324"/>
      <c r="H6" s="324"/>
      <c r="I6" s="324"/>
      <c r="J6" s="324"/>
      <c r="K6" s="324"/>
      <c r="L6" s="324"/>
      <c r="M6" s="324"/>
      <c r="N6" s="324"/>
      <c r="O6" s="324"/>
      <c r="P6" s="324"/>
      <c r="Q6" s="324"/>
      <c r="R6" s="324"/>
      <c r="S6" s="324"/>
      <c r="T6" s="324"/>
      <c r="U6" s="324"/>
      <c r="V6" s="324"/>
      <c r="W6" s="324"/>
      <c r="X6" s="324"/>
      <c r="Y6" s="324"/>
      <c r="Z6" s="324"/>
      <c r="AA6" s="327"/>
      <c r="AB6" s="327"/>
      <c r="AC6" s="327"/>
      <c r="AD6" s="327"/>
      <c r="AE6" s="327"/>
      <c r="AF6" s="328"/>
    </row>
    <row r="7" spans="2:32" ht="15" customHeight="1" x14ac:dyDescent="0.25">
      <c r="B7" s="321"/>
      <c r="C7" s="322"/>
      <c r="D7" s="322"/>
      <c r="E7" s="322"/>
      <c r="F7" s="324"/>
      <c r="G7" s="324"/>
      <c r="H7" s="324"/>
      <c r="I7" s="324"/>
      <c r="J7" s="324"/>
      <c r="K7" s="324"/>
      <c r="L7" s="324"/>
      <c r="M7" s="324"/>
      <c r="N7" s="324"/>
      <c r="O7" s="324"/>
      <c r="P7" s="324"/>
      <c r="Q7" s="324"/>
      <c r="R7" s="324"/>
      <c r="S7" s="324"/>
      <c r="T7" s="324"/>
      <c r="U7" s="324"/>
      <c r="V7" s="324"/>
      <c r="W7" s="324"/>
      <c r="X7" s="324"/>
      <c r="Y7" s="324"/>
      <c r="Z7" s="324"/>
      <c r="AA7" s="327"/>
      <c r="AB7" s="327"/>
      <c r="AC7" s="327"/>
      <c r="AD7" s="327"/>
      <c r="AE7" s="327"/>
      <c r="AF7" s="328"/>
    </row>
    <row r="8" spans="2:32" ht="15" customHeight="1" x14ac:dyDescent="0.25">
      <c r="B8" s="321"/>
      <c r="C8" s="322"/>
      <c r="D8" s="322"/>
      <c r="E8" s="322"/>
      <c r="F8" s="324"/>
      <c r="G8" s="324"/>
      <c r="H8" s="324"/>
      <c r="I8" s="324"/>
      <c r="J8" s="324"/>
      <c r="K8" s="324"/>
      <c r="L8" s="324"/>
      <c r="M8" s="324"/>
      <c r="N8" s="324"/>
      <c r="O8" s="324"/>
      <c r="P8" s="324"/>
      <c r="Q8" s="324"/>
      <c r="R8" s="324"/>
      <c r="S8" s="324"/>
      <c r="T8" s="324"/>
      <c r="U8" s="324"/>
      <c r="V8" s="324"/>
      <c r="W8" s="324"/>
      <c r="X8" s="324"/>
      <c r="Y8" s="324"/>
      <c r="Z8" s="324"/>
      <c r="AA8" s="327"/>
      <c r="AB8" s="327"/>
      <c r="AC8" s="327"/>
      <c r="AD8" s="327"/>
      <c r="AE8" s="327"/>
      <c r="AF8" s="328"/>
    </row>
    <row r="9" spans="2:32" ht="15" customHeight="1" x14ac:dyDescent="0.25">
      <c r="B9" s="321"/>
      <c r="C9" s="322"/>
      <c r="D9" s="322"/>
      <c r="E9" s="322"/>
      <c r="F9" s="324"/>
      <c r="G9" s="324"/>
      <c r="H9" s="324"/>
      <c r="I9" s="324"/>
      <c r="J9" s="324"/>
      <c r="K9" s="324"/>
      <c r="L9" s="324"/>
      <c r="M9" s="324"/>
      <c r="N9" s="324"/>
      <c r="O9" s="324"/>
      <c r="P9" s="324"/>
      <c r="Q9" s="324"/>
      <c r="R9" s="324"/>
      <c r="S9" s="324"/>
      <c r="T9" s="324"/>
      <c r="U9" s="324"/>
      <c r="V9" s="324"/>
      <c r="W9" s="324"/>
      <c r="X9" s="324"/>
      <c r="Y9" s="324"/>
      <c r="Z9" s="324"/>
      <c r="AA9" s="327"/>
      <c r="AB9" s="327"/>
      <c r="AC9" s="327"/>
      <c r="AD9" s="327"/>
      <c r="AE9" s="327"/>
      <c r="AF9" s="328"/>
    </row>
    <row r="10" spans="2:32" ht="15" customHeight="1" x14ac:dyDescent="0.25">
      <c r="B10" s="321"/>
      <c r="C10" s="322"/>
      <c r="D10" s="322"/>
      <c r="E10" s="322"/>
      <c r="F10" s="324"/>
      <c r="G10" s="324"/>
      <c r="H10" s="324"/>
      <c r="I10" s="324"/>
      <c r="J10" s="324"/>
      <c r="K10" s="324"/>
      <c r="L10" s="324"/>
      <c r="M10" s="324"/>
      <c r="N10" s="324"/>
      <c r="O10" s="324"/>
      <c r="P10" s="324"/>
      <c r="Q10" s="324"/>
      <c r="R10" s="324"/>
      <c r="S10" s="324"/>
      <c r="T10" s="324"/>
      <c r="U10" s="324"/>
      <c r="V10" s="324"/>
      <c r="W10" s="324"/>
      <c r="X10" s="324"/>
      <c r="Y10" s="324"/>
      <c r="Z10" s="324"/>
      <c r="AA10" s="327"/>
      <c r="AB10" s="327"/>
      <c r="AC10" s="327"/>
      <c r="AD10" s="327"/>
      <c r="AE10" s="327"/>
      <c r="AF10" s="328"/>
    </row>
    <row r="11" spans="2:32" ht="15" customHeight="1" x14ac:dyDescent="0.25">
      <c r="B11" s="321"/>
      <c r="C11" s="322"/>
      <c r="D11" s="322"/>
      <c r="E11" s="322"/>
      <c r="F11" s="324"/>
      <c r="G11" s="324"/>
      <c r="H11" s="324"/>
      <c r="I11" s="324"/>
      <c r="J11" s="324"/>
      <c r="K11" s="324"/>
      <c r="L11" s="324"/>
      <c r="M11" s="324"/>
      <c r="N11" s="324"/>
      <c r="O11" s="324"/>
      <c r="P11" s="324"/>
      <c r="Q11" s="324"/>
      <c r="R11" s="324"/>
      <c r="S11" s="324"/>
      <c r="T11" s="324"/>
      <c r="U11" s="324"/>
      <c r="V11" s="324"/>
      <c r="W11" s="324"/>
      <c r="X11" s="324"/>
      <c r="Y11" s="324"/>
      <c r="Z11" s="324"/>
      <c r="AA11" s="327"/>
      <c r="AB11" s="327"/>
      <c r="AC11" s="327"/>
      <c r="AD11" s="327"/>
      <c r="AE11" s="327"/>
      <c r="AF11" s="328"/>
    </row>
    <row r="12" spans="2:32" ht="15" customHeight="1" x14ac:dyDescent="0.25">
      <c r="B12" s="321"/>
      <c r="C12" s="322"/>
      <c r="D12" s="322"/>
      <c r="E12" s="322"/>
      <c r="F12" s="324"/>
      <c r="G12" s="324"/>
      <c r="H12" s="324"/>
      <c r="I12" s="324"/>
      <c r="J12" s="324"/>
      <c r="K12" s="324"/>
      <c r="L12" s="324"/>
      <c r="M12" s="324"/>
      <c r="N12" s="324"/>
      <c r="O12" s="324"/>
      <c r="P12" s="324"/>
      <c r="Q12" s="324"/>
      <c r="R12" s="324"/>
      <c r="S12" s="324"/>
      <c r="T12" s="324"/>
      <c r="U12" s="324"/>
      <c r="V12" s="324"/>
      <c r="W12" s="324"/>
      <c r="X12" s="324"/>
      <c r="Y12" s="324"/>
      <c r="Z12" s="324"/>
      <c r="AA12" s="327"/>
      <c r="AB12" s="327"/>
      <c r="AC12" s="327"/>
      <c r="AD12" s="327"/>
      <c r="AE12" s="327"/>
      <c r="AF12" s="328"/>
    </row>
    <row r="13" spans="2:32" ht="27" customHeight="1" x14ac:dyDescent="0.25">
      <c r="B13" s="321"/>
      <c r="C13" s="322"/>
      <c r="D13" s="322"/>
      <c r="E13" s="322"/>
      <c r="F13" s="324"/>
      <c r="G13" s="324"/>
      <c r="H13" s="324"/>
      <c r="I13" s="324"/>
      <c r="J13" s="324"/>
      <c r="K13" s="324"/>
      <c r="L13" s="324"/>
      <c r="M13" s="324"/>
      <c r="N13" s="324"/>
      <c r="O13" s="324"/>
      <c r="P13" s="324"/>
      <c r="Q13" s="324"/>
      <c r="R13" s="324"/>
      <c r="S13" s="324"/>
      <c r="T13" s="324"/>
      <c r="U13" s="324"/>
      <c r="V13" s="324"/>
      <c r="W13" s="324"/>
      <c r="X13" s="324"/>
      <c r="Y13" s="324"/>
      <c r="Z13" s="324"/>
      <c r="AA13" s="327"/>
      <c r="AB13" s="327"/>
      <c r="AC13" s="327"/>
      <c r="AD13" s="327"/>
      <c r="AE13" s="327"/>
      <c r="AF13" s="328"/>
    </row>
    <row r="14" spans="2:32" ht="21" customHeight="1" x14ac:dyDescent="0.3">
      <c r="B14" s="329" t="s">
        <v>1</v>
      </c>
      <c r="C14" s="330"/>
      <c r="D14" s="330"/>
      <c r="E14" s="68"/>
      <c r="F14" s="69"/>
      <c r="G14" s="69"/>
      <c r="H14" s="69"/>
      <c r="I14" s="69"/>
      <c r="J14" s="69"/>
      <c r="K14" s="69"/>
      <c r="L14" s="69"/>
      <c r="M14" s="69"/>
      <c r="N14" s="69"/>
      <c r="O14" s="69"/>
      <c r="P14" s="69"/>
      <c r="Q14" s="69"/>
      <c r="R14" s="69"/>
      <c r="S14" s="69"/>
      <c r="T14" s="69"/>
      <c r="U14" s="69"/>
      <c r="V14" s="69"/>
      <c r="W14" s="69"/>
      <c r="X14" s="69"/>
      <c r="Y14" s="69"/>
      <c r="Z14" s="69"/>
      <c r="AA14" s="69"/>
      <c r="AB14" s="330" t="s">
        <v>2</v>
      </c>
      <c r="AC14" s="330"/>
      <c r="AD14" s="330"/>
      <c r="AE14" s="330"/>
      <c r="AF14" s="70"/>
    </row>
    <row r="15" spans="2:32" ht="33.75" customHeight="1" x14ac:dyDescent="0.25">
      <c r="B15" s="71"/>
      <c r="AF15" s="72"/>
    </row>
    <row r="16" spans="2:32" ht="21" customHeight="1" x14ac:dyDescent="0.25">
      <c r="B16" s="310" t="s">
        <v>3</v>
      </c>
      <c r="C16" s="311"/>
      <c r="D16" s="311"/>
      <c r="E16" s="312">
        <v>2021</v>
      </c>
      <c r="F16" s="312"/>
      <c r="G16" s="312"/>
      <c r="H16" s="312"/>
      <c r="Q16" s="311" t="s">
        <v>4</v>
      </c>
      <c r="R16" s="311"/>
      <c r="S16" s="311"/>
      <c r="T16" s="73"/>
      <c r="U16" s="73"/>
      <c r="V16" s="312" t="s">
        <v>324</v>
      </c>
      <c r="W16" s="312"/>
      <c r="X16" s="312"/>
      <c r="Y16" s="312"/>
      <c r="Z16" s="312"/>
      <c r="AA16" s="312"/>
      <c r="AB16" s="312"/>
      <c r="AC16" s="312"/>
      <c r="AD16" s="312"/>
      <c r="AE16" s="312"/>
      <c r="AF16" s="331"/>
    </row>
    <row r="17" spans="2:32" ht="21.75" customHeight="1" x14ac:dyDescent="0.25">
      <c r="B17" s="74"/>
      <c r="C17" s="75"/>
      <c r="D17" s="76"/>
      <c r="E17" s="318"/>
      <c r="F17" s="318"/>
      <c r="G17" s="318"/>
      <c r="H17" s="318"/>
      <c r="Q17" s="76"/>
      <c r="R17" s="76"/>
      <c r="S17" s="76"/>
      <c r="AF17" s="72"/>
    </row>
    <row r="18" spans="2:32" ht="26.25" customHeight="1" x14ac:dyDescent="0.25">
      <c r="B18" s="310" t="s">
        <v>6</v>
      </c>
      <c r="C18" s="311"/>
      <c r="D18" s="311"/>
      <c r="E18" s="312" t="s">
        <v>325</v>
      </c>
      <c r="F18" s="312"/>
      <c r="G18" s="312"/>
      <c r="H18" s="312"/>
      <c r="Q18" s="311" t="s">
        <v>8</v>
      </c>
      <c r="R18" s="311"/>
      <c r="S18" s="311"/>
      <c r="T18" s="316" t="s">
        <v>326</v>
      </c>
      <c r="U18" s="316"/>
      <c r="V18" s="316"/>
      <c r="W18" s="316"/>
      <c r="X18" s="316"/>
      <c r="Y18" s="316"/>
      <c r="Z18" s="313" t="s">
        <v>10</v>
      </c>
      <c r="AA18" s="313"/>
      <c r="AB18" s="316" t="s">
        <v>157</v>
      </c>
      <c r="AC18" s="316"/>
      <c r="AD18" s="316"/>
      <c r="AE18" s="316"/>
      <c r="AF18" s="317"/>
    </row>
    <row r="19" spans="2:32" ht="33" customHeight="1" x14ac:dyDescent="0.25">
      <c r="B19" s="310" t="s">
        <v>12</v>
      </c>
      <c r="C19" s="311"/>
      <c r="D19" s="311"/>
      <c r="E19" s="312"/>
      <c r="F19" s="312"/>
      <c r="G19" s="312"/>
      <c r="H19" s="312"/>
      <c r="Q19" s="311" t="s">
        <v>14</v>
      </c>
      <c r="R19" s="311"/>
      <c r="S19" s="311"/>
      <c r="T19" s="314" t="s">
        <v>327</v>
      </c>
      <c r="U19" s="314"/>
      <c r="V19" s="314"/>
      <c r="W19" s="314"/>
      <c r="X19" s="314"/>
      <c r="Y19" s="314"/>
      <c r="Z19" s="313" t="s">
        <v>10</v>
      </c>
      <c r="AA19" s="313"/>
      <c r="AB19" s="314" t="s">
        <v>328</v>
      </c>
      <c r="AC19" s="314"/>
      <c r="AD19" s="314"/>
      <c r="AE19" s="314"/>
      <c r="AF19" s="315"/>
    </row>
    <row r="20" spans="2:32" ht="25.5" customHeight="1" x14ac:dyDescent="0.25">
      <c r="B20" s="310" t="s">
        <v>16</v>
      </c>
      <c r="C20" s="311"/>
      <c r="D20" s="311"/>
      <c r="E20" s="312"/>
      <c r="F20" s="312"/>
      <c r="G20" s="312"/>
      <c r="H20" s="312"/>
      <c r="Q20" s="311" t="s">
        <v>18</v>
      </c>
      <c r="R20" s="311"/>
      <c r="S20" s="311"/>
      <c r="T20" s="314" t="s">
        <v>327</v>
      </c>
      <c r="U20" s="314"/>
      <c r="V20" s="314"/>
      <c r="W20" s="314"/>
      <c r="X20" s="314"/>
      <c r="Y20" s="314"/>
      <c r="Z20" s="313" t="s">
        <v>10</v>
      </c>
      <c r="AA20" s="313"/>
      <c r="AB20" s="314" t="s">
        <v>328</v>
      </c>
      <c r="AC20" s="314"/>
      <c r="AD20" s="314"/>
      <c r="AE20" s="314"/>
      <c r="AF20" s="315"/>
    </row>
    <row r="21" spans="2:32" ht="29.1" customHeight="1" thickBot="1" x14ac:dyDescent="0.3">
      <c r="B21" s="71"/>
      <c r="AF21" s="72"/>
    </row>
    <row r="22" spans="2:32" s="78" customFormat="1" ht="35.1" customHeight="1" thickBot="1" x14ac:dyDescent="0.35">
      <c r="B22" s="296" t="s">
        <v>21</v>
      </c>
      <c r="C22" s="297"/>
      <c r="D22" s="298"/>
      <c r="E22" s="298"/>
      <c r="F22" s="298"/>
      <c r="G22" s="298"/>
      <c r="H22" s="298"/>
      <c r="I22" s="298"/>
      <c r="J22" s="298"/>
      <c r="K22" s="298"/>
      <c r="L22" s="298"/>
      <c r="M22" s="298"/>
      <c r="N22" s="298" t="s">
        <v>22</v>
      </c>
      <c r="O22" s="298"/>
      <c r="P22" s="298"/>
      <c r="Q22" s="298"/>
      <c r="R22" s="298"/>
      <c r="S22" s="298"/>
      <c r="T22" s="298"/>
      <c r="U22" s="298"/>
      <c r="V22" s="298"/>
      <c r="W22" s="298"/>
      <c r="X22" s="298"/>
      <c r="Y22" s="298"/>
      <c r="Z22" s="298"/>
      <c r="AA22" s="298"/>
      <c r="AB22" s="298"/>
      <c r="AC22" s="298"/>
      <c r="AD22" s="298"/>
      <c r="AE22" s="298"/>
      <c r="AF22" s="299"/>
    </row>
    <row r="23" spans="2:32" ht="31.5" customHeight="1" x14ac:dyDescent="0.25">
      <c r="B23" s="300" t="s">
        <v>23</v>
      </c>
      <c r="C23" s="290" t="s">
        <v>24</v>
      </c>
      <c r="D23" s="292" t="s">
        <v>25</v>
      </c>
      <c r="E23" s="292" t="s">
        <v>26</v>
      </c>
      <c r="F23" s="292" t="s">
        <v>27</v>
      </c>
      <c r="G23" s="290" t="s">
        <v>28</v>
      </c>
      <c r="H23" s="290" t="s">
        <v>29</v>
      </c>
      <c r="I23" s="290" t="s">
        <v>30</v>
      </c>
      <c r="J23" s="290" t="s">
        <v>31</v>
      </c>
      <c r="K23" s="290" t="s">
        <v>32</v>
      </c>
      <c r="L23" s="288" t="s">
        <v>33</v>
      </c>
      <c r="M23" s="290" t="s">
        <v>34</v>
      </c>
      <c r="N23" s="292" t="s">
        <v>35</v>
      </c>
      <c r="O23" s="292" t="s">
        <v>36</v>
      </c>
      <c r="P23" s="306" t="s">
        <v>37</v>
      </c>
      <c r="Q23" s="306"/>
      <c r="R23" s="307" t="s">
        <v>38</v>
      </c>
      <c r="S23" s="308"/>
      <c r="T23" s="309"/>
      <c r="U23" s="307" t="s">
        <v>39</v>
      </c>
      <c r="V23" s="308"/>
      <c r="W23" s="309"/>
      <c r="X23" s="302" t="s">
        <v>40</v>
      </c>
      <c r="Y23" s="302" t="s">
        <v>41</v>
      </c>
      <c r="Z23" s="302" t="s">
        <v>42</v>
      </c>
      <c r="AA23" s="290" t="s">
        <v>31</v>
      </c>
      <c r="AB23" s="302" t="s">
        <v>43</v>
      </c>
      <c r="AC23" s="302" t="s">
        <v>44</v>
      </c>
      <c r="AD23" s="290" t="s">
        <v>31</v>
      </c>
      <c r="AE23" s="302" t="s">
        <v>45</v>
      </c>
      <c r="AF23" s="304" t="s">
        <v>46</v>
      </c>
    </row>
    <row r="24" spans="2:32" ht="99" customHeight="1" thickBot="1" x14ac:dyDescent="0.3">
      <c r="B24" s="301"/>
      <c r="C24" s="291"/>
      <c r="D24" s="293"/>
      <c r="E24" s="293"/>
      <c r="F24" s="293"/>
      <c r="G24" s="291"/>
      <c r="H24" s="291"/>
      <c r="I24" s="291"/>
      <c r="J24" s="291"/>
      <c r="K24" s="291"/>
      <c r="L24" s="289"/>
      <c r="M24" s="291"/>
      <c r="N24" s="293"/>
      <c r="O24" s="293"/>
      <c r="P24" s="79" t="s">
        <v>47</v>
      </c>
      <c r="Q24" s="80" t="s">
        <v>25</v>
      </c>
      <c r="R24" s="80" t="s">
        <v>48</v>
      </c>
      <c r="S24" s="80" t="s">
        <v>49</v>
      </c>
      <c r="T24" s="80" t="s">
        <v>50</v>
      </c>
      <c r="U24" s="80" t="s">
        <v>51</v>
      </c>
      <c r="V24" s="80" t="s">
        <v>52</v>
      </c>
      <c r="W24" s="80" t="s">
        <v>53</v>
      </c>
      <c r="X24" s="303"/>
      <c r="Y24" s="303"/>
      <c r="Z24" s="303"/>
      <c r="AA24" s="291"/>
      <c r="AB24" s="303"/>
      <c r="AC24" s="303"/>
      <c r="AD24" s="291"/>
      <c r="AE24" s="303"/>
      <c r="AF24" s="305"/>
    </row>
    <row r="25" spans="2:32" ht="215.25" customHeight="1" x14ac:dyDescent="0.25">
      <c r="B25" s="284">
        <v>1</v>
      </c>
      <c r="C25" s="278" t="s">
        <v>329</v>
      </c>
      <c r="D25" s="278" t="s">
        <v>330</v>
      </c>
      <c r="E25" s="278" t="s">
        <v>331</v>
      </c>
      <c r="F25" s="278" t="s">
        <v>332</v>
      </c>
      <c r="G25" s="286" t="str">
        <f>CONCATENATE(D25," ",E25," ",F25)</f>
        <v>Afectación en el resguardo de la información documentada de la dependencia debido a que el personal de trabajo no realiza la entrega periódicamente de la documentación generada al responsable del Archivo, por causa del desconocimiento  sobre las Normas Archivísticas.</v>
      </c>
      <c r="H25" s="278" t="s">
        <v>92</v>
      </c>
      <c r="I25" s="278" t="s">
        <v>93</v>
      </c>
      <c r="J25" s="272">
        <f>_xlfn.IFNA(VLOOKUP(I25,[8]Aux!$A$2:$B$6,2,FALSE)," ")</f>
        <v>0.6</v>
      </c>
      <c r="K25" s="278" t="s">
        <v>85</v>
      </c>
      <c r="L25" s="280">
        <f>_xlfn.IFNA(VLOOKUP(K25,[8]Aux!$C$2:$D$6,2,FALSE)," ")</f>
        <v>0.8</v>
      </c>
      <c r="M25" s="282" t="str" cm="1">
        <f t="array" ref="M25">_xlfn.IFNA(INDEX('[8]Riesgo Inherente'!$N$12:$N$36,MATCH(I25&amp;K25,'[8]Riesgo Inherente'!$K$12:$K$36&amp;'[8]Riesgo Inherente'!$L$12:$L$36,0),0)," ")</f>
        <v>Alto</v>
      </c>
      <c r="N25" s="114">
        <v>1</v>
      </c>
      <c r="O25" s="96" t="s">
        <v>333</v>
      </c>
      <c r="P25" s="36"/>
      <c r="Q25" s="37" t="s">
        <v>62</v>
      </c>
      <c r="R25" s="37" t="s">
        <v>63</v>
      </c>
      <c r="S25" s="37" t="s">
        <v>64</v>
      </c>
      <c r="T25" s="38">
        <f>_xlfn.IFNA(VLOOKUP(R25,[8]Aux!$G$2:$H$4,2,FALSE)+VLOOKUP(S25,[8]Aux!$I$2:$J$3,2,FALSE)," ")</f>
        <v>0.4</v>
      </c>
      <c r="U25" s="36" t="s">
        <v>164</v>
      </c>
      <c r="V25" s="37" t="s">
        <v>96</v>
      </c>
      <c r="W25" s="36" t="s">
        <v>201</v>
      </c>
      <c r="X25" s="36" t="s">
        <v>334</v>
      </c>
      <c r="Y25" s="39">
        <f>_xlfn.IFNA(IF(OR(R25="Preventivo",R25="Detectivo"),J25-(J25*T25)," ")," ")</f>
        <v>0.36</v>
      </c>
      <c r="Z25" s="274" t="e" cm="1">
        <f t="array" aca="1" ref="Z25" ca="1">_xlfn.IFNA(_xlfn.IFS(AND(AA25&gt;0,AA25&lt;=0.4),"Muy Baja",AND(AA25&gt;0.2,AA25&lt;=0.4),"Baja",AND(AA25&gt;0.4,AA25&lt;=0.6),"Media",AND(AA25&gt;0.6,AA25&lt;=0.8),"Alta",AND(AA25&gt;0.8,AA25&lt;=1),"Muy Alta")," ")</f>
        <v>#NAME?</v>
      </c>
      <c r="AA25" s="272" t="e" cm="1">
        <f t="array" aca="1" ref="AA25" ca="1">_xlfn.IFNA(_xlfn.IFS(AND(Y25=" ",Y26=" "),J25,AND(Y25&lt;&gt;" ",Y26&lt;&gt;" "),Y26,Y25=" ",Y26,Y26=" ",Y25)," ")</f>
        <v>#NAME?</v>
      </c>
      <c r="AB25" s="39" t="str">
        <f>_xlfn.IFNA(IF(R25="Correctivo",L25-(L25*T25)," ")," ")</f>
        <v xml:space="preserve"> </v>
      </c>
      <c r="AC25" s="274" t="e" cm="1">
        <f t="array" aca="1" ref="AC25" ca="1">_xlfn.IFNA(_xlfn.IFS(AND(AD25&gt;0,AD25&lt;=0.4),"Leve",AND(AD25&gt;0.2,AD25&lt;=0.4),"Menor",AND(AD25&gt;0.4,AD25&lt;=0.6),"Moderado",AND(AD25&gt;0.6,AD25&lt;=0.8),"Mayor",AND(AD25&gt;0.8,AD25&lt;=1),"Catastrófico")," ")</f>
        <v>#NAME?</v>
      </c>
      <c r="AD25" s="272" t="e" cm="1">
        <f t="array" aca="1" ref="AD25" ca="1">_xlfn.IFNA(_xlfn.IFS(AND(AB25=" ",AB26=" "),L25,AND(AB25&lt;&gt;" ",AB26&lt;&gt;" "),AB26,AB25=" ",AB26,AB26=" ",AB25)," ")</f>
        <v>#NAME?</v>
      </c>
      <c r="AE25" s="274" t="e" cm="1">
        <f t="array" aca="1" ref="AE25" ca="1">_xlfn.IFNA(INDEX('[8]Riesgo Inherente'!$N$12:$N$36,MATCH(Z25&amp;AC25,'[8]Riesgo Inherente'!$K$12:$K$36&amp;'[8]Riesgo Inherente'!$L$12:$L$36,0),0)," ")</f>
        <v>#NAME?</v>
      </c>
      <c r="AF25" s="276"/>
    </row>
    <row r="26" spans="2:32" ht="24.75" customHeight="1" thickBot="1" x14ac:dyDescent="0.3">
      <c r="B26" s="285"/>
      <c r="C26" s="279"/>
      <c r="D26" s="279"/>
      <c r="E26" s="279"/>
      <c r="F26" s="279"/>
      <c r="G26" s="287"/>
      <c r="H26" s="279"/>
      <c r="I26" s="279"/>
      <c r="J26" s="273"/>
      <c r="K26" s="279"/>
      <c r="L26" s="281"/>
      <c r="M26" s="283"/>
      <c r="N26" s="115">
        <v>2</v>
      </c>
      <c r="O26" s="97"/>
      <c r="P26" s="30"/>
      <c r="Q26" s="31"/>
      <c r="R26" s="31"/>
      <c r="S26" s="31"/>
      <c r="T26" s="33" t="str">
        <f>_xlfn.IFNA(VLOOKUP(R26,[8]Aux!$G$2:$H$4,2,FALSE)+VLOOKUP(S26,[8]Aux!$I$2:$J$3,2,FALSE)," ")</f>
        <v xml:space="preserve"> </v>
      </c>
      <c r="U26" s="30"/>
      <c r="V26" s="31"/>
      <c r="W26" s="30"/>
      <c r="X26" s="30"/>
      <c r="Y26" s="34" t="str">
        <f>_xlfn.IFNA(IF(Y25=" ",IF(OR(R26="Preventivo",R26="Detectivo"),J25-(J25*T26)," "),IF(OR(R26="Preventivo",R26="Detectivo"),Y25-(Y25*T26)," "))," ")</f>
        <v xml:space="preserve"> </v>
      </c>
      <c r="Z26" s="275"/>
      <c r="AA26" s="273"/>
      <c r="AB26" s="35" t="str">
        <f>_xlfn.IFNA(IF(AB25=" ",IF(R26="Correctivo",L25-(L25*T26)," "),IF(R26="Correctivo",AB25-(AB25*T26)," "))," ")</f>
        <v xml:space="preserve"> </v>
      </c>
      <c r="AC26" s="275"/>
      <c r="AD26" s="273"/>
      <c r="AE26" s="275"/>
      <c r="AF26" s="277"/>
    </row>
    <row r="27" spans="2:32" ht="189.75" customHeight="1" thickBot="1" x14ac:dyDescent="0.3">
      <c r="B27" s="284">
        <v>2</v>
      </c>
      <c r="C27" s="278" t="s">
        <v>335</v>
      </c>
      <c r="D27" s="278" t="s">
        <v>336</v>
      </c>
      <c r="E27" s="278" t="s">
        <v>337</v>
      </c>
      <c r="F27" s="278" t="s">
        <v>338</v>
      </c>
      <c r="G27" s="286" t="str">
        <f>CONCATENATE(D27," ",E27," ",F27)</f>
        <v>Sanciones legales y/o jurídicas para la entidad al no responder las peticiones interpuestas por los Contribuyentes, entes de control u otra parte interesada, debido a reasignar la petición recibida, al funcionario que no posee la competencia para dar respuesta.</v>
      </c>
      <c r="H27" s="278" t="s">
        <v>92</v>
      </c>
      <c r="I27" s="278" t="s">
        <v>59</v>
      </c>
      <c r="J27" s="272">
        <f>_xlfn.IFNA(VLOOKUP(I27,[8]Aux!$A$2:$B$6,2,FALSE)," ")</f>
        <v>0.8</v>
      </c>
      <c r="K27" s="278" t="s">
        <v>85</v>
      </c>
      <c r="L27" s="280">
        <f>_xlfn.IFNA(VLOOKUP(K27,[8]Aux!$C$2:$D$6,2,FALSE)," ")</f>
        <v>0.8</v>
      </c>
      <c r="M27" s="282" t="str" cm="1">
        <f t="array" ref="M27">_xlfn.IFNA(INDEX('[8]Riesgo Inherente'!$N$12:$N$36,MATCH(I27&amp;K27,'[8]Riesgo Inherente'!$K$12:$K$36&amp;'[8]Riesgo Inherente'!$L$12:$L$36,0),0)," ")</f>
        <v>Alto</v>
      </c>
      <c r="N27" s="36">
        <v>1</v>
      </c>
      <c r="O27" s="96" t="s">
        <v>339</v>
      </c>
      <c r="P27" s="36"/>
      <c r="Q27" s="37" t="s">
        <v>62</v>
      </c>
      <c r="R27" s="37" t="s">
        <v>63</v>
      </c>
      <c r="S27" s="37" t="s">
        <v>64</v>
      </c>
      <c r="T27" s="38">
        <f>_xlfn.IFNA(VLOOKUP(R27,[8]Aux!$G$2:$H$4,2,FALSE)+VLOOKUP(S27,[8]Aux!$I$2:$J$3,2,FALSE)," ")</f>
        <v>0.4</v>
      </c>
      <c r="U27" s="36" t="s">
        <v>164</v>
      </c>
      <c r="V27" s="37" t="s">
        <v>96</v>
      </c>
      <c r="W27" s="36" t="s">
        <v>201</v>
      </c>
      <c r="X27" s="36" t="s">
        <v>340</v>
      </c>
      <c r="Y27" s="39">
        <f>_xlfn.IFNA(IF(OR(R27="Preventivo",R27="Detectivo"),J27-(J27*T27)," ")," ")</f>
        <v>0.48</v>
      </c>
      <c r="Z27" s="274" t="e" cm="1">
        <f t="array" aca="1" ref="Z27" ca="1">_xlfn.IFNA(_xlfn.IFS(AND(AA27&gt;0,AA27&lt;=0.4),"Muy Baja",AND(AA27&gt;0.2,AA27&lt;=0.4),"Baja",AND(AA27&gt;0.4,AA27&lt;=0.6),"Media",AND(AA27&gt;0.6,AA27&lt;=0.8),"Alta",AND(AA27&gt;0.8,AA27&lt;=1),"Muy Alta")," ")</f>
        <v>#NAME?</v>
      </c>
      <c r="AA27" s="272" t="e" cm="1">
        <f t="array" aca="1" ref="AA27" ca="1">_xlfn.IFNA(_xlfn.IFS(AND(Y27=" ",Y28=" "),J27,AND(Y27&lt;&gt;" ",Y28&lt;&gt;" "),Y28,Y27=" ",Y28,Y28=" ",Y27)," ")</f>
        <v>#NAME?</v>
      </c>
      <c r="AB27" s="39" t="str">
        <f>_xlfn.IFNA(IF(R27="Correctivo",L27-(L27*T27)," ")," ")</f>
        <v xml:space="preserve"> </v>
      </c>
      <c r="AC27" s="274" t="e" cm="1">
        <f t="array" aca="1" ref="AC27" ca="1">_xlfn.IFNA(_xlfn.IFS(AND(AD27&gt;0,AD27&lt;=0.4),"Leve",AND(AD27&gt;0.2,AD27&lt;=0.4),"Menor",AND(AD27&gt;0.4,AD27&lt;=0.6),"Moderado",AND(AD27&gt;0.6,AD27&lt;=0.8),"Mayor",AND(AD27&gt;0.8,AD27&lt;=1),"Catastrófico")," ")</f>
        <v>#NAME?</v>
      </c>
      <c r="AD27" s="272" t="e" cm="1">
        <f t="array" aca="1" ref="AD27" ca="1">_xlfn.IFNA(_xlfn.IFS(AND(AB27=" ",AB28=" "),L27,AND(AB27&lt;&gt;" ",AB28&lt;&gt;" "),AB28,AB27=" ",AB28,AB28=" ",AB27)," ")</f>
        <v>#NAME?</v>
      </c>
      <c r="AE27" s="274" t="e" cm="1">
        <f t="array" aca="1" ref="AE27" ca="1">_xlfn.IFNA(INDEX('[8]Riesgo Inherente'!$N$12:$N$36,MATCH(Z27&amp;AC27,'[8]Riesgo Inherente'!$K$12:$K$36&amp;'[8]Riesgo Inherente'!$L$12:$L$36,0),0)," ")</f>
        <v>#NAME?</v>
      </c>
      <c r="AF27" s="276"/>
    </row>
    <row r="28" spans="2:32" ht="30.75" customHeight="1" thickBot="1" x14ac:dyDescent="0.3">
      <c r="B28" s="285"/>
      <c r="C28" s="279"/>
      <c r="D28" s="279"/>
      <c r="E28" s="279"/>
      <c r="F28" s="279"/>
      <c r="G28" s="287"/>
      <c r="H28" s="279"/>
      <c r="I28" s="279"/>
      <c r="J28" s="273"/>
      <c r="K28" s="279"/>
      <c r="L28" s="281"/>
      <c r="M28" s="283"/>
      <c r="N28" s="30">
        <v>2</v>
      </c>
      <c r="O28" s="97"/>
      <c r="P28" s="30"/>
      <c r="Q28" s="31"/>
      <c r="R28" s="31"/>
      <c r="S28" s="31"/>
      <c r="T28" s="33" t="str">
        <f>_xlfn.IFNA(VLOOKUP(R28,[8]Aux!$G$2:$H$4,2,FALSE)+VLOOKUP(S28,[8]Aux!$I$2:$J$3,2,FALSE)," ")</f>
        <v xml:space="preserve"> </v>
      </c>
      <c r="U28" s="30"/>
      <c r="V28" s="31"/>
      <c r="W28" s="30"/>
      <c r="X28" s="36"/>
      <c r="Y28" s="34" t="str">
        <f>_xlfn.IFNA(IF(Y27=" ",IF(OR(R28="Preventivo",R28="Detectivo"),J27-(J27*T28)," "),IF(OR(R28="Preventivo",R28="Detectivo"),Y27-(Y27*T28)," "))," ")</f>
        <v xml:space="preserve"> </v>
      </c>
      <c r="Z28" s="275"/>
      <c r="AA28" s="273"/>
      <c r="AB28" s="35" t="str">
        <f>_xlfn.IFNA(IF(AB27=" ",IF(R28="Correctivo",L27-(L27*T28)," "),IF(R28="Correctivo",AB27-(AB27*T28)," "))," ")</f>
        <v xml:space="preserve"> </v>
      </c>
      <c r="AC28" s="275"/>
      <c r="AD28" s="273"/>
      <c r="AE28" s="275"/>
      <c r="AF28" s="277"/>
    </row>
    <row r="29" spans="2:32" ht="50.1" hidden="1" customHeight="1" x14ac:dyDescent="0.25">
      <c r="B29" s="284">
        <v>3</v>
      </c>
      <c r="C29" s="278"/>
      <c r="D29" s="278"/>
      <c r="E29" s="278"/>
      <c r="F29" s="278"/>
      <c r="G29" s="286" t="str">
        <f>CONCATENATE(D29," ",E29," ",F29)</f>
        <v xml:space="preserve">  </v>
      </c>
      <c r="H29" s="278"/>
      <c r="I29" s="278"/>
      <c r="J29" s="272" t="str">
        <f>_xlfn.IFNA(VLOOKUP(I29,[8]Aux!$A$2:$B$6,2,FALSE)," ")</f>
        <v xml:space="preserve"> </v>
      </c>
      <c r="K29" s="278"/>
      <c r="L29" s="280" t="str">
        <f>_xlfn.IFNA(VLOOKUP(K29,[8]Aux!$C$2:$D$6,2,FALSE)," ")</f>
        <v xml:space="preserve"> </v>
      </c>
      <c r="M29" s="282" t="str" cm="1">
        <f t="array" ref="M29">_xlfn.IFNA(INDEX('[8]Riesgo Inherente'!$N$12:$N$36,MATCH(I29&amp;K29,'[8]Riesgo Inherente'!$K$12:$K$36&amp;'[8]Riesgo Inherente'!$L$12:$L$36,0),0)," ")</f>
        <v xml:space="preserve"> </v>
      </c>
      <c r="N29" s="36">
        <v>1</v>
      </c>
      <c r="O29" s="96"/>
      <c r="P29" s="36"/>
      <c r="Q29" s="37"/>
      <c r="R29" s="37"/>
      <c r="S29" s="37"/>
      <c r="T29" s="38" t="str">
        <f>_xlfn.IFNA(VLOOKUP(R29,[8]Aux!$G$2:$H$4,2,FALSE)+VLOOKUP(S29,[8]Aux!$I$2:$J$3,2,FALSE)," ")</f>
        <v xml:space="preserve"> </v>
      </c>
      <c r="U29" s="36"/>
      <c r="V29" s="37"/>
      <c r="W29" s="36"/>
      <c r="X29" s="36"/>
      <c r="Y29" s="39" t="str">
        <f>_xlfn.IFNA(IF(OR(R29="Preventivo",R29="Detectivo"),J29-(J29*T29)," ")," ")</f>
        <v xml:space="preserve"> </v>
      </c>
      <c r="Z29" s="274" t="e" cm="1">
        <f t="array" aca="1" ref="Z29" ca="1">_xlfn.IFNA(_xlfn.IFS(AND(AA29&gt;0,AA29&lt;=0.4),"Muy Baja",AND(AA29&gt;0.2,AA29&lt;=0.4),"Baja",AND(AA29&gt;0.4,AA29&lt;=0.6),"Media",AND(AA29&gt;0.6,AA29&lt;=0.8),"Alta",AND(AA29&gt;0.8,AA29&lt;=1),"Muy Alta")," ")</f>
        <v>#NAME?</v>
      </c>
      <c r="AA29" s="272" t="e" cm="1">
        <f t="array" aca="1" ref="AA29" ca="1">_xlfn.IFNA(_xlfn.IFS(AND(Y29=" ",Y30=" "),J29,AND(Y29&lt;&gt;" ",Y30&lt;&gt;" "),Y30,Y29=" ",Y30,Y30=" ",Y29)," ")</f>
        <v>#NAME?</v>
      </c>
      <c r="AB29" s="39" t="str">
        <f>_xlfn.IFNA(IF(R29="Correctivo",L29-(L29*T29)," ")," ")</f>
        <v xml:space="preserve"> </v>
      </c>
      <c r="AC29" s="274" t="e" cm="1">
        <f t="array" aca="1" ref="AC29" ca="1">_xlfn.IFNA(_xlfn.IFS(AND(AD29&gt;0,AD29&lt;=0.4),"Leve",AND(AD29&gt;0.2,AD29&lt;=0.4),"Menor",AND(AD29&gt;0.4,AD29&lt;=0.6),"Moderado",AND(AD29&gt;0.6,AD29&lt;=0.8),"Mayor",AND(AD29&gt;0.8,AD29&lt;=1),"Catastrófico")," ")</f>
        <v>#NAME?</v>
      </c>
      <c r="AD29" s="272" t="e" cm="1">
        <f t="array" aca="1" ref="AD29" ca="1">_xlfn.IFNA(_xlfn.IFS(AND(AB29=" ",AB30=" "),L29,AND(AB29&lt;&gt;" ",AB30&lt;&gt;" "),AB30,AB29=" ",AB30,AB30=" ",AB29)," ")</f>
        <v>#NAME?</v>
      </c>
      <c r="AE29" s="274" t="e" cm="1">
        <f t="array" aca="1" ref="AE29" ca="1">_xlfn.IFNA(INDEX('[8]Riesgo Inherente'!$N$12:$N$36,MATCH(Z29&amp;AC29,'[8]Riesgo Inherente'!$K$12:$K$36&amp;'[8]Riesgo Inherente'!$L$12:$L$36,0),0)," ")</f>
        <v>#NAME?</v>
      </c>
      <c r="AF29" s="276"/>
    </row>
    <row r="30" spans="2:32" ht="50.1" hidden="1" customHeight="1" x14ac:dyDescent="0.25">
      <c r="B30" s="285"/>
      <c r="C30" s="279"/>
      <c r="D30" s="279"/>
      <c r="E30" s="279"/>
      <c r="F30" s="279"/>
      <c r="G30" s="287"/>
      <c r="H30" s="279"/>
      <c r="I30" s="279"/>
      <c r="J30" s="273"/>
      <c r="K30" s="279"/>
      <c r="L30" s="281"/>
      <c r="M30" s="283"/>
      <c r="N30" s="30">
        <v>2</v>
      </c>
      <c r="O30" s="97"/>
      <c r="P30" s="30"/>
      <c r="Q30" s="31"/>
      <c r="R30" s="31"/>
      <c r="S30" s="31"/>
      <c r="T30" s="33" t="str">
        <f>_xlfn.IFNA(VLOOKUP(R30,[8]Aux!$G$2:$H$4,2,FALSE)+VLOOKUP(S30,[8]Aux!$I$2:$J$3,2,FALSE)," ")</f>
        <v xml:space="preserve"> </v>
      </c>
      <c r="U30" s="30"/>
      <c r="V30" s="31"/>
      <c r="W30" s="30"/>
      <c r="X30" s="36"/>
      <c r="Y30" s="34" t="str">
        <f>_xlfn.IFNA(IF(Y29=" ",IF(OR(R30="Preventivo",R30="Detectivo"),J29-(J29*T30)," "),IF(OR(R30="Preventivo",R30="Detectivo"),Y29-(Y29*T30)," "))," ")</f>
        <v xml:space="preserve"> </v>
      </c>
      <c r="Z30" s="275"/>
      <c r="AA30" s="273"/>
      <c r="AB30" s="35" t="str">
        <f>_xlfn.IFNA(IF(AB29=" ",IF(R30="Correctivo",L29-(L29*T30)," "),IF(R30="Correctivo",AB29-(AB29*T30)," "))," ")</f>
        <v xml:space="preserve"> </v>
      </c>
      <c r="AC30" s="275"/>
      <c r="AD30" s="273"/>
      <c r="AE30" s="275"/>
      <c r="AF30" s="277"/>
    </row>
    <row r="31" spans="2:32" ht="50.1" hidden="1" customHeight="1" x14ac:dyDescent="0.25">
      <c r="B31" s="284">
        <v>4</v>
      </c>
      <c r="C31" s="278"/>
      <c r="D31" s="278"/>
      <c r="E31" s="278"/>
      <c r="F31" s="278"/>
      <c r="G31" s="286" t="str">
        <f>CONCATENATE(D31," ",E31," ",F31)</f>
        <v xml:space="preserve">  </v>
      </c>
      <c r="H31" s="278"/>
      <c r="I31" s="278"/>
      <c r="J31" s="272" t="str">
        <f>_xlfn.IFNA(VLOOKUP(I31,[8]Aux!$A$2:$B$6,2,FALSE)," ")</f>
        <v xml:space="preserve"> </v>
      </c>
      <c r="K31" s="278"/>
      <c r="L31" s="280" t="str">
        <f>_xlfn.IFNA(VLOOKUP(K31,[8]Aux!$C$2:$D$6,2,FALSE)," ")</f>
        <v xml:space="preserve"> </v>
      </c>
      <c r="M31" s="282" t="str" cm="1">
        <f t="array" ref="M31">_xlfn.IFNA(INDEX('[8]Riesgo Inherente'!$N$12:$N$36,MATCH(I31&amp;K31,'[8]Riesgo Inherente'!$K$12:$K$36&amp;'[8]Riesgo Inherente'!$L$12:$L$36,0),0)," ")</f>
        <v xml:space="preserve"> </v>
      </c>
      <c r="N31" s="36">
        <v>1</v>
      </c>
      <c r="O31" s="96"/>
      <c r="P31" s="36"/>
      <c r="Q31" s="37"/>
      <c r="R31" s="37"/>
      <c r="S31" s="37"/>
      <c r="T31" s="38" t="str">
        <f>_xlfn.IFNA(VLOOKUP(R31,[8]Aux!$G$2:$H$4,2,FALSE)+VLOOKUP(S31,[8]Aux!$I$2:$J$3,2,FALSE)," ")</f>
        <v xml:space="preserve"> </v>
      </c>
      <c r="U31" s="36"/>
      <c r="V31" s="37"/>
      <c r="W31" s="36"/>
      <c r="X31" s="36"/>
      <c r="Y31" s="39" t="str">
        <f>_xlfn.IFNA(IF(OR(R31="Preventivo",R31="Detectivo"),J31-(J31*T31)," ")," ")</f>
        <v xml:space="preserve"> </v>
      </c>
      <c r="Z31" s="274" t="e" cm="1">
        <f t="array" aca="1" ref="Z31" ca="1">_xlfn.IFNA(_xlfn.IFS(AND(AA31&gt;0,AA31&lt;=0.4),"Muy Baja",AND(AA31&gt;0.2,AA31&lt;=0.4),"Baja",AND(AA31&gt;0.4,AA31&lt;=0.6),"Media",AND(AA31&gt;0.6,AA31&lt;=0.8),"Alta",AND(AA31&gt;0.8,AA31&lt;=1),"Muy Alta")," ")</f>
        <v>#NAME?</v>
      </c>
      <c r="AA31" s="272" t="e" cm="1">
        <f t="array" aca="1" ref="AA31" ca="1">_xlfn.IFNA(_xlfn.IFS(AND(Y31=" ",Y32=" "),J31,AND(Y31&lt;&gt;" ",Y32&lt;&gt;" "),Y32,Y31=" ",Y32,Y32=" ",Y31)," ")</f>
        <v>#NAME?</v>
      </c>
      <c r="AB31" s="39" t="str">
        <f>_xlfn.IFNA(IF(R31="Correctivo",L31-(L31*T31)," ")," ")</f>
        <v xml:space="preserve"> </v>
      </c>
      <c r="AC31" s="274" t="e" cm="1">
        <f t="array" aca="1" ref="AC31" ca="1">_xlfn.IFNA(_xlfn.IFS(AND(AD31&gt;0,AD31&lt;=0.4),"Leve",AND(AD31&gt;0.2,AD31&lt;=0.4),"Menor",AND(AD31&gt;0.4,AD31&lt;=0.6),"Moderado",AND(AD31&gt;0.6,AD31&lt;=0.8),"Mayor",AND(AD31&gt;0.8,AD31&lt;=1),"Catastrófico")," ")</f>
        <v>#NAME?</v>
      </c>
      <c r="AD31" s="272" t="e" cm="1">
        <f t="array" aca="1" ref="AD31" ca="1">_xlfn.IFNA(_xlfn.IFS(AND(AB31=" ",AB32=" "),L31,AND(AB31&lt;&gt;" ",AB32&lt;&gt;" "),AB32,AB31=" ",AB32,AB32=" ",AB31)," ")</f>
        <v>#NAME?</v>
      </c>
      <c r="AE31" s="274" t="e" cm="1">
        <f t="array" aca="1" ref="AE31" ca="1">_xlfn.IFNA(INDEX('[8]Riesgo Inherente'!$N$12:$N$36,MATCH(Z31&amp;AC31,'[8]Riesgo Inherente'!$K$12:$K$36&amp;'[8]Riesgo Inherente'!$L$12:$L$36,0),0)," ")</f>
        <v>#NAME?</v>
      </c>
      <c r="AF31" s="276"/>
    </row>
    <row r="32" spans="2:32" ht="50.1" hidden="1" customHeight="1" x14ac:dyDescent="0.25">
      <c r="B32" s="285"/>
      <c r="C32" s="279"/>
      <c r="D32" s="279"/>
      <c r="E32" s="279"/>
      <c r="F32" s="279"/>
      <c r="G32" s="287"/>
      <c r="H32" s="279"/>
      <c r="I32" s="279"/>
      <c r="J32" s="273"/>
      <c r="K32" s="279"/>
      <c r="L32" s="281"/>
      <c r="M32" s="283"/>
      <c r="N32" s="30">
        <v>2</v>
      </c>
      <c r="O32" s="97"/>
      <c r="P32" s="30"/>
      <c r="Q32" s="31"/>
      <c r="R32" s="31"/>
      <c r="S32" s="31"/>
      <c r="T32" s="33" t="str">
        <f>_xlfn.IFNA(VLOOKUP(R32,[8]Aux!$G$2:$H$4,2,FALSE)+VLOOKUP(S32,[8]Aux!$I$2:$J$3,2,FALSE)," ")</f>
        <v xml:space="preserve"> </v>
      </c>
      <c r="U32" s="30"/>
      <c r="V32" s="31"/>
      <c r="W32" s="30"/>
      <c r="X32" s="36"/>
      <c r="Y32" s="34" t="str">
        <f>_xlfn.IFNA(IF(Y31=" ",IF(OR(R32="Preventivo",R32="Detectivo"),J31-(J31*T32)," "),IF(OR(R32="Preventivo",R32="Detectivo"),Y31-(Y31*T32)," "))," ")</f>
        <v xml:space="preserve"> </v>
      </c>
      <c r="Z32" s="275"/>
      <c r="AA32" s="273"/>
      <c r="AB32" s="35" t="str">
        <f>_xlfn.IFNA(IF(AB31=" ",IF(R32="Correctivo",L31-(L31*T32)," "),IF(R32="Correctivo",AB31-(AB31*T32)," "))," ")</f>
        <v xml:space="preserve"> </v>
      </c>
      <c r="AC32" s="275"/>
      <c r="AD32" s="273"/>
      <c r="AE32" s="275"/>
      <c r="AF32" s="277"/>
    </row>
    <row r="33" spans="2:32" ht="50.1" hidden="1" customHeight="1" x14ac:dyDescent="0.25">
      <c r="B33" s="284">
        <v>5</v>
      </c>
      <c r="C33" s="278"/>
      <c r="D33" s="278"/>
      <c r="E33" s="278"/>
      <c r="F33" s="278"/>
      <c r="G33" s="286" t="str">
        <f>CONCATENATE(D33," ",E33," ",F33)</f>
        <v xml:space="preserve">  </v>
      </c>
      <c r="H33" s="278"/>
      <c r="I33" s="278"/>
      <c r="J33" s="272" t="str">
        <f>_xlfn.IFNA(VLOOKUP(I33,[8]Aux!$A$2:$B$6,2,FALSE)," ")</f>
        <v xml:space="preserve"> </v>
      </c>
      <c r="K33" s="278"/>
      <c r="L33" s="280" t="str">
        <f>_xlfn.IFNA(VLOOKUP(K33,[8]Aux!$C$2:$D$6,2,FALSE)," ")</f>
        <v xml:space="preserve"> </v>
      </c>
      <c r="M33" s="282" t="str" cm="1">
        <f t="array" ref="M33">_xlfn.IFNA(INDEX('[8]Riesgo Inherente'!$N$12:$N$36,MATCH(I33&amp;K33,'[8]Riesgo Inherente'!$K$12:$K$36&amp;'[8]Riesgo Inherente'!$L$12:$L$36,0),0)," ")</f>
        <v xml:space="preserve"> </v>
      </c>
      <c r="N33" s="36">
        <v>1</v>
      </c>
      <c r="O33" s="96"/>
      <c r="P33" s="36"/>
      <c r="Q33" s="37"/>
      <c r="R33" s="37"/>
      <c r="S33" s="37"/>
      <c r="T33" s="38" t="str">
        <f>_xlfn.IFNA(VLOOKUP(R33,[8]Aux!$G$2:$H$4,2,FALSE)+VLOOKUP(S33,[8]Aux!$I$2:$J$3,2,FALSE)," ")</f>
        <v xml:space="preserve"> </v>
      </c>
      <c r="U33" s="36"/>
      <c r="V33" s="37"/>
      <c r="W33" s="36"/>
      <c r="X33" s="36"/>
      <c r="Y33" s="39" t="str">
        <f>_xlfn.IFNA(IF(OR(R33="Preventivo",R33="Detectivo"),J33-(J33*T33)," ")," ")</f>
        <v xml:space="preserve"> </v>
      </c>
      <c r="Z33" s="274" t="e" cm="1">
        <f t="array" aca="1" ref="Z33" ca="1">_xlfn.IFNA(_xlfn.IFS(AND(AA33&gt;0,AA33&lt;=0.4),"Muy Baja",AND(AA33&gt;0.2,AA33&lt;=0.4),"Baja",AND(AA33&gt;0.4,AA33&lt;=0.6),"Media",AND(AA33&gt;0.6,AA33&lt;=0.8),"Alta",AND(AA33&gt;0.8,AA33&lt;=1),"Muy Alta")," ")</f>
        <v>#NAME?</v>
      </c>
      <c r="AA33" s="272" t="e" cm="1">
        <f t="array" aca="1" ref="AA33" ca="1">_xlfn.IFNA(_xlfn.IFS(AND(Y33=" ",Y34=" "),J33,AND(Y33&lt;&gt;" ",Y34&lt;&gt;" "),Y34,Y33=" ",Y34,Y34=" ",Y33)," ")</f>
        <v>#NAME?</v>
      </c>
      <c r="AB33" s="39" t="str">
        <f>_xlfn.IFNA(IF(R33="Correctivo",L33-(L33*T33)," ")," ")</f>
        <v xml:space="preserve"> </v>
      </c>
      <c r="AC33" s="274" t="e" cm="1">
        <f t="array" aca="1" ref="AC33" ca="1">_xlfn.IFNA(_xlfn.IFS(AND(AD33&gt;0,AD33&lt;=0.4),"Leve",AND(AD33&gt;0.2,AD33&lt;=0.4),"Menor",AND(AD33&gt;0.4,AD33&lt;=0.6),"Moderado",AND(AD33&gt;0.6,AD33&lt;=0.8),"Mayor",AND(AD33&gt;0.8,AD33&lt;=1),"Catastrófico")," ")</f>
        <v>#NAME?</v>
      </c>
      <c r="AD33" s="272" t="e" cm="1">
        <f t="array" aca="1" ref="AD33" ca="1">_xlfn.IFNA(_xlfn.IFS(AND(AB33=" ",AB34=" "),L33,AND(AB33&lt;&gt;" ",AB34&lt;&gt;" "),AB34,AB33=" ",AB34,AB34=" ",AB33)," ")</f>
        <v>#NAME?</v>
      </c>
      <c r="AE33" s="274" t="e" cm="1">
        <f t="array" aca="1" ref="AE33" ca="1">_xlfn.IFNA(INDEX('[8]Riesgo Inherente'!$N$12:$N$36,MATCH(Z33&amp;AC33,'[8]Riesgo Inherente'!$K$12:$K$36&amp;'[8]Riesgo Inherente'!$L$12:$L$36,0),0)," ")</f>
        <v>#NAME?</v>
      </c>
      <c r="AF33" s="276"/>
    </row>
    <row r="34" spans="2:32" ht="50.1" hidden="1" customHeight="1" x14ac:dyDescent="0.25">
      <c r="B34" s="285"/>
      <c r="C34" s="279"/>
      <c r="D34" s="279"/>
      <c r="E34" s="279"/>
      <c r="F34" s="279"/>
      <c r="G34" s="287"/>
      <c r="H34" s="279"/>
      <c r="I34" s="279"/>
      <c r="J34" s="273"/>
      <c r="K34" s="279"/>
      <c r="L34" s="281"/>
      <c r="M34" s="283"/>
      <c r="N34" s="30">
        <v>2</v>
      </c>
      <c r="O34" s="97"/>
      <c r="P34" s="30"/>
      <c r="Q34" s="31"/>
      <c r="R34" s="31"/>
      <c r="S34" s="31"/>
      <c r="T34" s="33" t="str">
        <f>_xlfn.IFNA(VLOOKUP(R34,[8]Aux!$G$2:$H$4,2,FALSE)+VLOOKUP(S34,[8]Aux!$I$2:$J$3,2,FALSE)," ")</f>
        <v xml:space="preserve"> </v>
      </c>
      <c r="U34" s="30"/>
      <c r="V34" s="31"/>
      <c r="W34" s="30"/>
      <c r="X34" s="36"/>
      <c r="Y34" s="34" t="str">
        <f>_xlfn.IFNA(IF(Y33=" ",IF(OR(R34="Preventivo",R34="Detectivo"),J33-(J33*T34)," "),IF(OR(R34="Preventivo",R34="Detectivo"),Y33-(Y33*T34)," "))," ")</f>
        <v xml:space="preserve"> </v>
      </c>
      <c r="Z34" s="275"/>
      <c r="AA34" s="273"/>
      <c r="AB34" s="35" t="str">
        <f>_xlfn.IFNA(IF(AB33=" ",IF(R34="Correctivo",L33-(L33*T34)," "),IF(R34="Correctivo",AB33-(AB33*T34)," "))," ")</f>
        <v xml:space="preserve"> </v>
      </c>
      <c r="AC34" s="275"/>
      <c r="AD34" s="273"/>
      <c r="AE34" s="275"/>
      <c r="AF34" s="277"/>
    </row>
    <row r="35" spans="2:32" ht="50.1" hidden="1" customHeight="1" x14ac:dyDescent="0.25">
      <c r="B35" s="284">
        <v>6</v>
      </c>
      <c r="C35" s="278"/>
      <c r="D35" s="278"/>
      <c r="E35" s="278"/>
      <c r="F35" s="278"/>
      <c r="G35" s="286" t="str">
        <f>CONCATENATE(D35," ",E35," ",F35)</f>
        <v xml:space="preserve">  </v>
      </c>
      <c r="H35" s="278"/>
      <c r="I35" s="278"/>
      <c r="J35" s="272" t="str">
        <f>_xlfn.IFNA(VLOOKUP(I35,[8]Aux!$A$2:$B$6,2,FALSE)," ")</f>
        <v xml:space="preserve"> </v>
      </c>
      <c r="K35" s="278"/>
      <c r="L35" s="280" t="str">
        <f>_xlfn.IFNA(VLOOKUP(K35,[8]Aux!$C$2:$D$6,2,FALSE)," ")</f>
        <v xml:space="preserve"> </v>
      </c>
      <c r="M35" s="282" t="str" cm="1">
        <f t="array" ref="M35">_xlfn.IFNA(INDEX('[8]Riesgo Inherente'!$N$12:$N$36,MATCH(I35&amp;K35,'[8]Riesgo Inherente'!$K$12:$K$36&amp;'[8]Riesgo Inherente'!$L$12:$L$36,0),0)," ")</f>
        <v xml:space="preserve"> </v>
      </c>
      <c r="N35" s="36">
        <v>1</v>
      </c>
      <c r="O35" s="96"/>
      <c r="P35" s="36"/>
      <c r="Q35" s="37"/>
      <c r="R35" s="37"/>
      <c r="S35" s="37"/>
      <c r="T35" s="38" t="str">
        <f>_xlfn.IFNA(VLOOKUP(R35,[8]Aux!$G$2:$H$4,2,FALSE)+VLOOKUP(S35,[8]Aux!$I$2:$J$3,2,FALSE)," ")</f>
        <v xml:space="preserve"> </v>
      </c>
      <c r="U35" s="36"/>
      <c r="V35" s="37"/>
      <c r="W35" s="36"/>
      <c r="X35" s="36"/>
      <c r="Y35" s="39" t="str">
        <f>_xlfn.IFNA(IF(OR(R35="Preventivo",R35="Detectivo"),J35-(J35*T35)," ")," ")</f>
        <v xml:space="preserve"> </v>
      </c>
      <c r="Z35" s="274" t="e" cm="1">
        <f t="array" aca="1" ref="Z35" ca="1">_xlfn.IFNA(_xlfn.IFS(AND(AA35&gt;0,AA35&lt;=0.4),"Muy Baja",AND(AA35&gt;0.2,AA35&lt;=0.4),"Baja",AND(AA35&gt;0.4,AA35&lt;=0.6),"Media",AND(AA35&gt;0.6,AA35&lt;=0.8),"Alta",AND(AA35&gt;0.8,AA35&lt;=1),"Muy Alta")," ")</f>
        <v>#NAME?</v>
      </c>
      <c r="AA35" s="272" t="e" cm="1">
        <f t="array" aca="1" ref="AA35" ca="1">_xlfn.IFNA(_xlfn.IFS(AND(Y35=" ",Y36=" "),J35,AND(Y35&lt;&gt;" ",Y36&lt;&gt;" "),Y36,Y35=" ",Y36,Y36=" ",Y35)," ")</f>
        <v>#NAME?</v>
      </c>
      <c r="AB35" s="39" t="str">
        <f>_xlfn.IFNA(IF(R35="Correctivo",L35-(L35*T35)," ")," ")</f>
        <v xml:space="preserve"> </v>
      </c>
      <c r="AC35" s="274" t="e" cm="1">
        <f t="array" aca="1" ref="AC35" ca="1">_xlfn.IFNA(_xlfn.IFS(AND(AD35&gt;0,AD35&lt;=0.4),"Leve",AND(AD35&gt;0.2,AD35&lt;=0.4),"Menor",AND(AD35&gt;0.4,AD35&lt;=0.6),"Moderado",AND(AD35&gt;0.6,AD35&lt;=0.8),"Mayor",AND(AD35&gt;0.8,AD35&lt;=1),"Catastrófico")," ")</f>
        <v>#NAME?</v>
      </c>
      <c r="AD35" s="272" t="e" cm="1">
        <f t="array" aca="1" ref="AD35" ca="1">_xlfn.IFNA(_xlfn.IFS(AND(AB35=" ",AB36=" "),L35,AND(AB35&lt;&gt;" ",AB36&lt;&gt;" "),AB36,AB35=" ",AB36,AB36=" ",AB35)," ")</f>
        <v>#NAME?</v>
      </c>
      <c r="AE35" s="274" t="e" cm="1">
        <f t="array" aca="1" ref="AE35" ca="1">_xlfn.IFNA(INDEX('[8]Riesgo Inherente'!$N$12:$N$36,MATCH(Z35&amp;AC35,'[8]Riesgo Inherente'!$K$12:$K$36&amp;'[8]Riesgo Inherente'!$L$12:$L$36,0),0)," ")</f>
        <v>#NAME?</v>
      </c>
      <c r="AF35" s="276"/>
    </row>
    <row r="36" spans="2:32" ht="50.1" hidden="1" customHeight="1" x14ac:dyDescent="0.25">
      <c r="B36" s="285"/>
      <c r="C36" s="279"/>
      <c r="D36" s="279"/>
      <c r="E36" s="279"/>
      <c r="F36" s="279"/>
      <c r="G36" s="287"/>
      <c r="H36" s="279"/>
      <c r="I36" s="279"/>
      <c r="J36" s="273"/>
      <c r="K36" s="279"/>
      <c r="L36" s="281"/>
      <c r="M36" s="283"/>
      <c r="N36" s="30">
        <v>2</v>
      </c>
      <c r="O36" s="97"/>
      <c r="P36" s="30"/>
      <c r="Q36" s="31"/>
      <c r="R36" s="31"/>
      <c r="S36" s="31"/>
      <c r="T36" s="33" t="str">
        <f>_xlfn.IFNA(VLOOKUP(R36,[8]Aux!$G$2:$H$4,2,FALSE)+VLOOKUP(S36,[8]Aux!$I$2:$J$3,2,FALSE)," ")</f>
        <v xml:space="preserve"> </v>
      </c>
      <c r="U36" s="30"/>
      <c r="V36" s="31"/>
      <c r="W36" s="30"/>
      <c r="X36" s="30"/>
      <c r="Y36" s="34" t="str">
        <f>_xlfn.IFNA(IF(Y35=" ",IF(OR(R36="Preventivo",R36="Detectivo"),J35-(J35*T36)," "),IF(OR(R36="Preventivo",R36="Detectivo"),Y35-(Y35*T36)," "))," ")</f>
        <v xml:space="preserve"> </v>
      </c>
      <c r="Z36" s="275"/>
      <c r="AA36" s="273"/>
      <c r="AB36" s="35" t="str">
        <f>_xlfn.IFNA(IF(AB35=" ",IF(R36="Correctivo",L35-(L35*T36)," "),IF(R36="Correctivo",AB35-(AB35*T36)," "))," ")</f>
        <v xml:space="preserve"> </v>
      </c>
      <c r="AC36" s="275"/>
      <c r="AD36" s="273"/>
      <c r="AE36" s="275"/>
      <c r="AF36" s="277"/>
    </row>
    <row r="37" spans="2:32" ht="50.1" hidden="1" customHeight="1" x14ac:dyDescent="0.25">
      <c r="B37" s="284">
        <v>7</v>
      </c>
      <c r="C37" s="278"/>
      <c r="D37" s="278"/>
      <c r="E37" s="278"/>
      <c r="F37" s="278"/>
      <c r="G37" s="286" t="str">
        <f>CONCATENATE(D37," ",E37," ",F37)</f>
        <v xml:space="preserve">  </v>
      </c>
      <c r="H37" s="278"/>
      <c r="I37" s="278"/>
      <c r="J37" s="272" t="str">
        <f>_xlfn.IFNA(VLOOKUP(I37,[8]Aux!$A$2:$B$6,2,FALSE)," ")</f>
        <v xml:space="preserve"> </v>
      </c>
      <c r="K37" s="278"/>
      <c r="L37" s="280" t="str">
        <f>_xlfn.IFNA(VLOOKUP(K37,[8]Aux!$C$2:$D$6,2,FALSE)," ")</f>
        <v xml:space="preserve"> </v>
      </c>
      <c r="M37" s="282" t="str" cm="1">
        <f t="array" ref="M37">_xlfn.IFNA(INDEX('[8]Riesgo Inherente'!$N$12:$N$36,MATCH(I37&amp;K37,'[8]Riesgo Inherente'!$K$12:$K$36&amp;'[8]Riesgo Inherente'!$L$12:$L$36,0),0)," ")</f>
        <v xml:space="preserve"> </v>
      </c>
      <c r="N37" s="36">
        <v>1</v>
      </c>
      <c r="O37" s="96"/>
      <c r="P37" s="36"/>
      <c r="Q37" s="37"/>
      <c r="R37" s="37"/>
      <c r="S37" s="37"/>
      <c r="T37" s="38" t="str">
        <f>_xlfn.IFNA(VLOOKUP(R37,[8]Aux!$G$2:$H$4,2,FALSE)+VLOOKUP(S37,[8]Aux!$I$2:$J$3,2,FALSE)," ")</f>
        <v xml:space="preserve"> </v>
      </c>
      <c r="U37" s="36"/>
      <c r="V37" s="37"/>
      <c r="W37" s="36"/>
      <c r="X37" s="36"/>
      <c r="Y37" s="39" t="str">
        <f>_xlfn.IFNA(IF(OR(R37="Preventivo",R37="Detectivo"),J37-(J37*T37)," ")," ")</f>
        <v xml:space="preserve"> </v>
      </c>
      <c r="Z37" s="274" t="e" cm="1">
        <f t="array" aca="1" ref="Z37" ca="1">_xlfn.IFNA(_xlfn.IFS(AND(AA37&gt;0,AA37&lt;=0.4),"Muy Baja",AND(AA37&gt;0.2,AA37&lt;=0.4),"Baja",AND(AA37&gt;0.4,AA37&lt;=0.6),"Media",AND(AA37&gt;0.6,AA37&lt;=0.8),"Alta",AND(AA37&gt;0.8,AA37&lt;=1),"Muy Alta")," ")</f>
        <v>#NAME?</v>
      </c>
      <c r="AA37" s="272" t="e" cm="1">
        <f t="array" aca="1" ref="AA37" ca="1">_xlfn.IFNA(_xlfn.IFS(AND(Y37=" ",Y38=" "),J37,AND(Y37&lt;&gt;" ",Y38&lt;&gt;" "),Y38,Y37=" ",Y38,Y38=" ",Y37)," ")</f>
        <v>#NAME?</v>
      </c>
      <c r="AB37" s="39" t="str">
        <f>_xlfn.IFNA(IF(R37="Correctivo",L37-(L37*T37)," ")," ")</f>
        <v xml:space="preserve"> </v>
      </c>
      <c r="AC37" s="274" t="e" cm="1">
        <f t="array" aca="1" ref="AC37" ca="1">_xlfn.IFNA(_xlfn.IFS(AND(AD37&gt;0,AD37&lt;=0.4),"Leve",AND(AD37&gt;0.2,AD37&lt;=0.4),"Menor",AND(AD37&gt;0.4,AD37&lt;=0.6),"Moderado",AND(AD37&gt;0.6,AD37&lt;=0.8),"Mayor",AND(AD37&gt;0.8,AD37&lt;=1),"Catastrófico")," ")</f>
        <v>#NAME?</v>
      </c>
      <c r="AD37" s="272" t="e" cm="1">
        <f t="array" aca="1" ref="AD37" ca="1">_xlfn.IFNA(_xlfn.IFS(AND(AB37=" ",AB38=" "),L37,AND(AB37&lt;&gt;" ",AB38&lt;&gt;" "),AB38,AB37=" ",AB38,AB38=" ",AB37)," ")</f>
        <v>#NAME?</v>
      </c>
      <c r="AE37" s="274" t="e" cm="1">
        <f t="array" aca="1" ref="AE37" ca="1">_xlfn.IFNA(INDEX('[8]Riesgo Inherente'!$N$12:$N$36,MATCH(Z37&amp;AC37,'[8]Riesgo Inherente'!$K$12:$K$36&amp;'[8]Riesgo Inherente'!$L$12:$L$36,0),0)," ")</f>
        <v>#NAME?</v>
      </c>
      <c r="AF37" s="276"/>
    </row>
    <row r="38" spans="2:32" ht="50.1" hidden="1" customHeight="1" x14ac:dyDescent="0.25">
      <c r="B38" s="285"/>
      <c r="C38" s="279"/>
      <c r="D38" s="279"/>
      <c r="E38" s="279"/>
      <c r="F38" s="279"/>
      <c r="G38" s="287"/>
      <c r="H38" s="279"/>
      <c r="I38" s="279"/>
      <c r="J38" s="273"/>
      <c r="K38" s="279"/>
      <c r="L38" s="281"/>
      <c r="M38" s="283"/>
      <c r="N38" s="30">
        <v>2</v>
      </c>
      <c r="O38" s="97"/>
      <c r="P38" s="30"/>
      <c r="Q38" s="31"/>
      <c r="R38" s="31"/>
      <c r="S38" s="31"/>
      <c r="T38" s="33" t="str">
        <f>_xlfn.IFNA(VLOOKUP(R38,[8]Aux!$G$2:$H$4,2,FALSE)+VLOOKUP(S38,[8]Aux!$I$2:$J$3,2,FALSE)," ")</f>
        <v xml:space="preserve"> </v>
      </c>
      <c r="U38" s="30"/>
      <c r="V38" s="31"/>
      <c r="W38" s="30"/>
      <c r="X38" s="30"/>
      <c r="Y38" s="34" t="str">
        <f>_xlfn.IFNA(IF(Y37=" ",IF(OR(R38="Preventivo",R38="Detectivo"),J37-(J37*T38)," "),IF(OR(R38="Preventivo",R38="Detectivo"),Y37-(Y37*T38)," "))," ")</f>
        <v xml:space="preserve"> </v>
      </c>
      <c r="Z38" s="275"/>
      <c r="AA38" s="273"/>
      <c r="AB38" s="35" t="str">
        <f>_xlfn.IFNA(IF(AB37=" ",IF(R38="Correctivo",L37-(L37*T38)," "),IF(R38="Correctivo",AB37-(AB37*T38)," "))," ")</f>
        <v xml:space="preserve"> </v>
      </c>
      <c r="AC38" s="275"/>
      <c r="AD38" s="273"/>
      <c r="AE38" s="275"/>
      <c r="AF38" s="277"/>
    </row>
    <row r="39" spans="2:32" ht="50.1" hidden="1" customHeight="1" x14ac:dyDescent="0.25">
      <c r="B39" s="284">
        <v>8</v>
      </c>
      <c r="C39" s="278"/>
      <c r="D39" s="278"/>
      <c r="E39" s="278"/>
      <c r="F39" s="278"/>
      <c r="G39" s="286" t="str">
        <f>CONCATENATE(D39," ",E39," ",F39)</f>
        <v xml:space="preserve">  </v>
      </c>
      <c r="H39" s="278"/>
      <c r="I39" s="278"/>
      <c r="J39" s="272" t="str">
        <f>_xlfn.IFNA(VLOOKUP(I39,[8]Aux!$A$2:$B$6,2,FALSE)," ")</f>
        <v xml:space="preserve"> </v>
      </c>
      <c r="K39" s="278"/>
      <c r="L39" s="280" t="str">
        <f>_xlfn.IFNA(VLOOKUP(K39,[8]Aux!$C$2:$D$6,2,FALSE)," ")</f>
        <v xml:space="preserve"> </v>
      </c>
      <c r="M39" s="282" t="str" cm="1">
        <f t="array" ref="M39">_xlfn.IFNA(INDEX('[8]Riesgo Inherente'!$N$12:$N$36,MATCH(I39&amp;K39,'[8]Riesgo Inherente'!$K$12:$K$36&amp;'[8]Riesgo Inherente'!$L$12:$L$36,0),0)," ")</f>
        <v xml:space="preserve"> </v>
      </c>
      <c r="N39" s="36">
        <v>1</v>
      </c>
      <c r="O39" s="96"/>
      <c r="P39" s="36"/>
      <c r="Q39" s="37"/>
      <c r="R39" s="37"/>
      <c r="S39" s="37"/>
      <c r="T39" s="38" t="str">
        <f>_xlfn.IFNA(VLOOKUP(R39,[8]Aux!$G$2:$H$4,2,FALSE)+VLOOKUP(S39,[8]Aux!$I$2:$J$3,2,FALSE)," ")</f>
        <v xml:space="preserve"> </v>
      </c>
      <c r="U39" s="36"/>
      <c r="V39" s="37"/>
      <c r="W39" s="36"/>
      <c r="X39" s="36"/>
      <c r="Y39" s="39" t="str">
        <f>_xlfn.IFNA(IF(OR(R39="Preventivo",R39="Detectivo"),J39-(J39*T39)," ")," ")</f>
        <v xml:space="preserve"> </v>
      </c>
      <c r="Z39" s="274" t="e" cm="1">
        <f t="array" aca="1" ref="Z39" ca="1">_xlfn.IFNA(_xlfn.IFS(AND(AA39&gt;0,AA39&lt;=0.4),"Muy Baja",AND(AA39&gt;0.2,AA39&lt;=0.4),"Baja",AND(AA39&gt;0.4,AA39&lt;=0.6),"Media",AND(AA39&gt;0.6,AA39&lt;=0.8),"Alta",AND(AA39&gt;0.8,AA39&lt;=1),"Muy Alta")," ")</f>
        <v>#NAME?</v>
      </c>
      <c r="AA39" s="272" t="e" cm="1">
        <f t="array" aca="1" ref="AA39" ca="1">_xlfn.IFNA(_xlfn.IFS(AND(Y39=" ",Y40=" "),J39,AND(Y39&lt;&gt;" ",Y40&lt;&gt;" "),Y40,Y39=" ",Y40,Y40=" ",Y39)," ")</f>
        <v>#NAME?</v>
      </c>
      <c r="AB39" s="39" t="str">
        <f>_xlfn.IFNA(IF(R39="Correctivo",L39-(L39*T39)," ")," ")</f>
        <v xml:space="preserve"> </v>
      </c>
      <c r="AC39" s="274" t="e" cm="1">
        <f t="array" aca="1" ref="AC39" ca="1">_xlfn.IFNA(_xlfn.IFS(AND(AD39&gt;0,AD39&lt;=0.4),"Leve",AND(AD39&gt;0.2,AD39&lt;=0.4),"Menor",AND(AD39&gt;0.4,AD39&lt;=0.6),"Moderado",AND(AD39&gt;0.6,AD39&lt;=0.8),"Mayor",AND(AD39&gt;0.8,AD39&lt;=1),"Catastrófico")," ")</f>
        <v>#NAME?</v>
      </c>
      <c r="AD39" s="272" t="e" cm="1">
        <f t="array" aca="1" ref="AD39" ca="1">_xlfn.IFNA(_xlfn.IFS(AND(AB39=" ",AB40=" "),L39,AND(AB39&lt;&gt;" ",AB40&lt;&gt;" "),AB40,AB39=" ",AB40,AB40=" ",AB39)," ")</f>
        <v>#NAME?</v>
      </c>
      <c r="AE39" s="274" t="e" cm="1">
        <f t="array" aca="1" ref="AE39" ca="1">_xlfn.IFNA(INDEX('[8]Riesgo Inherente'!$N$12:$N$36,MATCH(Z39&amp;AC39,'[8]Riesgo Inherente'!$K$12:$K$36&amp;'[8]Riesgo Inherente'!$L$12:$L$36,0),0)," ")</f>
        <v>#NAME?</v>
      </c>
      <c r="AF39" s="276"/>
    </row>
    <row r="40" spans="2:32" ht="50.1" hidden="1" customHeight="1" x14ac:dyDescent="0.25">
      <c r="B40" s="285"/>
      <c r="C40" s="279"/>
      <c r="D40" s="279"/>
      <c r="E40" s="279"/>
      <c r="F40" s="279"/>
      <c r="G40" s="287"/>
      <c r="H40" s="279"/>
      <c r="I40" s="279"/>
      <c r="J40" s="273"/>
      <c r="K40" s="279"/>
      <c r="L40" s="281"/>
      <c r="M40" s="283"/>
      <c r="N40" s="30">
        <v>2</v>
      </c>
      <c r="O40" s="97"/>
      <c r="P40" s="30"/>
      <c r="Q40" s="31"/>
      <c r="R40" s="31"/>
      <c r="S40" s="31"/>
      <c r="T40" s="33" t="str">
        <f>_xlfn.IFNA(VLOOKUP(R40,[8]Aux!$G$2:$H$4,2,FALSE)+VLOOKUP(S40,[8]Aux!$I$2:$J$3,2,FALSE)," ")</f>
        <v xml:space="preserve"> </v>
      </c>
      <c r="U40" s="30"/>
      <c r="V40" s="31"/>
      <c r="W40" s="30"/>
      <c r="X40" s="30"/>
      <c r="Y40" s="34" t="str">
        <f>_xlfn.IFNA(IF(Y39=" ",IF(OR(R40="Preventivo",R40="Detectivo"),J39-(J39*T40)," "),IF(OR(R40="Preventivo",R40="Detectivo"),Y39-(Y39*T40)," "))," ")</f>
        <v xml:space="preserve"> </v>
      </c>
      <c r="Z40" s="275"/>
      <c r="AA40" s="273"/>
      <c r="AB40" s="35" t="str">
        <f>_xlfn.IFNA(IF(AB39=" ",IF(R40="Correctivo",L39-(L39*T40)," "),IF(R40="Correctivo",AB39-(AB39*T40)," "))," ")</f>
        <v xml:space="preserve"> </v>
      </c>
      <c r="AC40" s="275"/>
      <c r="AD40" s="273"/>
      <c r="AE40" s="275"/>
      <c r="AF40" s="277"/>
    </row>
    <row r="41" spans="2:32" ht="50.1" hidden="1" customHeight="1" x14ac:dyDescent="0.25">
      <c r="B41" s="284">
        <v>9</v>
      </c>
      <c r="C41" s="278"/>
      <c r="D41" s="278"/>
      <c r="E41" s="278"/>
      <c r="F41" s="278"/>
      <c r="G41" s="286" t="str">
        <f>CONCATENATE(D41," ",E41," ",F41)</f>
        <v xml:space="preserve">  </v>
      </c>
      <c r="H41" s="278"/>
      <c r="I41" s="278"/>
      <c r="J41" s="272" t="str">
        <f>_xlfn.IFNA(VLOOKUP(I41,[8]Aux!$A$2:$B$6,2,FALSE)," ")</f>
        <v xml:space="preserve"> </v>
      </c>
      <c r="K41" s="278"/>
      <c r="L41" s="280" t="str">
        <f>_xlfn.IFNA(VLOOKUP(K41,[8]Aux!$C$2:$D$6,2,FALSE)," ")</f>
        <v xml:space="preserve"> </v>
      </c>
      <c r="M41" s="282" t="str" cm="1">
        <f t="array" ref="M41">_xlfn.IFNA(INDEX('[8]Riesgo Inherente'!$N$12:$N$36,MATCH(I41&amp;K41,'[8]Riesgo Inherente'!$K$12:$K$36&amp;'[8]Riesgo Inherente'!$L$12:$L$36,0),0)," ")</f>
        <v xml:space="preserve"> </v>
      </c>
      <c r="N41" s="36">
        <v>1</v>
      </c>
      <c r="O41" s="96"/>
      <c r="P41" s="36"/>
      <c r="Q41" s="37"/>
      <c r="R41" s="37"/>
      <c r="S41" s="37"/>
      <c r="T41" s="38" t="str">
        <f>_xlfn.IFNA(VLOOKUP(R41,[8]Aux!$G$2:$H$4,2,FALSE)+VLOOKUP(S41,[8]Aux!$I$2:$J$3,2,FALSE)," ")</f>
        <v xml:space="preserve"> </v>
      </c>
      <c r="U41" s="36"/>
      <c r="V41" s="37"/>
      <c r="W41" s="36"/>
      <c r="X41" s="36"/>
      <c r="Y41" s="39" t="str">
        <f>_xlfn.IFNA(IF(OR(R41="Preventivo",R41="Detectivo"),J41-(J41*T41)," ")," ")</f>
        <v xml:space="preserve"> </v>
      </c>
      <c r="Z41" s="274" t="e" cm="1">
        <f t="array" aca="1" ref="Z41" ca="1">_xlfn.IFNA(_xlfn.IFS(AND(AA41&gt;0,AA41&lt;=0.4),"Muy Baja",AND(AA41&gt;0.2,AA41&lt;=0.4),"Baja",AND(AA41&gt;0.4,AA41&lt;=0.6),"Media",AND(AA41&gt;0.6,AA41&lt;=0.8),"Alta",AND(AA41&gt;0.8,AA41&lt;=1),"Muy Alta")," ")</f>
        <v>#NAME?</v>
      </c>
      <c r="AA41" s="272" t="e" cm="1">
        <f t="array" aca="1" ref="AA41" ca="1">_xlfn.IFNA(_xlfn.IFS(AND(Y41=" ",Y42=" "),J41,AND(Y41&lt;&gt;" ",Y42&lt;&gt;" "),Y42,Y41=" ",Y42,Y42=" ",Y41)," ")</f>
        <v>#NAME?</v>
      </c>
      <c r="AB41" s="39" t="str">
        <f>_xlfn.IFNA(IF(R41="Correctivo",L41-(L41*T41)," ")," ")</f>
        <v xml:space="preserve"> </v>
      </c>
      <c r="AC41" s="274" t="e" cm="1">
        <f t="array" aca="1" ref="AC41" ca="1">_xlfn.IFNA(_xlfn.IFS(AND(AD41&gt;0,AD41&lt;=0.4),"Leve",AND(AD41&gt;0.2,AD41&lt;=0.4),"Menor",AND(AD41&gt;0.4,AD41&lt;=0.6),"Moderado",AND(AD41&gt;0.6,AD41&lt;=0.8),"Mayor",AND(AD41&gt;0.8,AD41&lt;=1),"Catastrófico")," ")</f>
        <v>#NAME?</v>
      </c>
      <c r="AD41" s="272" t="e" cm="1">
        <f t="array" aca="1" ref="AD41" ca="1">_xlfn.IFNA(_xlfn.IFS(AND(AB41=" ",AB42=" "),L41,AND(AB41&lt;&gt;" ",AB42&lt;&gt;" "),AB42,AB41=" ",AB42,AB42=" ",AB41)," ")</f>
        <v>#NAME?</v>
      </c>
      <c r="AE41" s="274" t="e" cm="1">
        <f t="array" aca="1" ref="AE41" ca="1">_xlfn.IFNA(INDEX('[8]Riesgo Inherente'!$N$12:$N$36,MATCH(Z41&amp;AC41,'[8]Riesgo Inherente'!$K$12:$K$36&amp;'[8]Riesgo Inherente'!$L$12:$L$36,0),0)," ")</f>
        <v>#NAME?</v>
      </c>
      <c r="AF41" s="276"/>
    </row>
    <row r="42" spans="2:32" ht="50.1" hidden="1" customHeight="1" x14ac:dyDescent="0.25">
      <c r="B42" s="377"/>
      <c r="C42" s="332"/>
      <c r="D42" s="332"/>
      <c r="E42" s="332"/>
      <c r="F42" s="332"/>
      <c r="G42" s="378"/>
      <c r="H42" s="279"/>
      <c r="I42" s="332"/>
      <c r="J42" s="373"/>
      <c r="K42" s="332"/>
      <c r="L42" s="375"/>
      <c r="M42" s="376"/>
      <c r="N42" s="40">
        <v>2</v>
      </c>
      <c r="O42" s="98"/>
      <c r="P42" s="40"/>
      <c r="Q42" s="41"/>
      <c r="R42" s="41"/>
      <c r="S42" s="41"/>
      <c r="T42" s="42" t="str">
        <f>_xlfn.IFNA(VLOOKUP(R42,[8]Aux!$G$2:$H$4,2,FALSE)+VLOOKUP(S42,[8]Aux!$I$2:$J$3,2,FALSE)," ")</f>
        <v xml:space="preserve"> </v>
      </c>
      <c r="U42" s="40"/>
      <c r="V42" s="41"/>
      <c r="W42" s="40"/>
      <c r="X42" s="40"/>
      <c r="Y42" s="43" t="str">
        <f>_xlfn.IFNA(IF(Y41=" ",IF(OR(R42="Preventivo",R42="Detectivo"),J41-(J41*T42)," "),IF(OR(R42="Preventivo",R42="Detectivo"),Y41-(Y41*T42)," "))," ")</f>
        <v xml:space="preserve"> </v>
      </c>
      <c r="Z42" s="372"/>
      <c r="AA42" s="373"/>
      <c r="AB42" s="44" t="str">
        <f>_xlfn.IFNA(IF(AB41=" ",IF(R42="Correctivo",L41-(L41*T42)," "),IF(R42="Correctivo",AB41-(AB41*T42)," "))," ")</f>
        <v xml:space="preserve"> </v>
      </c>
      <c r="AC42" s="372"/>
      <c r="AD42" s="373"/>
      <c r="AE42" s="372"/>
      <c r="AF42" s="374"/>
    </row>
    <row r="43" spans="2:32" ht="50.1" hidden="1" customHeight="1" x14ac:dyDescent="0.25">
      <c r="B43" s="348">
        <v>10</v>
      </c>
      <c r="C43" s="342"/>
      <c r="D43" s="342"/>
      <c r="E43" s="342"/>
      <c r="F43" s="342"/>
      <c r="G43" s="350" t="str">
        <f>CONCATENATE(D43," ",E43," ",F43)</f>
        <v xml:space="preserve">  </v>
      </c>
      <c r="H43" s="278"/>
      <c r="I43" s="342"/>
      <c r="J43" s="336" t="str">
        <f>_xlfn.IFNA(VLOOKUP(I43,[8]Aux!$A$2:$B$6,2,FALSE)," ")</f>
        <v xml:space="preserve"> </v>
      </c>
      <c r="K43" s="342"/>
      <c r="L43" s="344" t="str">
        <f>_xlfn.IFNA(VLOOKUP(K43,[8]Aux!$C$2:$D$6,2,FALSE)," ")</f>
        <v xml:space="preserve"> </v>
      </c>
      <c r="M43" s="346" t="str" cm="1">
        <f t="array" ref="M43">_xlfn.IFNA(INDEX('[8]Riesgo Inherente'!$N$12:$N$36,MATCH(I43&amp;K43,'[8]Riesgo Inherente'!$K$12:$K$36&amp;'[8]Riesgo Inherente'!$L$12:$L$36,0),0)," ")</f>
        <v xml:space="preserve"> </v>
      </c>
      <c r="N43" s="45">
        <v>1</v>
      </c>
      <c r="O43" s="99"/>
      <c r="P43" s="45"/>
      <c r="Q43" s="46"/>
      <c r="R43" s="46"/>
      <c r="S43" s="46"/>
      <c r="T43" s="47" t="str">
        <f>_xlfn.IFNA(VLOOKUP(R43,[8]Aux!$G$2:$H$4,2,FALSE)+VLOOKUP(S43,[8]Aux!$I$2:$J$3,2,FALSE)," ")</f>
        <v xml:space="preserve"> </v>
      </c>
      <c r="U43" s="45"/>
      <c r="V43" s="46"/>
      <c r="W43" s="45"/>
      <c r="X43" s="45"/>
      <c r="Y43" s="48" t="str">
        <f>_xlfn.IFNA(IF(OR(R43="Preventivo",R43="Detectivo"),J43-(J43*T43)," ")," ")</f>
        <v xml:space="preserve"> </v>
      </c>
      <c r="Z43" s="338" t="e" cm="1">
        <f t="array" aca="1" ref="Z43" ca="1">_xlfn.IFNA(_xlfn.IFS(AND(AA43&gt;0,AA43&lt;=0.4),"Muy Baja",AND(AA43&gt;0.2,AA43&lt;=0.4),"Baja",AND(AA43&gt;0.4,AA43&lt;=0.6),"Media",AND(AA43&gt;0.6,AA43&lt;=0.8),"Alta",AND(AA43&gt;0.8,AA43&lt;=1),"Muy Alta")," ")</f>
        <v>#NAME?</v>
      </c>
      <c r="AA43" s="336" t="e" cm="1">
        <f t="array" aca="1" ref="AA43" ca="1">_xlfn.IFNA(_xlfn.IFS(AND(Y43=" ",Y44=" "),J43,AND(Y43&lt;&gt;" ",Y44&lt;&gt;" "),Y44,Y43=" ",Y44,Y44=" ",Y43)," ")</f>
        <v>#NAME?</v>
      </c>
      <c r="AB43" s="48" t="str">
        <f>_xlfn.IFNA(IF(R43="Correctivo",L43-(L43*T43)," ")," ")</f>
        <v xml:space="preserve"> </v>
      </c>
      <c r="AC43" s="338" t="e" cm="1">
        <f t="array" aca="1" ref="AC43" ca="1">_xlfn.IFNA(_xlfn.IFS(AND(AD43&gt;0,AD43&lt;=0.4),"Leve",AND(AD43&gt;0.2,AD43&lt;=0.4),"Menor",AND(AD43&gt;0.4,AD43&lt;=0.6),"Moderado",AND(AD43&gt;0.6,AD43&lt;=0.8),"Mayor",AND(AD43&gt;0.8,AD43&lt;=1),"Catastrófico")," ")</f>
        <v>#NAME?</v>
      </c>
      <c r="AD43" s="336" t="e" cm="1">
        <f t="array" aca="1" ref="AD43" ca="1">_xlfn.IFNA(_xlfn.IFS(AND(AB43=" ",AB44=" "),L43,AND(AB43&lt;&gt;" ",AB44&lt;&gt;" "),AB44,AB43=" ",AB44,AB44=" ",AB43)," ")</f>
        <v>#NAME?</v>
      </c>
      <c r="AE43" s="338" t="e" cm="1">
        <f t="array" aca="1" ref="AE43" ca="1">_xlfn.IFNA(INDEX('[8]Riesgo Inherente'!$N$12:$N$36,MATCH(Z43&amp;AC43,'[8]Riesgo Inherente'!$K$12:$K$36&amp;'[8]Riesgo Inherente'!$L$12:$L$36,0),0)," ")</f>
        <v>#NAME?</v>
      </c>
      <c r="AF43" s="340"/>
    </row>
    <row r="44" spans="2:32" ht="50.1" hidden="1" customHeight="1" x14ac:dyDescent="0.25">
      <c r="B44" s="349"/>
      <c r="C44" s="343"/>
      <c r="D44" s="343"/>
      <c r="E44" s="343"/>
      <c r="F44" s="343"/>
      <c r="G44" s="351"/>
      <c r="H44" s="279"/>
      <c r="I44" s="343"/>
      <c r="J44" s="337"/>
      <c r="K44" s="343"/>
      <c r="L44" s="345"/>
      <c r="M44" s="347"/>
      <c r="N44" s="49">
        <v>2</v>
      </c>
      <c r="O44" s="100"/>
      <c r="P44" s="49"/>
      <c r="Q44" s="50"/>
      <c r="R44" s="50"/>
      <c r="S44" s="50"/>
      <c r="T44" s="51" t="str">
        <f>_xlfn.IFNA(VLOOKUP(R44,[8]Aux!$G$2:$H$4,2,FALSE)+VLOOKUP(S44,[8]Aux!$I$2:$J$3,2,FALSE)," ")</f>
        <v xml:space="preserve"> </v>
      </c>
      <c r="U44" s="49"/>
      <c r="V44" s="50"/>
      <c r="W44" s="49"/>
      <c r="X44" s="49"/>
      <c r="Y44" s="52" t="str">
        <f>_xlfn.IFNA(IF(Y43=" ",IF(OR(R44="Preventivo",R44="Detectivo"),J43-(J43*T44)," "),IF(OR(R44="Preventivo",R44="Detectivo"),Y43-(Y43*T44)," "))," ")</f>
        <v xml:space="preserve"> </v>
      </c>
      <c r="Z44" s="339"/>
      <c r="AA44" s="337"/>
      <c r="AB44" s="53" t="str">
        <f>_xlfn.IFNA(IF(AB43=" ",IF(R44="Correctivo",L43-(L43*T44)," "),IF(R44="Correctivo",AB43-(AB43*T44)," "))," ")</f>
        <v xml:space="preserve"> </v>
      </c>
      <c r="AC44" s="339"/>
      <c r="AD44" s="337"/>
      <c r="AE44" s="339"/>
      <c r="AF44" s="341"/>
    </row>
    <row r="45" spans="2:32" ht="50.1" customHeight="1" x14ac:dyDescent="0.25">
      <c r="B45" s="101"/>
      <c r="C45" s="102"/>
      <c r="D45" s="102"/>
      <c r="E45" s="102"/>
      <c r="F45" s="102"/>
      <c r="G45" s="103"/>
      <c r="H45" s="102"/>
      <c r="I45" s="102"/>
      <c r="J45" s="104"/>
      <c r="K45" s="102"/>
      <c r="L45" s="105"/>
      <c r="M45" s="106"/>
      <c r="N45" s="102"/>
      <c r="O45" s="107"/>
      <c r="P45" s="102"/>
      <c r="Q45" s="108"/>
      <c r="R45" s="108"/>
      <c r="S45" s="108"/>
      <c r="T45" s="105"/>
      <c r="U45" s="102"/>
      <c r="V45" s="108"/>
      <c r="W45" s="102"/>
      <c r="X45" s="102"/>
      <c r="Y45" s="104"/>
      <c r="Z45" s="109"/>
      <c r="AA45" s="104"/>
      <c r="AB45" s="104"/>
      <c r="AC45" s="109"/>
      <c r="AD45" s="104"/>
      <c r="AE45" s="109"/>
      <c r="AF45" s="110"/>
    </row>
    <row r="46" spans="2:32" ht="21" customHeight="1" x14ac:dyDescent="0.3">
      <c r="B46" s="71"/>
      <c r="M46" s="106"/>
      <c r="N46" s="102"/>
      <c r="O46" s="107"/>
      <c r="AD46" s="266" t="s">
        <v>103</v>
      </c>
      <c r="AE46" s="266"/>
      <c r="AF46" s="267"/>
    </row>
    <row r="47" spans="2:32" ht="23.1" customHeight="1" x14ac:dyDescent="0.25">
      <c r="B47" s="71"/>
      <c r="AD47" s="268" t="s">
        <v>118</v>
      </c>
      <c r="AE47" s="268"/>
      <c r="AF47" s="269"/>
    </row>
    <row r="48" spans="2:32" ht="18" customHeight="1" x14ac:dyDescent="0.25">
      <c r="B48" s="111"/>
      <c r="C48" s="112"/>
      <c r="D48" s="112"/>
      <c r="E48" s="112"/>
      <c r="F48" s="112"/>
      <c r="G48" s="112"/>
      <c r="H48" s="112"/>
      <c r="I48" s="112"/>
      <c r="J48" s="112"/>
      <c r="K48" s="112"/>
      <c r="L48" s="112"/>
      <c r="M48" s="112"/>
      <c r="N48" s="112"/>
      <c r="O48" s="112"/>
      <c r="P48" s="112"/>
      <c r="Q48" s="112"/>
      <c r="R48" s="112"/>
      <c r="S48" s="112" t="s">
        <v>105</v>
      </c>
      <c r="T48" s="112"/>
      <c r="U48" s="112"/>
      <c r="V48" s="112"/>
      <c r="W48" s="112"/>
      <c r="X48" s="112"/>
      <c r="Y48" s="112"/>
      <c r="Z48" s="112"/>
      <c r="AA48" s="112"/>
      <c r="AB48" s="112"/>
      <c r="AC48" s="112"/>
      <c r="AD48" s="270" t="s">
        <v>106</v>
      </c>
      <c r="AE48" s="270"/>
      <c r="AF48" s="271"/>
    </row>
    <row r="51" spans="2:32" s="113" customFormat="1" ht="24.95" customHeight="1" x14ac:dyDescent="0.25">
      <c r="B51" s="263"/>
      <c r="C51" s="263"/>
      <c r="D51" s="263"/>
      <c r="E51" s="264"/>
      <c r="F51" s="264"/>
      <c r="G51" s="264"/>
      <c r="H51" s="264"/>
      <c r="I51" s="263"/>
      <c r="J51" s="263"/>
      <c r="K51" s="264"/>
      <c r="L51" s="264"/>
      <c r="M51" s="264"/>
      <c r="N51" s="264"/>
      <c r="O51" s="264"/>
      <c r="P51" s="264"/>
      <c r="Q51" s="264"/>
      <c r="R51" s="263"/>
      <c r="S51" s="263"/>
      <c r="T51" s="264"/>
      <c r="U51" s="264"/>
      <c r="V51" s="264"/>
      <c r="W51" s="264"/>
      <c r="X51" s="264"/>
      <c r="Y51" s="264"/>
      <c r="Z51" s="264"/>
      <c r="AA51" s="264"/>
      <c r="AB51" s="264"/>
      <c r="AC51" s="264"/>
      <c r="AD51" s="264"/>
      <c r="AE51" s="264"/>
      <c r="AF51" s="264"/>
    </row>
    <row r="52" spans="2:32" s="113" customFormat="1" ht="20.100000000000001" customHeight="1" x14ac:dyDescent="0.25">
      <c r="B52" s="263"/>
      <c r="C52" s="263"/>
      <c r="D52" s="263"/>
      <c r="E52" s="264"/>
      <c r="F52" s="264"/>
      <c r="G52" s="264"/>
      <c r="H52" s="264"/>
      <c r="I52" s="263"/>
      <c r="J52" s="263"/>
      <c r="K52" s="264"/>
      <c r="L52" s="264"/>
      <c r="M52" s="264"/>
      <c r="N52" s="264"/>
      <c r="O52" s="264"/>
      <c r="P52" s="264"/>
      <c r="Q52" s="264"/>
      <c r="R52" s="263"/>
      <c r="S52" s="265"/>
      <c r="T52" s="264"/>
      <c r="U52" s="264"/>
      <c r="V52" s="264"/>
      <c r="W52" s="264"/>
      <c r="X52" s="264"/>
      <c r="Y52" s="264"/>
      <c r="Z52" s="264"/>
      <c r="AA52" s="264"/>
      <c r="AB52" s="264"/>
      <c r="AC52" s="264"/>
      <c r="AD52" s="264"/>
      <c r="AE52" s="264"/>
      <c r="AF52" s="264"/>
    </row>
    <row r="56" spans="2:32" ht="15" customHeight="1" x14ac:dyDescent="0.25">
      <c r="AB56" s="260"/>
      <c r="AC56" s="260"/>
    </row>
    <row r="57" spans="2:32" ht="15" customHeight="1" x14ac:dyDescent="0.25">
      <c r="AB57" s="261"/>
      <c r="AC57" s="261"/>
    </row>
    <row r="58" spans="2:32" ht="15" customHeight="1" x14ac:dyDescent="0.25">
      <c r="AB58" s="262"/>
      <c r="AC58" s="262"/>
    </row>
    <row r="154" spans="4:4" ht="15.75" x14ac:dyDescent="0.25"/>
    <row r="155" spans="4:4" ht="15" hidden="1" customHeight="1" x14ac:dyDescent="0.25"/>
    <row r="156" spans="4:4" ht="15" hidden="1" customHeight="1" x14ac:dyDescent="0.25">
      <c r="D156" s="67" t="s">
        <v>92</v>
      </c>
    </row>
    <row r="157" spans="4:4" ht="15" hidden="1" customHeight="1" x14ac:dyDescent="0.25">
      <c r="D157" s="67" t="s">
        <v>147</v>
      </c>
    </row>
    <row r="158" spans="4:4" ht="15" hidden="1" customHeight="1" x14ac:dyDescent="0.25">
      <c r="D158" s="67" t="s">
        <v>148</v>
      </c>
    </row>
    <row r="159" spans="4:4" ht="15" hidden="1" customHeight="1" x14ac:dyDescent="0.25">
      <c r="D159" s="67" t="s">
        <v>149</v>
      </c>
    </row>
    <row r="160" spans="4:4" ht="15" hidden="1" customHeight="1" x14ac:dyDescent="0.25">
      <c r="D160" s="67" t="s">
        <v>150</v>
      </c>
    </row>
    <row r="161" spans="4:4" ht="15" hidden="1" customHeight="1" x14ac:dyDescent="0.25">
      <c r="D161" s="67" t="s">
        <v>151</v>
      </c>
    </row>
    <row r="162" spans="4:4" ht="15" hidden="1" customHeight="1" x14ac:dyDescent="0.25">
      <c r="D162" s="67" t="s">
        <v>152</v>
      </c>
    </row>
    <row r="163" spans="4:4" ht="15" hidden="1" customHeight="1" x14ac:dyDescent="0.25">
      <c r="D163" s="67" t="s">
        <v>58</v>
      </c>
    </row>
    <row r="164" spans="4:4" ht="15" hidden="1" customHeight="1" x14ac:dyDescent="0.25"/>
    <row r="165" spans="4:4" ht="15.75" x14ac:dyDescent="0.25"/>
  </sheetData>
  <mergeCells count="254">
    <mergeCell ref="E17:H17"/>
    <mergeCell ref="B18:D18"/>
    <mergeCell ref="E18:H18"/>
    <mergeCell ref="Q18:S18"/>
    <mergeCell ref="T18:Y18"/>
    <mergeCell ref="Z18:AA18"/>
    <mergeCell ref="B3:E13"/>
    <mergeCell ref="F3:Z13"/>
    <mergeCell ref="AA3:AF13"/>
    <mergeCell ref="B14:D14"/>
    <mergeCell ref="AB14:AE14"/>
    <mergeCell ref="B16:D16"/>
    <mergeCell ref="E16:H16"/>
    <mergeCell ref="Q16:S16"/>
    <mergeCell ref="V16:AF16"/>
    <mergeCell ref="B20:D20"/>
    <mergeCell ref="E20:H20"/>
    <mergeCell ref="Q20:S20"/>
    <mergeCell ref="T20:Y20"/>
    <mergeCell ref="Z20:AA20"/>
    <mergeCell ref="AB20:AF20"/>
    <mergeCell ref="AB18:AF18"/>
    <mergeCell ref="B19:D19"/>
    <mergeCell ref="E19:H19"/>
    <mergeCell ref="Q19:S19"/>
    <mergeCell ref="T19:Y19"/>
    <mergeCell ref="Z19:AA19"/>
    <mergeCell ref="AB19:AF19"/>
    <mergeCell ref="B22:M22"/>
    <mergeCell ref="N22:AF22"/>
    <mergeCell ref="B23:B24"/>
    <mergeCell ref="C23:C24"/>
    <mergeCell ref="D23:D24"/>
    <mergeCell ref="E23:E24"/>
    <mergeCell ref="F23:F24"/>
    <mergeCell ref="G23:G24"/>
    <mergeCell ref="H23:H24"/>
    <mergeCell ref="I23:I24"/>
    <mergeCell ref="AA23:AA24"/>
    <mergeCell ref="AB23:AB24"/>
    <mergeCell ref="AC23:AC24"/>
    <mergeCell ref="AD23:AD24"/>
    <mergeCell ref="AE23:AE24"/>
    <mergeCell ref="AF23:AF24"/>
    <mergeCell ref="P23:Q23"/>
    <mergeCell ref="R23:T23"/>
    <mergeCell ref="U23:W23"/>
    <mergeCell ref="X23:X24"/>
    <mergeCell ref="Y23:Y24"/>
    <mergeCell ref="Z23:Z24"/>
    <mergeCell ref="J23:J24"/>
    <mergeCell ref="K23:K24"/>
    <mergeCell ref="AD25:AD26"/>
    <mergeCell ref="AE25:AE26"/>
    <mergeCell ref="AF25:AF26"/>
    <mergeCell ref="H25:H26"/>
    <mergeCell ref="I25:I26"/>
    <mergeCell ref="J25:J26"/>
    <mergeCell ref="K25:K26"/>
    <mergeCell ref="L25:L26"/>
    <mergeCell ref="M25:M26"/>
    <mergeCell ref="Z25:Z26"/>
    <mergeCell ref="AA25:AA26"/>
    <mergeCell ref="AC25:AC26"/>
    <mergeCell ref="L23:L24"/>
    <mergeCell ref="M23:M24"/>
    <mergeCell ref="N23:N24"/>
    <mergeCell ref="O23:O24"/>
    <mergeCell ref="B27:B28"/>
    <mergeCell ref="C27:C28"/>
    <mergeCell ref="D27:D28"/>
    <mergeCell ref="E27:E28"/>
    <mergeCell ref="F27:F28"/>
    <mergeCell ref="G27:G28"/>
    <mergeCell ref="B25:B26"/>
    <mergeCell ref="C25:C26"/>
    <mergeCell ref="D25:D26"/>
    <mergeCell ref="E25:E26"/>
    <mergeCell ref="F25:F26"/>
    <mergeCell ref="G25:G26"/>
    <mergeCell ref="Z27:Z28"/>
    <mergeCell ref="AA27:AA28"/>
    <mergeCell ref="AC27:AC28"/>
    <mergeCell ref="AD27:AD28"/>
    <mergeCell ref="AE27:AE28"/>
    <mergeCell ref="AF27:AF28"/>
    <mergeCell ref="H27:H28"/>
    <mergeCell ref="I27:I28"/>
    <mergeCell ref="J27:J28"/>
    <mergeCell ref="K27:K28"/>
    <mergeCell ref="L27:L28"/>
    <mergeCell ref="M27:M28"/>
    <mergeCell ref="AD29:AD30"/>
    <mergeCell ref="AE29:AE30"/>
    <mergeCell ref="AF29:AF30"/>
    <mergeCell ref="H29:H30"/>
    <mergeCell ref="I29:I30"/>
    <mergeCell ref="J29:J30"/>
    <mergeCell ref="K29:K30"/>
    <mergeCell ref="L29:L30"/>
    <mergeCell ref="M29:M30"/>
    <mergeCell ref="B31:B32"/>
    <mergeCell ref="C31:C32"/>
    <mergeCell ref="D31:D32"/>
    <mergeCell ref="E31:E32"/>
    <mergeCell ref="F31:F32"/>
    <mergeCell ref="G31:G32"/>
    <mergeCell ref="Z29:Z30"/>
    <mergeCell ref="AA29:AA30"/>
    <mergeCell ref="AC29:AC30"/>
    <mergeCell ref="B29:B30"/>
    <mergeCell ref="C29:C30"/>
    <mergeCell ref="D29:D30"/>
    <mergeCell ref="E29:E30"/>
    <mergeCell ref="F29:F30"/>
    <mergeCell ref="G29:G30"/>
    <mergeCell ref="Z31:Z32"/>
    <mergeCell ref="AA31:AA32"/>
    <mergeCell ref="AC31:AC32"/>
    <mergeCell ref="AD31:AD32"/>
    <mergeCell ref="AE31:AE32"/>
    <mergeCell ref="AF31:AF32"/>
    <mergeCell ref="H31:H32"/>
    <mergeCell ref="I31:I32"/>
    <mergeCell ref="J31:J32"/>
    <mergeCell ref="K31:K32"/>
    <mergeCell ref="L31:L32"/>
    <mergeCell ref="M31:M32"/>
    <mergeCell ref="AD33:AD34"/>
    <mergeCell ref="AE33:AE34"/>
    <mergeCell ref="AF33:AF34"/>
    <mergeCell ref="H33:H34"/>
    <mergeCell ref="I33:I34"/>
    <mergeCell ref="J33:J34"/>
    <mergeCell ref="K33:K34"/>
    <mergeCell ref="L33:L34"/>
    <mergeCell ref="M33:M34"/>
    <mergeCell ref="B35:B36"/>
    <mergeCell ref="C35:C36"/>
    <mergeCell ref="D35:D36"/>
    <mergeCell ref="E35:E36"/>
    <mergeCell ref="F35:F36"/>
    <mergeCell ref="G35:G36"/>
    <mergeCell ref="Z33:Z34"/>
    <mergeCell ref="AA33:AA34"/>
    <mergeCell ref="AC33:AC34"/>
    <mergeCell ref="B33:B34"/>
    <mergeCell ref="C33:C34"/>
    <mergeCell ref="D33:D34"/>
    <mergeCell ref="E33:E34"/>
    <mergeCell ref="F33:F34"/>
    <mergeCell ref="G33:G34"/>
    <mergeCell ref="Z35:Z36"/>
    <mergeCell ref="AA35:AA36"/>
    <mergeCell ref="AC35:AC36"/>
    <mergeCell ref="AD35:AD36"/>
    <mergeCell ref="AE35:AE36"/>
    <mergeCell ref="AF35:AF36"/>
    <mergeCell ref="H35:H36"/>
    <mergeCell ref="I35:I36"/>
    <mergeCell ref="J35:J36"/>
    <mergeCell ref="K35:K36"/>
    <mergeCell ref="L35:L36"/>
    <mergeCell ref="M35:M36"/>
    <mergeCell ref="AD37:AD38"/>
    <mergeCell ref="AE37:AE38"/>
    <mergeCell ref="AF37:AF38"/>
    <mergeCell ref="H37:H38"/>
    <mergeCell ref="I37:I38"/>
    <mergeCell ref="J37:J38"/>
    <mergeCell ref="K37:K38"/>
    <mergeCell ref="L37:L38"/>
    <mergeCell ref="M37:M38"/>
    <mergeCell ref="B39:B40"/>
    <mergeCell ref="C39:C40"/>
    <mergeCell ref="D39:D40"/>
    <mergeCell ref="E39:E40"/>
    <mergeCell ref="F39:F40"/>
    <mergeCell ref="G39:G40"/>
    <mergeCell ref="Z37:Z38"/>
    <mergeCell ref="AA37:AA38"/>
    <mergeCell ref="AC37:AC38"/>
    <mergeCell ref="B37:B38"/>
    <mergeCell ref="C37:C38"/>
    <mergeCell ref="D37:D38"/>
    <mergeCell ref="E37:E38"/>
    <mergeCell ref="F37:F38"/>
    <mergeCell ref="G37:G38"/>
    <mergeCell ref="Z39:Z40"/>
    <mergeCell ref="AA39:AA40"/>
    <mergeCell ref="AC39:AC40"/>
    <mergeCell ref="AD39:AD40"/>
    <mergeCell ref="AE39:AE40"/>
    <mergeCell ref="AF39:AF40"/>
    <mergeCell ref="H39:H40"/>
    <mergeCell ref="I39:I40"/>
    <mergeCell ref="J39:J40"/>
    <mergeCell ref="K39:K40"/>
    <mergeCell ref="L39:L40"/>
    <mergeCell ref="M39:M40"/>
    <mergeCell ref="AD41:AD42"/>
    <mergeCell ref="AE41:AE42"/>
    <mergeCell ref="AF41:AF42"/>
    <mergeCell ref="H41:H42"/>
    <mergeCell ref="I41:I42"/>
    <mergeCell ref="J41:J42"/>
    <mergeCell ref="K41:K42"/>
    <mergeCell ref="L41:L42"/>
    <mergeCell ref="M41:M42"/>
    <mergeCell ref="B43:B44"/>
    <mergeCell ref="C43:C44"/>
    <mergeCell ref="D43:D44"/>
    <mergeCell ref="E43:E44"/>
    <mergeCell ref="F43:F44"/>
    <mergeCell ref="G43:G44"/>
    <mergeCell ref="Z41:Z42"/>
    <mergeCell ref="AA41:AA42"/>
    <mergeCell ref="AC41:AC42"/>
    <mergeCell ref="B41:B42"/>
    <mergeCell ref="C41:C42"/>
    <mergeCell ref="D41:D42"/>
    <mergeCell ref="E41:E42"/>
    <mergeCell ref="F41:F42"/>
    <mergeCell ref="G41:G42"/>
    <mergeCell ref="Z43:Z44"/>
    <mergeCell ref="AA43:AA44"/>
    <mergeCell ref="AC43:AC44"/>
    <mergeCell ref="AD43:AD44"/>
    <mergeCell ref="AE43:AE44"/>
    <mergeCell ref="AF43:AF44"/>
    <mergeCell ref="H43:H44"/>
    <mergeCell ref="I43:I44"/>
    <mergeCell ref="J43:J44"/>
    <mergeCell ref="K43:K44"/>
    <mergeCell ref="L43:L44"/>
    <mergeCell ref="M43:M44"/>
    <mergeCell ref="AD46:AF46"/>
    <mergeCell ref="AD47:AF47"/>
    <mergeCell ref="AD48:AF48"/>
    <mergeCell ref="B51:D51"/>
    <mergeCell ref="E51:H51"/>
    <mergeCell ref="I51:J51"/>
    <mergeCell ref="K51:Q51"/>
    <mergeCell ref="R51:S51"/>
    <mergeCell ref="T51:AF51"/>
    <mergeCell ref="AB56:AC56"/>
    <mergeCell ref="AB57:AC57"/>
    <mergeCell ref="AB58:AC58"/>
    <mergeCell ref="B52:D52"/>
    <mergeCell ref="E52:H52"/>
    <mergeCell ref="I52:J52"/>
    <mergeCell ref="K52:Q52"/>
    <mergeCell ref="R52:S52"/>
    <mergeCell ref="T52:AF52"/>
  </mergeCells>
  <conditionalFormatting sqref="I25 Z25">
    <cfRule type="cellIs" dxfId="531" priority="262" operator="equal">
      <formula>"Muy Alta"</formula>
    </cfRule>
    <cfRule type="cellIs" dxfId="530" priority="263" operator="equal">
      <formula>"Alta"</formula>
    </cfRule>
  </conditionalFormatting>
  <conditionalFormatting sqref="K25 AC25">
    <cfRule type="cellIs" dxfId="529" priority="257" operator="equal">
      <formula>"Catastrófico"</formula>
    </cfRule>
    <cfRule type="cellIs" dxfId="528" priority="258" operator="equal">
      <formula>"Mayor"</formula>
    </cfRule>
    <cfRule type="cellIs" dxfId="527" priority="259" operator="equal">
      <formula>"Moderado"</formula>
    </cfRule>
    <cfRule type="cellIs" dxfId="526" priority="260" operator="equal">
      <formula>"Menor"</formula>
    </cfRule>
    <cfRule type="cellIs" dxfId="525" priority="261" operator="equal">
      <formula>"Leve"</formula>
    </cfRule>
  </conditionalFormatting>
  <conditionalFormatting sqref="M25 AE25">
    <cfRule type="cellIs" dxfId="524" priority="253" operator="equal">
      <formula>"Extremo"</formula>
    </cfRule>
    <cfRule type="cellIs" dxfId="523" priority="254" operator="equal">
      <formula>"Alto"</formula>
    </cfRule>
    <cfRule type="cellIs" dxfId="522" priority="255" operator="equal">
      <formula>"Moderado"</formula>
    </cfRule>
    <cfRule type="cellIs" dxfId="521" priority="256" operator="equal">
      <formula>"Bajo"</formula>
    </cfRule>
  </conditionalFormatting>
  <conditionalFormatting sqref="I35">
    <cfRule type="cellIs" dxfId="520" priority="136" operator="equal">
      <formula>"Muy Alta"</formula>
    </cfRule>
    <cfRule type="cellIs" dxfId="519" priority="137" operator="equal">
      <formula>"Alta"</formula>
    </cfRule>
  </conditionalFormatting>
  <conditionalFormatting sqref="K35">
    <cfRule type="cellIs" dxfId="518" priority="131" operator="equal">
      <formula>"Catastrófico"</formula>
    </cfRule>
    <cfRule type="cellIs" dxfId="517" priority="132" operator="equal">
      <formula>"Mayor"</formula>
    </cfRule>
    <cfRule type="cellIs" dxfId="516" priority="133" operator="equal">
      <formula>"Moderado"</formula>
    </cfRule>
    <cfRule type="cellIs" dxfId="515" priority="134" operator="equal">
      <formula>"Menor"</formula>
    </cfRule>
    <cfRule type="cellIs" dxfId="514" priority="135" operator="equal">
      <formula>"Leve"</formula>
    </cfRule>
  </conditionalFormatting>
  <conditionalFormatting sqref="M35">
    <cfRule type="cellIs" dxfId="513" priority="127" operator="equal">
      <formula>"Extremo"</formula>
    </cfRule>
    <cfRule type="cellIs" dxfId="512" priority="128" operator="equal">
      <formula>"Alto"</formula>
    </cfRule>
    <cfRule type="cellIs" dxfId="511" priority="129" operator="equal">
      <formula>"Moderado"</formula>
    </cfRule>
    <cfRule type="cellIs" dxfId="510" priority="130" operator="equal">
      <formula>"Bajo"</formula>
    </cfRule>
  </conditionalFormatting>
  <conditionalFormatting sqref="Z33">
    <cfRule type="cellIs" dxfId="509" priority="150" operator="equal">
      <formula>"Muy Alta"</formula>
    </cfRule>
    <cfRule type="cellIs" dxfId="508" priority="151" operator="equal">
      <formula>"Alta"</formula>
    </cfRule>
  </conditionalFormatting>
  <conditionalFormatting sqref="AC33">
    <cfRule type="cellIs" dxfId="507" priority="145" operator="equal">
      <formula>"Catastrófico"</formula>
    </cfRule>
    <cfRule type="cellIs" dxfId="506" priority="146" operator="equal">
      <formula>"Mayor"</formula>
    </cfRule>
    <cfRule type="cellIs" dxfId="505" priority="147" operator="equal">
      <formula>"Moderado"</formula>
    </cfRule>
    <cfRule type="cellIs" dxfId="504" priority="148" operator="equal">
      <formula>"Menor"</formula>
    </cfRule>
    <cfRule type="cellIs" dxfId="503" priority="149" operator="equal">
      <formula>"Leve"</formula>
    </cfRule>
  </conditionalFormatting>
  <conditionalFormatting sqref="AE33">
    <cfRule type="cellIs" dxfId="502" priority="141" operator="equal">
      <formula>"Extremo"</formula>
    </cfRule>
    <cfRule type="cellIs" dxfId="501" priority="142" operator="equal">
      <formula>"Alto"</formula>
    </cfRule>
    <cfRule type="cellIs" dxfId="500" priority="143" operator="equal">
      <formula>"Moderado"</formula>
    </cfRule>
    <cfRule type="cellIs" dxfId="499" priority="144" operator="equal">
      <formula>"Bajo"</formula>
    </cfRule>
  </conditionalFormatting>
  <conditionalFormatting sqref="I33">
    <cfRule type="cellIs" dxfId="498" priority="164" operator="equal">
      <formula>"Muy Alta"</formula>
    </cfRule>
    <cfRule type="cellIs" dxfId="497" priority="165" operator="equal">
      <formula>"Alta"</formula>
    </cfRule>
  </conditionalFormatting>
  <conditionalFormatting sqref="K33">
    <cfRule type="cellIs" dxfId="496" priority="159" operator="equal">
      <formula>"Catastrófico"</formula>
    </cfRule>
    <cfRule type="cellIs" dxfId="495" priority="160" operator="equal">
      <formula>"Mayor"</formula>
    </cfRule>
    <cfRule type="cellIs" dxfId="494" priority="161" operator="equal">
      <formula>"Moderado"</formula>
    </cfRule>
    <cfRule type="cellIs" dxfId="493" priority="162" operator="equal">
      <formula>"Menor"</formula>
    </cfRule>
    <cfRule type="cellIs" dxfId="492" priority="163" operator="equal">
      <formula>"Leve"</formula>
    </cfRule>
  </conditionalFormatting>
  <conditionalFormatting sqref="M33">
    <cfRule type="cellIs" dxfId="491" priority="155" operator="equal">
      <formula>"Extremo"</formula>
    </cfRule>
    <cfRule type="cellIs" dxfId="490" priority="156" operator="equal">
      <formula>"Alto"</formula>
    </cfRule>
    <cfRule type="cellIs" dxfId="489" priority="157" operator="equal">
      <formula>"Moderado"</formula>
    </cfRule>
    <cfRule type="cellIs" dxfId="488" priority="158" operator="equal">
      <formula>"Bajo"</formula>
    </cfRule>
  </conditionalFormatting>
  <conditionalFormatting sqref="Z31">
    <cfRule type="cellIs" dxfId="487" priority="178" operator="equal">
      <formula>"Muy Alta"</formula>
    </cfRule>
    <cfRule type="cellIs" dxfId="486" priority="179" operator="equal">
      <formula>"Alta"</formula>
    </cfRule>
  </conditionalFormatting>
  <conditionalFormatting sqref="AC31">
    <cfRule type="cellIs" dxfId="485" priority="173" operator="equal">
      <formula>"Catastrófico"</formula>
    </cfRule>
    <cfRule type="cellIs" dxfId="484" priority="174" operator="equal">
      <formula>"Mayor"</formula>
    </cfRule>
    <cfRule type="cellIs" dxfId="483" priority="175" operator="equal">
      <formula>"Moderado"</formula>
    </cfRule>
    <cfRule type="cellIs" dxfId="482" priority="176" operator="equal">
      <formula>"Menor"</formula>
    </cfRule>
    <cfRule type="cellIs" dxfId="481" priority="177" operator="equal">
      <formula>"Leve"</formula>
    </cfRule>
  </conditionalFormatting>
  <conditionalFormatting sqref="AE31">
    <cfRule type="cellIs" dxfId="480" priority="169" operator="equal">
      <formula>"Extremo"</formula>
    </cfRule>
    <cfRule type="cellIs" dxfId="479" priority="170" operator="equal">
      <formula>"Alto"</formula>
    </cfRule>
    <cfRule type="cellIs" dxfId="478" priority="171" operator="equal">
      <formula>"Moderado"</formula>
    </cfRule>
    <cfRule type="cellIs" dxfId="477" priority="172" operator="equal">
      <formula>"Bajo"</formula>
    </cfRule>
  </conditionalFormatting>
  <conditionalFormatting sqref="I31">
    <cfRule type="cellIs" dxfId="476" priority="192" operator="equal">
      <formula>"Muy Alta"</formula>
    </cfRule>
    <cfRule type="cellIs" dxfId="475" priority="193" operator="equal">
      <formula>"Alta"</formula>
    </cfRule>
  </conditionalFormatting>
  <conditionalFormatting sqref="K31">
    <cfRule type="cellIs" dxfId="474" priority="187" operator="equal">
      <formula>"Catastrófico"</formula>
    </cfRule>
    <cfRule type="cellIs" dxfId="473" priority="188" operator="equal">
      <formula>"Mayor"</formula>
    </cfRule>
    <cfRule type="cellIs" dxfId="472" priority="189" operator="equal">
      <formula>"Moderado"</formula>
    </cfRule>
    <cfRule type="cellIs" dxfId="471" priority="190" operator="equal">
      <formula>"Menor"</formula>
    </cfRule>
    <cfRule type="cellIs" dxfId="470" priority="191" operator="equal">
      <formula>"Leve"</formula>
    </cfRule>
  </conditionalFormatting>
  <conditionalFormatting sqref="M31">
    <cfRule type="cellIs" dxfId="469" priority="183" operator="equal">
      <formula>"Extremo"</formula>
    </cfRule>
    <cfRule type="cellIs" dxfId="468" priority="184" operator="equal">
      <formula>"Alto"</formula>
    </cfRule>
    <cfRule type="cellIs" dxfId="467" priority="185" operator="equal">
      <formula>"Moderado"</formula>
    </cfRule>
    <cfRule type="cellIs" dxfId="466" priority="186" operator="equal">
      <formula>"Bajo"</formula>
    </cfRule>
  </conditionalFormatting>
  <conditionalFormatting sqref="Z29">
    <cfRule type="cellIs" dxfId="465" priority="206" operator="equal">
      <formula>"Muy Alta"</formula>
    </cfRule>
    <cfRule type="cellIs" dxfId="464" priority="207" operator="equal">
      <formula>"Alta"</formula>
    </cfRule>
  </conditionalFormatting>
  <conditionalFormatting sqref="AC29">
    <cfRule type="cellIs" dxfId="463" priority="201" operator="equal">
      <formula>"Catastrófico"</formula>
    </cfRule>
    <cfRule type="cellIs" dxfId="462" priority="202" operator="equal">
      <formula>"Mayor"</formula>
    </cfRule>
    <cfRule type="cellIs" dxfId="461" priority="203" operator="equal">
      <formula>"Moderado"</formula>
    </cfRule>
    <cfRule type="cellIs" dxfId="460" priority="204" operator="equal">
      <formula>"Menor"</formula>
    </cfRule>
    <cfRule type="cellIs" dxfId="459" priority="205" operator="equal">
      <formula>"Leve"</formula>
    </cfRule>
  </conditionalFormatting>
  <conditionalFormatting sqref="AE29">
    <cfRule type="cellIs" dxfId="458" priority="197" operator="equal">
      <formula>"Extremo"</formula>
    </cfRule>
    <cfRule type="cellIs" dxfId="457" priority="198" operator="equal">
      <formula>"Alto"</formula>
    </cfRule>
    <cfRule type="cellIs" dxfId="456" priority="199" operator="equal">
      <formula>"Moderado"</formula>
    </cfRule>
    <cfRule type="cellIs" dxfId="455" priority="200" operator="equal">
      <formula>"Bajo"</formula>
    </cfRule>
  </conditionalFormatting>
  <conditionalFormatting sqref="I29">
    <cfRule type="cellIs" dxfId="454" priority="220" operator="equal">
      <formula>"Muy Alta"</formula>
    </cfRule>
    <cfRule type="cellIs" dxfId="453" priority="221" operator="equal">
      <formula>"Alta"</formula>
    </cfRule>
  </conditionalFormatting>
  <conditionalFormatting sqref="K29">
    <cfRule type="cellIs" dxfId="452" priority="215" operator="equal">
      <formula>"Catastrófico"</formula>
    </cfRule>
    <cfRule type="cellIs" dxfId="451" priority="216" operator="equal">
      <formula>"Mayor"</formula>
    </cfRule>
    <cfRule type="cellIs" dxfId="450" priority="217" operator="equal">
      <formula>"Moderado"</formula>
    </cfRule>
    <cfRule type="cellIs" dxfId="449" priority="218" operator="equal">
      <formula>"Menor"</formula>
    </cfRule>
    <cfRule type="cellIs" dxfId="448" priority="219" operator="equal">
      <formula>"Leve"</formula>
    </cfRule>
  </conditionalFormatting>
  <conditionalFormatting sqref="M29">
    <cfRule type="cellIs" dxfId="447" priority="211" operator="equal">
      <formula>"Extremo"</formula>
    </cfRule>
    <cfRule type="cellIs" dxfId="446" priority="212" operator="equal">
      <formula>"Alto"</formula>
    </cfRule>
    <cfRule type="cellIs" dxfId="445" priority="213" operator="equal">
      <formula>"Moderado"</formula>
    </cfRule>
    <cfRule type="cellIs" dxfId="444" priority="214" operator="equal">
      <formula>"Bajo"</formula>
    </cfRule>
  </conditionalFormatting>
  <conditionalFormatting sqref="Z27">
    <cfRule type="cellIs" dxfId="443" priority="234" operator="equal">
      <formula>"Muy Alta"</formula>
    </cfRule>
    <cfRule type="cellIs" dxfId="442" priority="235" operator="equal">
      <formula>"Alta"</formula>
    </cfRule>
  </conditionalFormatting>
  <conditionalFormatting sqref="AC27">
    <cfRule type="cellIs" dxfId="441" priority="229" operator="equal">
      <formula>"Catastrófico"</formula>
    </cfRule>
    <cfRule type="cellIs" dxfId="440" priority="230" operator="equal">
      <formula>"Mayor"</formula>
    </cfRule>
    <cfRule type="cellIs" dxfId="439" priority="231" operator="equal">
      <formula>"Moderado"</formula>
    </cfRule>
    <cfRule type="cellIs" dxfId="438" priority="232" operator="equal">
      <formula>"Menor"</formula>
    </cfRule>
    <cfRule type="cellIs" dxfId="437" priority="233" operator="equal">
      <formula>"Leve"</formula>
    </cfRule>
  </conditionalFormatting>
  <conditionalFormatting sqref="AE27">
    <cfRule type="cellIs" dxfId="436" priority="225" operator="equal">
      <formula>"Extremo"</formula>
    </cfRule>
    <cfRule type="cellIs" dxfId="435" priority="226" operator="equal">
      <formula>"Alto"</formula>
    </cfRule>
    <cfRule type="cellIs" dxfId="434" priority="227" operator="equal">
      <formula>"Moderado"</formula>
    </cfRule>
    <cfRule type="cellIs" dxfId="433" priority="228" operator="equal">
      <formula>"Bajo"</formula>
    </cfRule>
  </conditionalFormatting>
  <conditionalFormatting sqref="I27">
    <cfRule type="cellIs" dxfId="432" priority="248" operator="equal">
      <formula>"Muy Alta"</formula>
    </cfRule>
    <cfRule type="cellIs" dxfId="431" priority="249" operator="equal">
      <formula>"Alta"</formula>
    </cfRule>
  </conditionalFormatting>
  <conditionalFormatting sqref="K27">
    <cfRule type="cellIs" dxfId="430" priority="243" operator="equal">
      <formula>"Catastrófico"</formula>
    </cfRule>
    <cfRule type="cellIs" dxfId="429" priority="244" operator="equal">
      <formula>"Mayor"</formula>
    </cfRule>
    <cfRule type="cellIs" dxfId="428" priority="245" operator="equal">
      <formula>"Moderado"</formula>
    </cfRule>
    <cfRule type="cellIs" dxfId="427" priority="246" operator="equal">
      <formula>"Menor"</formula>
    </cfRule>
    <cfRule type="cellIs" dxfId="426" priority="247" operator="equal">
      <formula>"Leve"</formula>
    </cfRule>
  </conditionalFormatting>
  <conditionalFormatting sqref="M27">
    <cfRule type="cellIs" dxfId="425" priority="239" operator="equal">
      <formula>"Extremo"</formula>
    </cfRule>
    <cfRule type="cellIs" dxfId="424" priority="240" operator="equal">
      <formula>"Alto"</formula>
    </cfRule>
    <cfRule type="cellIs" dxfId="423" priority="241" operator="equal">
      <formula>"Moderado"</formula>
    </cfRule>
    <cfRule type="cellIs" dxfId="422" priority="242" operator="equal">
      <formula>"Bajo"</formula>
    </cfRule>
  </conditionalFormatting>
  <conditionalFormatting sqref="Z35">
    <cfRule type="cellIs" dxfId="421" priority="122" operator="equal">
      <formula>"Muy Alta"</formula>
    </cfRule>
    <cfRule type="cellIs" dxfId="420" priority="123" operator="equal">
      <formula>"Alta"</formula>
    </cfRule>
  </conditionalFormatting>
  <conditionalFormatting sqref="AC35">
    <cfRule type="cellIs" dxfId="419" priority="117" operator="equal">
      <formula>"Catastrófico"</formula>
    </cfRule>
    <cfRule type="cellIs" dxfId="418" priority="118" operator="equal">
      <formula>"Mayor"</formula>
    </cfRule>
    <cfRule type="cellIs" dxfId="417" priority="119" operator="equal">
      <formula>"Moderado"</formula>
    </cfRule>
    <cfRule type="cellIs" dxfId="416" priority="120" operator="equal">
      <formula>"Menor"</formula>
    </cfRule>
    <cfRule type="cellIs" dxfId="415" priority="121" operator="equal">
      <formula>"Leve"</formula>
    </cfRule>
  </conditionalFormatting>
  <conditionalFormatting sqref="AE35">
    <cfRule type="cellIs" dxfId="414" priority="113" operator="equal">
      <formula>"Extremo"</formula>
    </cfRule>
    <cfRule type="cellIs" dxfId="413" priority="114" operator="equal">
      <formula>"Alto"</formula>
    </cfRule>
    <cfRule type="cellIs" dxfId="412" priority="115" operator="equal">
      <formula>"Moderado"</formula>
    </cfRule>
    <cfRule type="cellIs" dxfId="411" priority="116" operator="equal">
      <formula>"Bajo"</formula>
    </cfRule>
  </conditionalFormatting>
  <conditionalFormatting sqref="I37">
    <cfRule type="cellIs" dxfId="410" priority="108" operator="equal">
      <formula>"Muy Alta"</formula>
    </cfRule>
    <cfRule type="cellIs" dxfId="409" priority="109" operator="equal">
      <formula>"Alta"</formula>
    </cfRule>
  </conditionalFormatting>
  <conditionalFormatting sqref="K37">
    <cfRule type="cellIs" dxfId="408" priority="103" operator="equal">
      <formula>"Catastrófico"</formula>
    </cfRule>
    <cfRule type="cellIs" dxfId="407" priority="104" operator="equal">
      <formula>"Mayor"</formula>
    </cfRule>
    <cfRule type="cellIs" dxfId="406" priority="105" operator="equal">
      <formula>"Moderado"</formula>
    </cfRule>
    <cfRule type="cellIs" dxfId="405" priority="106" operator="equal">
      <formula>"Menor"</formula>
    </cfRule>
    <cfRule type="cellIs" dxfId="404" priority="107" operator="equal">
      <formula>"Leve"</formula>
    </cfRule>
  </conditionalFormatting>
  <conditionalFormatting sqref="M37">
    <cfRule type="cellIs" dxfId="403" priority="99" operator="equal">
      <formula>"Extremo"</formula>
    </cfRule>
    <cfRule type="cellIs" dxfId="402" priority="100" operator="equal">
      <formula>"Alto"</formula>
    </cfRule>
    <cfRule type="cellIs" dxfId="401" priority="101" operator="equal">
      <formula>"Moderado"</formula>
    </cfRule>
    <cfRule type="cellIs" dxfId="400" priority="102" operator="equal">
      <formula>"Bajo"</formula>
    </cfRule>
  </conditionalFormatting>
  <conditionalFormatting sqref="Z37">
    <cfRule type="cellIs" dxfId="399" priority="94" operator="equal">
      <formula>"Muy Alta"</formula>
    </cfRule>
    <cfRule type="cellIs" dxfId="398" priority="95" operator="equal">
      <formula>"Alta"</formula>
    </cfRule>
  </conditionalFormatting>
  <conditionalFormatting sqref="AC37">
    <cfRule type="cellIs" dxfId="397" priority="89" operator="equal">
      <formula>"Catastrófico"</formula>
    </cfRule>
    <cfRule type="cellIs" dxfId="396" priority="90" operator="equal">
      <formula>"Mayor"</formula>
    </cfRule>
    <cfRule type="cellIs" dxfId="395" priority="91" operator="equal">
      <formula>"Moderado"</formula>
    </cfRule>
    <cfRule type="cellIs" dxfId="394" priority="92" operator="equal">
      <formula>"Menor"</formula>
    </cfRule>
    <cfRule type="cellIs" dxfId="393" priority="93" operator="equal">
      <formula>"Leve"</formula>
    </cfRule>
  </conditionalFormatting>
  <conditionalFormatting sqref="AE37">
    <cfRule type="cellIs" dxfId="392" priority="85" operator="equal">
      <formula>"Extremo"</formula>
    </cfRule>
    <cfRule type="cellIs" dxfId="391" priority="86" operator="equal">
      <formula>"Alto"</formula>
    </cfRule>
    <cfRule type="cellIs" dxfId="390" priority="87" operator="equal">
      <formula>"Moderado"</formula>
    </cfRule>
    <cfRule type="cellIs" dxfId="389" priority="88" operator="equal">
      <formula>"Bajo"</formula>
    </cfRule>
  </conditionalFormatting>
  <conditionalFormatting sqref="I39">
    <cfRule type="cellIs" dxfId="388" priority="80" operator="equal">
      <formula>"Muy Alta"</formula>
    </cfRule>
    <cfRule type="cellIs" dxfId="387" priority="81" operator="equal">
      <formula>"Alta"</formula>
    </cfRule>
  </conditionalFormatting>
  <conditionalFormatting sqref="K39">
    <cfRule type="cellIs" dxfId="386" priority="75" operator="equal">
      <formula>"Catastrófico"</formula>
    </cfRule>
    <cfRule type="cellIs" dxfId="385" priority="76" operator="equal">
      <formula>"Mayor"</formula>
    </cfRule>
    <cfRule type="cellIs" dxfId="384" priority="77" operator="equal">
      <formula>"Moderado"</formula>
    </cfRule>
    <cfRule type="cellIs" dxfId="383" priority="78" operator="equal">
      <formula>"Menor"</formula>
    </cfRule>
    <cfRule type="cellIs" dxfId="382" priority="79" operator="equal">
      <formula>"Leve"</formula>
    </cfRule>
  </conditionalFormatting>
  <conditionalFormatting sqref="M39">
    <cfRule type="cellIs" dxfId="381" priority="71" operator="equal">
      <formula>"Extremo"</formula>
    </cfRule>
    <cfRule type="cellIs" dxfId="380" priority="72" operator="equal">
      <formula>"Alto"</formula>
    </cfRule>
    <cfRule type="cellIs" dxfId="379" priority="73" operator="equal">
      <formula>"Moderado"</formula>
    </cfRule>
    <cfRule type="cellIs" dxfId="378" priority="74" operator="equal">
      <formula>"Bajo"</formula>
    </cfRule>
  </conditionalFormatting>
  <conditionalFormatting sqref="Z39">
    <cfRule type="cellIs" dxfId="377" priority="66" operator="equal">
      <formula>"Muy Alta"</formula>
    </cfRule>
    <cfRule type="cellIs" dxfId="376" priority="67" operator="equal">
      <formula>"Alta"</formula>
    </cfRule>
  </conditionalFormatting>
  <conditionalFormatting sqref="AC39">
    <cfRule type="cellIs" dxfId="375" priority="61" operator="equal">
      <formula>"Catastrófico"</formula>
    </cfRule>
    <cfRule type="cellIs" dxfId="374" priority="62" operator="equal">
      <formula>"Mayor"</formula>
    </cfRule>
    <cfRule type="cellIs" dxfId="373" priority="63" operator="equal">
      <formula>"Moderado"</formula>
    </cfRule>
    <cfRule type="cellIs" dxfId="372" priority="64" operator="equal">
      <formula>"Menor"</formula>
    </cfRule>
    <cfRule type="cellIs" dxfId="371" priority="65" operator="equal">
      <formula>"Leve"</formula>
    </cfRule>
  </conditionalFormatting>
  <conditionalFormatting sqref="AE39">
    <cfRule type="cellIs" dxfId="370" priority="57" operator="equal">
      <formula>"Extremo"</formula>
    </cfRule>
    <cfRule type="cellIs" dxfId="369" priority="58" operator="equal">
      <formula>"Alto"</formula>
    </cfRule>
    <cfRule type="cellIs" dxfId="368" priority="59" operator="equal">
      <formula>"Moderado"</formula>
    </cfRule>
    <cfRule type="cellIs" dxfId="367" priority="60" operator="equal">
      <formula>"Bajo"</formula>
    </cfRule>
  </conditionalFormatting>
  <conditionalFormatting sqref="I41">
    <cfRule type="cellIs" dxfId="366" priority="52" operator="equal">
      <formula>"Muy Alta"</formula>
    </cfRule>
    <cfRule type="cellIs" dxfId="365" priority="53" operator="equal">
      <formula>"Alta"</formula>
    </cfRule>
  </conditionalFormatting>
  <conditionalFormatting sqref="K41">
    <cfRule type="cellIs" dxfId="364" priority="47" operator="equal">
      <formula>"Catastrófico"</formula>
    </cfRule>
    <cfRule type="cellIs" dxfId="363" priority="48" operator="equal">
      <formula>"Mayor"</formula>
    </cfRule>
    <cfRule type="cellIs" dxfId="362" priority="49" operator="equal">
      <formula>"Moderado"</formula>
    </cfRule>
    <cfRule type="cellIs" dxfId="361" priority="50" operator="equal">
      <formula>"Menor"</formula>
    </cfRule>
    <cfRule type="cellIs" dxfId="360" priority="51" operator="equal">
      <formula>"Leve"</formula>
    </cfRule>
  </conditionalFormatting>
  <conditionalFormatting sqref="M41">
    <cfRule type="cellIs" dxfId="359" priority="43" operator="equal">
      <formula>"Extremo"</formula>
    </cfRule>
    <cfRule type="cellIs" dxfId="358" priority="44" operator="equal">
      <formula>"Alto"</formula>
    </cfRule>
    <cfRule type="cellIs" dxfId="357" priority="45" operator="equal">
      <formula>"Moderado"</formula>
    </cfRule>
    <cfRule type="cellIs" dxfId="356" priority="46" operator="equal">
      <formula>"Bajo"</formula>
    </cfRule>
  </conditionalFormatting>
  <conditionalFormatting sqref="Z41">
    <cfRule type="cellIs" dxfId="355" priority="38" operator="equal">
      <formula>"Muy Alta"</formula>
    </cfRule>
    <cfRule type="cellIs" dxfId="354" priority="39" operator="equal">
      <formula>"Alta"</formula>
    </cfRule>
  </conditionalFormatting>
  <conditionalFormatting sqref="AC41">
    <cfRule type="cellIs" dxfId="353" priority="33" operator="equal">
      <formula>"Catastrófico"</formula>
    </cfRule>
    <cfRule type="cellIs" dxfId="352" priority="34" operator="equal">
      <formula>"Mayor"</formula>
    </cfRule>
    <cfRule type="cellIs" dxfId="351" priority="35" operator="equal">
      <formula>"Moderado"</formula>
    </cfRule>
    <cfRule type="cellIs" dxfId="350" priority="36" operator="equal">
      <formula>"Menor"</formula>
    </cfRule>
    <cfRule type="cellIs" dxfId="349" priority="37" operator="equal">
      <formula>"Leve"</formula>
    </cfRule>
  </conditionalFormatting>
  <conditionalFormatting sqref="AE41">
    <cfRule type="cellIs" dxfId="348" priority="29" operator="equal">
      <formula>"Extremo"</formula>
    </cfRule>
    <cfRule type="cellIs" dxfId="347" priority="30" operator="equal">
      <formula>"Alto"</formula>
    </cfRule>
    <cfRule type="cellIs" dxfId="346" priority="31" operator="equal">
      <formula>"Moderado"</formula>
    </cfRule>
    <cfRule type="cellIs" dxfId="345" priority="32" operator="equal">
      <formula>"Bajo"</formula>
    </cfRule>
  </conditionalFormatting>
  <conditionalFormatting sqref="I43">
    <cfRule type="cellIs" dxfId="344" priority="24" operator="equal">
      <formula>"Muy Alta"</formula>
    </cfRule>
    <cfRule type="cellIs" dxfId="343" priority="25" operator="equal">
      <formula>"Alta"</formula>
    </cfRule>
  </conditionalFormatting>
  <conditionalFormatting sqref="K43">
    <cfRule type="cellIs" dxfId="342" priority="19" operator="equal">
      <formula>"Catastrófico"</formula>
    </cfRule>
    <cfRule type="cellIs" dxfId="341" priority="20" operator="equal">
      <formula>"Mayor"</formula>
    </cfRule>
    <cfRule type="cellIs" dxfId="340" priority="21" operator="equal">
      <formula>"Moderado"</formula>
    </cfRule>
    <cfRule type="cellIs" dxfId="339" priority="22" operator="equal">
      <formula>"Menor"</formula>
    </cfRule>
    <cfRule type="cellIs" dxfId="338" priority="23" operator="equal">
      <formula>"Leve"</formula>
    </cfRule>
  </conditionalFormatting>
  <conditionalFormatting sqref="M43">
    <cfRule type="cellIs" dxfId="337" priority="15" operator="equal">
      <formula>"Extremo"</formula>
    </cfRule>
    <cfRule type="cellIs" dxfId="336" priority="16" operator="equal">
      <formula>"Alto"</formula>
    </cfRule>
    <cfRule type="cellIs" dxfId="335" priority="17" operator="equal">
      <formula>"Moderado"</formula>
    </cfRule>
    <cfRule type="cellIs" dxfId="334" priority="18" operator="equal">
      <formula>"Bajo"</formula>
    </cfRule>
  </conditionalFormatting>
  <conditionalFormatting sqref="Z43">
    <cfRule type="cellIs" dxfId="333" priority="10" operator="equal">
      <formula>"Muy Alta"</formula>
    </cfRule>
    <cfRule type="cellIs" dxfId="332" priority="11" operator="equal">
      <formula>"Alta"</formula>
    </cfRule>
  </conditionalFormatting>
  <conditionalFormatting sqref="AC43">
    <cfRule type="cellIs" dxfId="331" priority="5" operator="equal">
      <formula>"Catastrófico"</formula>
    </cfRule>
    <cfRule type="cellIs" dxfId="330" priority="6" operator="equal">
      <formula>"Mayor"</formula>
    </cfRule>
    <cfRule type="cellIs" dxfId="329" priority="7" operator="equal">
      <formula>"Moderado"</formula>
    </cfRule>
    <cfRule type="cellIs" dxfId="328" priority="8" operator="equal">
      <formula>"Menor"</formula>
    </cfRule>
    <cfRule type="cellIs" dxfId="327" priority="9" operator="equal">
      <formula>"Leve"</formula>
    </cfRule>
  </conditionalFormatting>
  <conditionalFormatting sqref="AE43">
    <cfRule type="cellIs" dxfId="326" priority="1" operator="equal">
      <formula>"Extremo"</formula>
    </cfRule>
    <cfRule type="cellIs" dxfId="325" priority="2" operator="equal">
      <formula>"Alto"</formula>
    </cfRule>
    <cfRule type="cellIs" dxfId="324" priority="3" operator="equal">
      <formula>"Moderado"</formula>
    </cfRule>
    <cfRule type="cellIs" dxfId="323" priority="4" operator="equal">
      <formula>"Bajo"</formula>
    </cfRule>
  </conditionalFormatting>
  <dataValidations count="1">
    <dataValidation type="list" allowBlank="1" showInputMessage="1" showErrorMessage="1" sqref="H25:H44">
      <formula1>$D$156:$D$163</formula1>
    </dataValidation>
  </dataValidation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ontainsText" priority="264" operator="containsText" id="{5527AAD8-4003-4F2D-9180-55E7D48167F0}">
            <xm:f>NOT(ISERROR(SEARCH("Media",I25)))</xm:f>
            <xm:f>"Media"</xm:f>
            <x14:dxf>
              <fill>
                <patternFill>
                  <bgColor theme="7" tint="0.39994506668294322"/>
                </patternFill>
              </fill>
            </x14:dxf>
          </x14:cfRule>
          <x14:cfRule type="containsText" priority="265" operator="containsText" id="{DB0979EB-2602-4D56-8420-12AB99BBBCA9}">
            <xm:f>NOT(ISERROR(SEARCH("Baja",I25)))</xm:f>
            <xm:f>"Baja"</xm:f>
            <x14:dxf>
              <fill>
                <patternFill>
                  <bgColor rgb="FF00B050"/>
                </patternFill>
              </fill>
            </x14:dxf>
          </x14:cfRule>
          <x14:cfRule type="containsText" priority="266" operator="containsText" id="{B9A171CE-97CA-4452-BC3A-7ACBA1A4E028}">
            <xm:f>NOT(ISERROR(SEARCH("Muy baja",I25)))</xm:f>
            <xm:f>"Muy baja"</xm:f>
            <x14:dxf>
              <fill>
                <patternFill>
                  <bgColor rgb="FF92D050"/>
                </patternFill>
              </fill>
            </x14:dxf>
          </x14:cfRule>
          <xm:sqref>I25 Z25</xm:sqref>
        </x14:conditionalFormatting>
        <x14:conditionalFormatting xmlns:xm="http://schemas.microsoft.com/office/excel/2006/main">
          <x14:cfRule type="containsText" priority="138" operator="containsText" id="{DBB823EA-BD42-4A58-85DB-6539AC34293D}">
            <xm:f>NOT(ISERROR(SEARCH("Media",I35)))</xm:f>
            <xm:f>"Media"</xm:f>
            <x14:dxf>
              <fill>
                <patternFill>
                  <bgColor theme="7" tint="0.39994506668294322"/>
                </patternFill>
              </fill>
            </x14:dxf>
          </x14:cfRule>
          <x14:cfRule type="containsText" priority="139" operator="containsText" id="{FCBD4CE4-6648-4CB7-83F9-EF8D260FAD38}">
            <xm:f>NOT(ISERROR(SEARCH("Baja",I35)))</xm:f>
            <xm:f>"Baja"</xm:f>
            <x14:dxf>
              <fill>
                <patternFill>
                  <bgColor rgb="FF00B050"/>
                </patternFill>
              </fill>
            </x14:dxf>
          </x14:cfRule>
          <x14:cfRule type="containsText" priority="140" operator="containsText" id="{19632B76-B8AB-42D6-AD16-A47E0275D7CB}">
            <xm:f>NOT(ISERROR(SEARCH("Muy baja",I35)))</xm:f>
            <xm:f>"Muy baja"</xm:f>
            <x14:dxf>
              <fill>
                <patternFill>
                  <bgColor rgb="FF92D050"/>
                </patternFill>
              </fill>
            </x14:dxf>
          </x14:cfRule>
          <xm:sqref>I35</xm:sqref>
        </x14:conditionalFormatting>
        <x14:conditionalFormatting xmlns:xm="http://schemas.microsoft.com/office/excel/2006/main">
          <x14:cfRule type="containsText" priority="152" operator="containsText" id="{3D9E6670-1D0F-4DD9-AB1E-ACD50A1E167C}">
            <xm:f>NOT(ISERROR(SEARCH("Media",Z33)))</xm:f>
            <xm:f>"Media"</xm:f>
            <x14:dxf>
              <fill>
                <patternFill>
                  <bgColor theme="7" tint="0.39994506668294322"/>
                </patternFill>
              </fill>
            </x14:dxf>
          </x14:cfRule>
          <x14:cfRule type="containsText" priority="153" operator="containsText" id="{3D3E51E5-EEEB-4158-AC1E-542C9EC3F79C}">
            <xm:f>NOT(ISERROR(SEARCH("Baja",Z33)))</xm:f>
            <xm:f>"Baja"</xm:f>
            <x14:dxf>
              <fill>
                <patternFill>
                  <bgColor rgb="FF00B050"/>
                </patternFill>
              </fill>
            </x14:dxf>
          </x14:cfRule>
          <x14:cfRule type="containsText" priority="154" operator="containsText" id="{3C45E5FC-BBCE-4F94-8608-FD06DAC921E0}">
            <xm:f>NOT(ISERROR(SEARCH("Muy baja",Z33)))</xm:f>
            <xm:f>"Muy baja"</xm:f>
            <x14:dxf>
              <fill>
                <patternFill>
                  <bgColor rgb="FF92D050"/>
                </patternFill>
              </fill>
            </x14:dxf>
          </x14:cfRule>
          <xm:sqref>Z33</xm:sqref>
        </x14:conditionalFormatting>
        <x14:conditionalFormatting xmlns:xm="http://schemas.microsoft.com/office/excel/2006/main">
          <x14:cfRule type="containsText" priority="166" operator="containsText" id="{9E85D360-D291-46AC-8547-746DA163A121}">
            <xm:f>NOT(ISERROR(SEARCH("Media",I33)))</xm:f>
            <xm:f>"Media"</xm:f>
            <x14:dxf>
              <fill>
                <patternFill>
                  <bgColor theme="7" tint="0.39994506668294322"/>
                </patternFill>
              </fill>
            </x14:dxf>
          </x14:cfRule>
          <x14:cfRule type="containsText" priority="167" operator="containsText" id="{2157B251-4ABA-4014-8399-DA01589F93C0}">
            <xm:f>NOT(ISERROR(SEARCH("Baja",I33)))</xm:f>
            <xm:f>"Baja"</xm:f>
            <x14:dxf>
              <fill>
                <patternFill>
                  <bgColor rgb="FF00B050"/>
                </patternFill>
              </fill>
            </x14:dxf>
          </x14:cfRule>
          <x14:cfRule type="containsText" priority="168" operator="containsText" id="{D00DC03B-8FE3-4049-91F0-A0526604A510}">
            <xm:f>NOT(ISERROR(SEARCH("Muy baja",I33)))</xm:f>
            <xm:f>"Muy baja"</xm:f>
            <x14:dxf>
              <fill>
                <patternFill>
                  <bgColor rgb="FF92D050"/>
                </patternFill>
              </fill>
            </x14:dxf>
          </x14:cfRule>
          <xm:sqref>I33</xm:sqref>
        </x14:conditionalFormatting>
        <x14:conditionalFormatting xmlns:xm="http://schemas.microsoft.com/office/excel/2006/main">
          <x14:cfRule type="containsText" priority="180" operator="containsText" id="{43AF3AD8-5B77-4D5F-B20D-72EC61AFDF54}">
            <xm:f>NOT(ISERROR(SEARCH("Media",Z31)))</xm:f>
            <xm:f>"Media"</xm:f>
            <x14:dxf>
              <fill>
                <patternFill>
                  <bgColor theme="7" tint="0.39994506668294322"/>
                </patternFill>
              </fill>
            </x14:dxf>
          </x14:cfRule>
          <x14:cfRule type="containsText" priority="181" operator="containsText" id="{BFB38B50-718E-45EE-A6D9-CCEEFDF18885}">
            <xm:f>NOT(ISERROR(SEARCH("Baja",Z31)))</xm:f>
            <xm:f>"Baja"</xm:f>
            <x14:dxf>
              <fill>
                <patternFill>
                  <bgColor rgb="FF00B050"/>
                </patternFill>
              </fill>
            </x14:dxf>
          </x14:cfRule>
          <x14:cfRule type="containsText" priority="182" operator="containsText" id="{77DB0F08-157C-473C-98C5-16EA22763D7F}">
            <xm:f>NOT(ISERROR(SEARCH("Muy baja",Z31)))</xm:f>
            <xm:f>"Muy baja"</xm:f>
            <x14:dxf>
              <fill>
                <patternFill>
                  <bgColor rgb="FF92D050"/>
                </patternFill>
              </fill>
            </x14:dxf>
          </x14:cfRule>
          <xm:sqref>Z31</xm:sqref>
        </x14:conditionalFormatting>
        <x14:conditionalFormatting xmlns:xm="http://schemas.microsoft.com/office/excel/2006/main">
          <x14:cfRule type="containsText" priority="194" operator="containsText" id="{CD492563-3C40-4CC7-9FD5-5E7BF4202EBB}">
            <xm:f>NOT(ISERROR(SEARCH("Media",I31)))</xm:f>
            <xm:f>"Media"</xm:f>
            <x14:dxf>
              <fill>
                <patternFill>
                  <bgColor theme="7" tint="0.39994506668294322"/>
                </patternFill>
              </fill>
            </x14:dxf>
          </x14:cfRule>
          <x14:cfRule type="containsText" priority="195" operator="containsText" id="{072A6F2B-60D1-42D1-BA36-F967545DF87E}">
            <xm:f>NOT(ISERROR(SEARCH("Baja",I31)))</xm:f>
            <xm:f>"Baja"</xm:f>
            <x14:dxf>
              <fill>
                <patternFill>
                  <bgColor rgb="FF00B050"/>
                </patternFill>
              </fill>
            </x14:dxf>
          </x14:cfRule>
          <x14:cfRule type="containsText" priority="196" operator="containsText" id="{F855F528-8E44-4746-A2C4-B4FE25819463}">
            <xm:f>NOT(ISERROR(SEARCH("Muy baja",I31)))</xm:f>
            <xm:f>"Muy baja"</xm:f>
            <x14:dxf>
              <fill>
                <patternFill>
                  <bgColor rgb="FF92D050"/>
                </patternFill>
              </fill>
            </x14:dxf>
          </x14:cfRule>
          <xm:sqref>I31</xm:sqref>
        </x14:conditionalFormatting>
        <x14:conditionalFormatting xmlns:xm="http://schemas.microsoft.com/office/excel/2006/main">
          <x14:cfRule type="containsText" priority="208" operator="containsText" id="{4DA8DA6D-CD6D-4402-B170-BF45458DD021}">
            <xm:f>NOT(ISERROR(SEARCH("Media",Z29)))</xm:f>
            <xm:f>"Media"</xm:f>
            <x14:dxf>
              <fill>
                <patternFill>
                  <bgColor theme="7" tint="0.39994506668294322"/>
                </patternFill>
              </fill>
            </x14:dxf>
          </x14:cfRule>
          <x14:cfRule type="containsText" priority="209" operator="containsText" id="{E5458EA0-5020-48D4-B43A-30F60294F256}">
            <xm:f>NOT(ISERROR(SEARCH("Baja",Z29)))</xm:f>
            <xm:f>"Baja"</xm:f>
            <x14:dxf>
              <fill>
                <patternFill>
                  <bgColor rgb="FF00B050"/>
                </patternFill>
              </fill>
            </x14:dxf>
          </x14:cfRule>
          <x14:cfRule type="containsText" priority="210" operator="containsText" id="{347082BB-3009-4585-9CC7-80F748F1EF02}">
            <xm:f>NOT(ISERROR(SEARCH("Muy baja",Z29)))</xm:f>
            <xm:f>"Muy baja"</xm:f>
            <x14:dxf>
              <fill>
                <patternFill>
                  <bgColor rgb="FF92D050"/>
                </patternFill>
              </fill>
            </x14:dxf>
          </x14:cfRule>
          <xm:sqref>Z29</xm:sqref>
        </x14:conditionalFormatting>
        <x14:conditionalFormatting xmlns:xm="http://schemas.microsoft.com/office/excel/2006/main">
          <x14:cfRule type="containsText" priority="222" operator="containsText" id="{0B5D72AD-2462-4F95-91E0-1F6F70A68A18}">
            <xm:f>NOT(ISERROR(SEARCH("Media",I29)))</xm:f>
            <xm:f>"Media"</xm:f>
            <x14:dxf>
              <fill>
                <patternFill>
                  <bgColor theme="7" tint="0.39994506668294322"/>
                </patternFill>
              </fill>
            </x14:dxf>
          </x14:cfRule>
          <x14:cfRule type="containsText" priority="223" operator="containsText" id="{8D18A5A2-5ABA-45A0-A83A-37E4076021BA}">
            <xm:f>NOT(ISERROR(SEARCH("Baja",I29)))</xm:f>
            <xm:f>"Baja"</xm:f>
            <x14:dxf>
              <fill>
                <patternFill>
                  <bgColor rgb="FF00B050"/>
                </patternFill>
              </fill>
            </x14:dxf>
          </x14:cfRule>
          <x14:cfRule type="containsText" priority="224" operator="containsText" id="{3F896CAE-0524-4732-A951-E79645368507}">
            <xm:f>NOT(ISERROR(SEARCH("Muy baja",I29)))</xm:f>
            <xm:f>"Muy baja"</xm:f>
            <x14:dxf>
              <fill>
                <patternFill>
                  <bgColor rgb="FF92D050"/>
                </patternFill>
              </fill>
            </x14:dxf>
          </x14:cfRule>
          <xm:sqref>I29</xm:sqref>
        </x14:conditionalFormatting>
        <x14:conditionalFormatting xmlns:xm="http://schemas.microsoft.com/office/excel/2006/main">
          <x14:cfRule type="containsText" priority="236" operator="containsText" id="{C5C67BE9-5AFC-47CB-AC78-A09963F67E9C}">
            <xm:f>NOT(ISERROR(SEARCH("Media",Z27)))</xm:f>
            <xm:f>"Media"</xm:f>
            <x14:dxf>
              <fill>
                <patternFill>
                  <bgColor theme="7" tint="0.39994506668294322"/>
                </patternFill>
              </fill>
            </x14:dxf>
          </x14:cfRule>
          <x14:cfRule type="containsText" priority="237" operator="containsText" id="{812BD3C6-42FC-4819-B869-99C0EA68BFE7}">
            <xm:f>NOT(ISERROR(SEARCH("Baja",Z27)))</xm:f>
            <xm:f>"Baja"</xm:f>
            <x14:dxf>
              <fill>
                <patternFill>
                  <bgColor rgb="FF00B050"/>
                </patternFill>
              </fill>
            </x14:dxf>
          </x14:cfRule>
          <x14:cfRule type="containsText" priority="238" operator="containsText" id="{8CFC6630-7874-4785-A99D-8424FE1CB5A4}">
            <xm:f>NOT(ISERROR(SEARCH("Muy baja",Z27)))</xm:f>
            <xm:f>"Muy baja"</xm:f>
            <x14:dxf>
              <fill>
                <patternFill>
                  <bgColor rgb="FF92D050"/>
                </patternFill>
              </fill>
            </x14:dxf>
          </x14:cfRule>
          <xm:sqref>Z27</xm:sqref>
        </x14:conditionalFormatting>
        <x14:conditionalFormatting xmlns:xm="http://schemas.microsoft.com/office/excel/2006/main">
          <x14:cfRule type="containsText" priority="250" operator="containsText" id="{F80F34C0-422B-4BBD-A361-365610D2E08A}">
            <xm:f>NOT(ISERROR(SEARCH("Media",I27)))</xm:f>
            <xm:f>"Media"</xm:f>
            <x14:dxf>
              <fill>
                <patternFill>
                  <bgColor theme="7" tint="0.39994506668294322"/>
                </patternFill>
              </fill>
            </x14:dxf>
          </x14:cfRule>
          <x14:cfRule type="containsText" priority="251" operator="containsText" id="{14271251-2033-438B-888B-57B708306EBC}">
            <xm:f>NOT(ISERROR(SEARCH("Baja",I27)))</xm:f>
            <xm:f>"Baja"</xm:f>
            <x14:dxf>
              <fill>
                <patternFill>
                  <bgColor rgb="FF00B050"/>
                </patternFill>
              </fill>
            </x14:dxf>
          </x14:cfRule>
          <x14:cfRule type="containsText" priority="252" operator="containsText" id="{7DA211F2-2033-4AE8-8495-B93DD4467B0F}">
            <xm:f>NOT(ISERROR(SEARCH("Muy baja",I27)))</xm:f>
            <xm:f>"Muy baja"</xm:f>
            <x14:dxf>
              <fill>
                <patternFill>
                  <bgColor rgb="FF92D050"/>
                </patternFill>
              </fill>
            </x14:dxf>
          </x14:cfRule>
          <xm:sqref>I27</xm:sqref>
        </x14:conditionalFormatting>
        <x14:conditionalFormatting xmlns:xm="http://schemas.microsoft.com/office/excel/2006/main">
          <x14:cfRule type="containsText" priority="124" operator="containsText" id="{7BEDDDD2-BF7B-4D73-A1EF-6CB779E2CCDA}">
            <xm:f>NOT(ISERROR(SEARCH("Media",Z35)))</xm:f>
            <xm:f>"Media"</xm:f>
            <x14:dxf>
              <fill>
                <patternFill>
                  <bgColor theme="7" tint="0.39994506668294322"/>
                </patternFill>
              </fill>
            </x14:dxf>
          </x14:cfRule>
          <x14:cfRule type="containsText" priority="125" operator="containsText" id="{C1BAAF4D-752A-4910-AE66-BFC3A1096F41}">
            <xm:f>NOT(ISERROR(SEARCH("Baja",Z35)))</xm:f>
            <xm:f>"Baja"</xm:f>
            <x14:dxf>
              <fill>
                <patternFill>
                  <bgColor rgb="FF00B050"/>
                </patternFill>
              </fill>
            </x14:dxf>
          </x14:cfRule>
          <x14:cfRule type="containsText" priority="126" operator="containsText" id="{65F0071E-33C1-47C8-8D4C-028B269ABF4C}">
            <xm:f>NOT(ISERROR(SEARCH("Muy baja",Z35)))</xm:f>
            <xm:f>"Muy baja"</xm:f>
            <x14:dxf>
              <fill>
                <patternFill>
                  <bgColor rgb="FF92D050"/>
                </patternFill>
              </fill>
            </x14:dxf>
          </x14:cfRule>
          <xm:sqref>Z35</xm:sqref>
        </x14:conditionalFormatting>
        <x14:conditionalFormatting xmlns:xm="http://schemas.microsoft.com/office/excel/2006/main">
          <x14:cfRule type="containsText" priority="110" operator="containsText" id="{3CA8ED2F-E2DA-4314-B127-52FC90322A41}">
            <xm:f>NOT(ISERROR(SEARCH("Media",I37)))</xm:f>
            <xm:f>"Media"</xm:f>
            <x14:dxf>
              <fill>
                <patternFill>
                  <bgColor theme="7" tint="0.39994506668294322"/>
                </patternFill>
              </fill>
            </x14:dxf>
          </x14:cfRule>
          <x14:cfRule type="containsText" priority="111" operator="containsText" id="{681D450F-72BA-4EF3-B3B6-F28AFDDDF59E}">
            <xm:f>NOT(ISERROR(SEARCH("Baja",I37)))</xm:f>
            <xm:f>"Baja"</xm:f>
            <x14:dxf>
              <fill>
                <patternFill>
                  <bgColor rgb="FF00B050"/>
                </patternFill>
              </fill>
            </x14:dxf>
          </x14:cfRule>
          <x14:cfRule type="containsText" priority="112" operator="containsText" id="{4BD7C04F-C85E-46B1-9188-C91FA6CC40AB}">
            <xm:f>NOT(ISERROR(SEARCH("Muy baja",I37)))</xm:f>
            <xm:f>"Muy baja"</xm:f>
            <x14:dxf>
              <fill>
                <patternFill>
                  <bgColor rgb="FF92D050"/>
                </patternFill>
              </fill>
            </x14:dxf>
          </x14:cfRule>
          <xm:sqref>I37</xm:sqref>
        </x14:conditionalFormatting>
        <x14:conditionalFormatting xmlns:xm="http://schemas.microsoft.com/office/excel/2006/main">
          <x14:cfRule type="containsText" priority="96" operator="containsText" id="{EBE22C5F-FD14-42E3-8CF0-8A772949E0C8}">
            <xm:f>NOT(ISERROR(SEARCH("Media",Z37)))</xm:f>
            <xm:f>"Media"</xm:f>
            <x14:dxf>
              <fill>
                <patternFill>
                  <bgColor theme="7" tint="0.39994506668294322"/>
                </patternFill>
              </fill>
            </x14:dxf>
          </x14:cfRule>
          <x14:cfRule type="containsText" priority="97" operator="containsText" id="{56586EFA-A4DA-4781-ACE5-5D8C89B5E7A6}">
            <xm:f>NOT(ISERROR(SEARCH("Baja",Z37)))</xm:f>
            <xm:f>"Baja"</xm:f>
            <x14:dxf>
              <fill>
                <patternFill>
                  <bgColor rgb="FF00B050"/>
                </patternFill>
              </fill>
            </x14:dxf>
          </x14:cfRule>
          <x14:cfRule type="containsText" priority="98" operator="containsText" id="{8601A25B-BCB1-411D-A75E-0E983ED240CC}">
            <xm:f>NOT(ISERROR(SEARCH("Muy baja",Z37)))</xm:f>
            <xm:f>"Muy baja"</xm:f>
            <x14:dxf>
              <fill>
                <patternFill>
                  <bgColor rgb="FF92D050"/>
                </patternFill>
              </fill>
            </x14:dxf>
          </x14:cfRule>
          <xm:sqref>Z37</xm:sqref>
        </x14:conditionalFormatting>
        <x14:conditionalFormatting xmlns:xm="http://schemas.microsoft.com/office/excel/2006/main">
          <x14:cfRule type="containsText" priority="82" operator="containsText" id="{912CC75D-F1E6-49C4-A50B-B62B37671905}">
            <xm:f>NOT(ISERROR(SEARCH("Media",I39)))</xm:f>
            <xm:f>"Media"</xm:f>
            <x14:dxf>
              <fill>
                <patternFill>
                  <bgColor theme="7" tint="0.39994506668294322"/>
                </patternFill>
              </fill>
            </x14:dxf>
          </x14:cfRule>
          <x14:cfRule type="containsText" priority="83" operator="containsText" id="{29026DE6-E317-49F1-A616-44B687BEB1B7}">
            <xm:f>NOT(ISERROR(SEARCH("Baja",I39)))</xm:f>
            <xm:f>"Baja"</xm:f>
            <x14:dxf>
              <fill>
                <patternFill>
                  <bgColor rgb="FF00B050"/>
                </patternFill>
              </fill>
            </x14:dxf>
          </x14:cfRule>
          <x14:cfRule type="containsText" priority="84" operator="containsText" id="{2B85EAF7-0312-460E-AEE8-70A617E07DB8}">
            <xm:f>NOT(ISERROR(SEARCH("Muy baja",I39)))</xm:f>
            <xm:f>"Muy baja"</xm:f>
            <x14:dxf>
              <fill>
                <patternFill>
                  <bgColor rgb="FF92D050"/>
                </patternFill>
              </fill>
            </x14:dxf>
          </x14:cfRule>
          <xm:sqref>I39</xm:sqref>
        </x14:conditionalFormatting>
        <x14:conditionalFormatting xmlns:xm="http://schemas.microsoft.com/office/excel/2006/main">
          <x14:cfRule type="containsText" priority="68" operator="containsText" id="{388876D2-B5BA-4C2F-B33B-580BACDC00E8}">
            <xm:f>NOT(ISERROR(SEARCH("Media",Z39)))</xm:f>
            <xm:f>"Media"</xm:f>
            <x14:dxf>
              <fill>
                <patternFill>
                  <bgColor theme="7" tint="0.39994506668294322"/>
                </patternFill>
              </fill>
            </x14:dxf>
          </x14:cfRule>
          <x14:cfRule type="containsText" priority="69" operator="containsText" id="{F80D91BF-89CE-4C2A-BC76-2D1A4F95D5F9}">
            <xm:f>NOT(ISERROR(SEARCH("Baja",Z39)))</xm:f>
            <xm:f>"Baja"</xm:f>
            <x14:dxf>
              <fill>
                <patternFill>
                  <bgColor rgb="FF00B050"/>
                </patternFill>
              </fill>
            </x14:dxf>
          </x14:cfRule>
          <x14:cfRule type="containsText" priority="70" operator="containsText" id="{C1EAB029-AEB9-44ED-BD32-C8F1C1D0B101}">
            <xm:f>NOT(ISERROR(SEARCH("Muy baja",Z39)))</xm:f>
            <xm:f>"Muy baja"</xm:f>
            <x14:dxf>
              <fill>
                <patternFill>
                  <bgColor rgb="FF92D050"/>
                </patternFill>
              </fill>
            </x14:dxf>
          </x14:cfRule>
          <xm:sqref>Z39</xm:sqref>
        </x14:conditionalFormatting>
        <x14:conditionalFormatting xmlns:xm="http://schemas.microsoft.com/office/excel/2006/main">
          <x14:cfRule type="containsText" priority="54" operator="containsText" id="{56594E08-1D69-4AA4-9924-20389E485413}">
            <xm:f>NOT(ISERROR(SEARCH("Media",I41)))</xm:f>
            <xm:f>"Media"</xm:f>
            <x14:dxf>
              <fill>
                <patternFill>
                  <bgColor theme="7" tint="0.39994506668294322"/>
                </patternFill>
              </fill>
            </x14:dxf>
          </x14:cfRule>
          <x14:cfRule type="containsText" priority="55" operator="containsText" id="{1A336649-47BA-430C-A9A2-E116F7B84968}">
            <xm:f>NOT(ISERROR(SEARCH("Baja",I41)))</xm:f>
            <xm:f>"Baja"</xm:f>
            <x14:dxf>
              <fill>
                <patternFill>
                  <bgColor rgb="FF00B050"/>
                </patternFill>
              </fill>
            </x14:dxf>
          </x14:cfRule>
          <x14:cfRule type="containsText" priority="56" operator="containsText" id="{90C22DB1-2B55-4F20-9D74-77CC0F898CD0}">
            <xm:f>NOT(ISERROR(SEARCH("Muy baja",I41)))</xm:f>
            <xm:f>"Muy baja"</xm:f>
            <x14:dxf>
              <fill>
                <patternFill>
                  <bgColor rgb="FF92D050"/>
                </patternFill>
              </fill>
            </x14:dxf>
          </x14:cfRule>
          <xm:sqref>I41</xm:sqref>
        </x14:conditionalFormatting>
        <x14:conditionalFormatting xmlns:xm="http://schemas.microsoft.com/office/excel/2006/main">
          <x14:cfRule type="containsText" priority="40" operator="containsText" id="{2A0E79C3-CC81-436D-A0DF-C6EE1C3FC6A0}">
            <xm:f>NOT(ISERROR(SEARCH("Media",Z41)))</xm:f>
            <xm:f>"Media"</xm:f>
            <x14:dxf>
              <fill>
                <patternFill>
                  <bgColor theme="7" tint="0.39994506668294322"/>
                </patternFill>
              </fill>
            </x14:dxf>
          </x14:cfRule>
          <x14:cfRule type="containsText" priority="41" operator="containsText" id="{26348F59-4938-4B2B-8A99-21050BF1CEF9}">
            <xm:f>NOT(ISERROR(SEARCH("Baja",Z41)))</xm:f>
            <xm:f>"Baja"</xm:f>
            <x14:dxf>
              <fill>
                <patternFill>
                  <bgColor rgb="FF00B050"/>
                </patternFill>
              </fill>
            </x14:dxf>
          </x14:cfRule>
          <x14:cfRule type="containsText" priority="42" operator="containsText" id="{FEFF7996-D00A-4724-8013-215E36C4EB1C}">
            <xm:f>NOT(ISERROR(SEARCH("Muy baja",Z41)))</xm:f>
            <xm:f>"Muy baja"</xm:f>
            <x14:dxf>
              <fill>
                <patternFill>
                  <bgColor rgb="FF92D050"/>
                </patternFill>
              </fill>
            </x14:dxf>
          </x14:cfRule>
          <xm:sqref>Z41</xm:sqref>
        </x14:conditionalFormatting>
        <x14:conditionalFormatting xmlns:xm="http://schemas.microsoft.com/office/excel/2006/main">
          <x14:cfRule type="containsText" priority="26" operator="containsText" id="{C70AC6BB-E1CB-41BC-A032-B31F12BFB335}">
            <xm:f>NOT(ISERROR(SEARCH("Media",I43)))</xm:f>
            <xm:f>"Media"</xm:f>
            <x14:dxf>
              <fill>
                <patternFill>
                  <bgColor theme="7" tint="0.39994506668294322"/>
                </patternFill>
              </fill>
            </x14:dxf>
          </x14:cfRule>
          <x14:cfRule type="containsText" priority="27" operator="containsText" id="{D25D9402-8A4F-431C-8307-0B43B4330F47}">
            <xm:f>NOT(ISERROR(SEARCH("Baja",I43)))</xm:f>
            <xm:f>"Baja"</xm:f>
            <x14:dxf>
              <fill>
                <patternFill>
                  <bgColor rgb="FF00B050"/>
                </patternFill>
              </fill>
            </x14:dxf>
          </x14:cfRule>
          <x14:cfRule type="containsText" priority="28" operator="containsText" id="{3D1A75E8-F57D-4823-90CA-D55ADF43CAAC}">
            <xm:f>NOT(ISERROR(SEARCH("Muy baja",I43)))</xm:f>
            <xm:f>"Muy baja"</xm:f>
            <x14:dxf>
              <fill>
                <patternFill>
                  <bgColor rgb="FF92D050"/>
                </patternFill>
              </fill>
            </x14:dxf>
          </x14:cfRule>
          <xm:sqref>I43</xm:sqref>
        </x14:conditionalFormatting>
        <x14:conditionalFormatting xmlns:xm="http://schemas.microsoft.com/office/excel/2006/main">
          <x14:cfRule type="containsText" priority="12" operator="containsText" id="{7483510D-10D3-42AC-8C0B-2CA9030113C1}">
            <xm:f>NOT(ISERROR(SEARCH("Media",Z43)))</xm:f>
            <xm:f>"Media"</xm:f>
            <x14:dxf>
              <fill>
                <patternFill>
                  <bgColor theme="7" tint="0.39994506668294322"/>
                </patternFill>
              </fill>
            </x14:dxf>
          </x14:cfRule>
          <x14:cfRule type="containsText" priority="13" operator="containsText" id="{3F2E093D-D055-4EB9-BFFC-B0D8CB640043}">
            <xm:f>NOT(ISERROR(SEARCH("Baja",Z43)))</xm:f>
            <xm:f>"Baja"</xm:f>
            <x14:dxf>
              <fill>
                <patternFill>
                  <bgColor rgb="FF00B050"/>
                </patternFill>
              </fill>
            </x14:dxf>
          </x14:cfRule>
          <x14:cfRule type="containsText" priority="14" operator="containsText" id="{8339092D-6AEE-4644-A56A-235184ABB26F}">
            <xm:f>NOT(ISERROR(SEARCH("Muy baja",Z43)))</xm:f>
            <xm:f>"Muy baja"</xm:f>
            <x14:dxf>
              <fill>
                <patternFill>
                  <bgColor rgb="FF92D050"/>
                </patternFill>
              </fill>
            </x14:dxf>
          </x14:cfRule>
          <xm:sqref>Z43</xm:sqref>
        </x14:conditionalFormatting>
      </x14:conditionalFormatting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X83"/>
  <sheetViews>
    <sheetView tabSelected="1" topLeftCell="A7" zoomScale="37" zoomScaleNormal="37" workbookViewId="0">
      <selection activeCell="AM17" sqref="AM17"/>
    </sheetView>
  </sheetViews>
  <sheetFormatPr baseColWidth="10" defaultRowHeight="15" x14ac:dyDescent="0.25"/>
  <sheetData>
    <row r="1" spans="1:50" ht="15.75" x14ac:dyDescent="0.25">
      <c r="A1" s="67"/>
      <c r="B1" s="67"/>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7"/>
      <c r="AQ1" s="67"/>
      <c r="AR1" s="67"/>
      <c r="AS1" s="67"/>
      <c r="AT1" s="67"/>
      <c r="AU1" s="67"/>
      <c r="AV1" s="67"/>
      <c r="AW1" s="67"/>
      <c r="AX1" s="67"/>
    </row>
    <row r="2" spans="1:50" ht="15.75" x14ac:dyDescent="0.25">
      <c r="A2" s="67"/>
      <c r="B2" s="67"/>
      <c r="C2" s="67"/>
      <c r="D2" s="67"/>
      <c r="E2" s="67"/>
      <c r="F2" s="67"/>
      <c r="G2" s="67"/>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7"/>
    </row>
    <row r="3" spans="1:50" ht="15.75" x14ac:dyDescent="0.25">
      <c r="A3" s="67"/>
      <c r="B3" s="319"/>
      <c r="C3" s="320"/>
      <c r="D3" s="320"/>
      <c r="E3" s="320"/>
      <c r="F3" s="323" t="s">
        <v>0</v>
      </c>
      <c r="G3" s="323"/>
      <c r="H3" s="323"/>
      <c r="I3" s="323"/>
      <c r="J3" s="323"/>
      <c r="K3" s="323"/>
      <c r="L3" s="323"/>
      <c r="M3" s="323"/>
      <c r="N3" s="323"/>
      <c r="O3" s="323"/>
      <c r="P3" s="323"/>
      <c r="Q3" s="323"/>
      <c r="R3" s="323"/>
      <c r="S3" s="323"/>
      <c r="T3" s="323"/>
      <c r="U3" s="323"/>
      <c r="V3" s="323"/>
      <c r="W3" s="323"/>
      <c r="X3" s="323"/>
      <c r="Y3" s="323"/>
      <c r="Z3" s="323"/>
      <c r="AA3" s="325"/>
      <c r="AB3" s="325"/>
      <c r="AC3" s="325"/>
      <c r="AD3" s="325"/>
      <c r="AE3" s="325"/>
      <c r="AF3" s="326"/>
      <c r="AG3" s="67"/>
      <c r="AH3" s="67"/>
      <c r="AI3" s="67"/>
      <c r="AJ3" s="67"/>
      <c r="AK3" s="67"/>
      <c r="AL3" s="67"/>
      <c r="AM3" s="67"/>
      <c r="AN3" s="67"/>
      <c r="AO3" s="67"/>
      <c r="AP3" s="67"/>
      <c r="AQ3" s="67"/>
      <c r="AR3" s="67"/>
      <c r="AS3" s="67"/>
      <c r="AT3" s="67"/>
      <c r="AU3" s="67"/>
      <c r="AV3" s="67"/>
      <c r="AW3" s="67"/>
      <c r="AX3" s="67"/>
    </row>
    <row r="4" spans="1:50" ht="15.75" x14ac:dyDescent="0.25">
      <c r="A4" s="67"/>
      <c r="B4" s="321"/>
      <c r="C4" s="665"/>
      <c r="D4" s="665"/>
      <c r="E4" s="665"/>
      <c r="F4" s="666"/>
      <c r="G4" s="666"/>
      <c r="H4" s="666"/>
      <c r="I4" s="666"/>
      <c r="J4" s="666"/>
      <c r="K4" s="666"/>
      <c r="L4" s="666"/>
      <c r="M4" s="666"/>
      <c r="N4" s="666"/>
      <c r="O4" s="666"/>
      <c r="P4" s="666"/>
      <c r="Q4" s="666"/>
      <c r="R4" s="666"/>
      <c r="S4" s="666"/>
      <c r="T4" s="666"/>
      <c r="U4" s="666"/>
      <c r="V4" s="666"/>
      <c r="W4" s="666"/>
      <c r="X4" s="666"/>
      <c r="Y4" s="666"/>
      <c r="Z4" s="666"/>
      <c r="AA4" s="667"/>
      <c r="AB4" s="667"/>
      <c r="AC4" s="667"/>
      <c r="AD4" s="667"/>
      <c r="AE4" s="667"/>
      <c r="AF4" s="328"/>
      <c r="AG4" s="67"/>
      <c r="AH4" s="67"/>
      <c r="AI4" s="67"/>
      <c r="AJ4" s="67"/>
      <c r="AK4" s="67"/>
      <c r="AL4" s="67"/>
      <c r="AM4" s="67"/>
      <c r="AN4" s="67"/>
      <c r="AO4" s="67"/>
      <c r="AP4" s="67"/>
      <c r="AQ4" s="67"/>
      <c r="AR4" s="67"/>
      <c r="AS4" s="67"/>
      <c r="AT4" s="67"/>
      <c r="AU4" s="67"/>
      <c r="AV4" s="67"/>
      <c r="AW4" s="67"/>
      <c r="AX4" s="67"/>
    </row>
    <row r="5" spans="1:50" ht="15.75" x14ac:dyDescent="0.25">
      <c r="A5" s="67"/>
      <c r="B5" s="321"/>
      <c r="C5" s="665"/>
      <c r="D5" s="665"/>
      <c r="E5" s="665"/>
      <c r="F5" s="666"/>
      <c r="G5" s="666"/>
      <c r="H5" s="666"/>
      <c r="I5" s="666"/>
      <c r="J5" s="666"/>
      <c r="K5" s="666"/>
      <c r="L5" s="666"/>
      <c r="M5" s="666"/>
      <c r="N5" s="666"/>
      <c r="O5" s="666"/>
      <c r="P5" s="666"/>
      <c r="Q5" s="666"/>
      <c r="R5" s="666"/>
      <c r="S5" s="666"/>
      <c r="T5" s="666"/>
      <c r="U5" s="666"/>
      <c r="V5" s="666"/>
      <c r="W5" s="666"/>
      <c r="X5" s="666"/>
      <c r="Y5" s="666"/>
      <c r="Z5" s="666"/>
      <c r="AA5" s="667"/>
      <c r="AB5" s="667"/>
      <c r="AC5" s="667"/>
      <c r="AD5" s="667"/>
      <c r="AE5" s="667"/>
      <c r="AF5" s="328"/>
      <c r="AG5" s="67"/>
      <c r="AH5" s="67"/>
      <c r="AI5" s="67"/>
      <c r="AJ5" s="67"/>
      <c r="AK5" s="67"/>
      <c r="AL5" s="67"/>
      <c r="AM5" s="67"/>
      <c r="AN5" s="67"/>
      <c r="AO5" s="67"/>
      <c r="AP5" s="67"/>
      <c r="AQ5" s="67"/>
      <c r="AR5" s="67"/>
      <c r="AS5" s="67"/>
      <c r="AT5" s="67"/>
      <c r="AU5" s="67"/>
      <c r="AV5" s="67"/>
      <c r="AW5" s="67"/>
      <c r="AX5" s="67"/>
    </row>
    <row r="6" spans="1:50" ht="15.75" x14ac:dyDescent="0.25">
      <c r="A6" s="67"/>
      <c r="B6" s="321"/>
      <c r="C6" s="665"/>
      <c r="D6" s="665"/>
      <c r="E6" s="665"/>
      <c r="F6" s="666"/>
      <c r="G6" s="666"/>
      <c r="H6" s="666"/>
      <c r="I6" s="666"/>
      <c r="J6" s="666"/>
      <c r="K6" s="666"/>
      <c r="L6" s="666"/>
      <c r="M6" s="666"/>
      <c r="N6" s="666"/>
      <c r="O6" s="666"/>
      <c r="P6" s="666"/>
      <c r="Q6" s="666"/>
      <c r="R6" s="666"/>
      <c r="S6" s="666"/>
      <c r="T6" s="666"/>
      <c r="U6" s="666"/>
      <c r="V6" s="666"/>
      <c r="W6" s="666"/>
      <c r="X6" s="666"/>
      <c r="Y6" s="666"/>
      <c r="Z6" s="666"/>
      <c r="AA6" s="667"/>
      <c r="AB6" s="667"/>
      <c r="AC6" s="667"/>
      <c r="AD6" s="667"/>
      <c r="AE6" s="667"/>
      <c r="AF6" s="328"/>
      <c r="AG6" s="67"/>
      <c r="AH6" s="67"/>
      <c r="AI6" s="67"/>
      <c r="AJ6" s="67"/>
      <c r="AK6" s="67"/>
      <c r="AL6" s="67"/>
      <c r="AM6" s="67"/>
      <c r="AN6" s="67"/>
      <c r="AO6" s="67"/>
      <c r="AP6" s="67"/>
      <c r="AQ6" s="67"/>
      <c r="AR6" s="67"/>
      <c r="AS6" s="67"/>
      <c r="AT6" s="67"/>
      <c r="AU6" s="67"/>
      <c r="AV6" s="67"/>
      <c r="AW6" s="67"/>
      <c r="AX6" s="67"/>
    </row>
    <row r="7" spans="1:50" ht="15.75" x14ac:dyDescent="0.25">
      <c r="A7" s="67"/>
      <c r="B7" s="321"/>
      <c r="C7" s="665"/>
      <c r="D7" s="665"/>
      <c r="E7" s="665"/>
      <c r="F7" s="666"/>
      <c r="G7" s="666"/>
      <c r="H7" s="666"/>
      <c r="I7" s="666"/>
      <c r="J7" s="666"/>
      <c r="K7" s="666"/>
      <c r="L7" s="666"/>
      <c r="M7" s="666"/>
      <c r="N7" s="666"/>
      <c r="O7" s="666"/>
      <c r="P7" s="666"/>
      <c r="Q7" s="666"/>
      <c r="R7" s="666"/>
      <c r="S7" s="666"/>
      <c r="T7" s="666"/>
      <c r="U7" s="666"/>
      <c r="V7" s="666"/>
      <c r="W7" s="666"/>
      <c r="X7" s="666"/>
      <c r="Y7" s="666"/>
      <c r="Z7" s="666"/>
      <c r="AA7" s="667"/>
      <c r="AB7" s="667"/>
      <c r="AC7" s="667"/>
      <c r="AD7" s="667"/>
      <c r="AE7" s="667"/>
      <c r="AF7" s="328"/>
      <c r="AG7" s="67"/>
      <c r="AH7" s="67"/>
      <c r="AI7" s="67"/>
      <c r="AJ7" s="67"/>
      <c r="AK7" s="67"/>
      <c r="AL7" s="67"/>
      <c r="AM7" s="67"/>
      <c r="AN7" s="67"/>
      <c r="AO7" s="67"/>
      <c r="AP7" s="67"/>
      <c r="AQ7" s="67"/>
      <c r="AR7" s="67"/>
      <c r="AS7" s="67"/>
      <c r="AT7" s="67"/>
      <c r="AU7" s="67"/>
      <c r="AV7" s="67"/>
      <c r="AW7" s="67"/>
      <c r="AX7" s="67"/>
    </row>
    <row r="8" spans="1:50" ht="15.75" x14ac:dyDescent="0.25">
      <c r="A8" s="67"/>
      <c r="B8" s="321"/>
      <c r="C8" s="665"/>
      <c r="D8" s="665"/>
      <c r="E8" s="665"/>
      <c r="F8" s="666"/>
      <c r="G8" s="666"/>
      <c r="H8" s="666"/>
      <c r="I8" s="666"/>
      <c r="J8" s="666"/>
      <c r="K8" s="666"/>
      <c r="L8" s="666"/>
      <c r="M8" s="666"/>
      <c r="N8" s="666"/>
      <c r="O8" s="666"/>
      <c r="P8" s="666"/>
      <c r="Q8" s="666"/>
      <c r="R8" s="666"/>
      <c r="S8" s="666"/>
      <c r="T8" s="666"/>
      <c r="U8" s="666"/>
      <c r="V8" s="666"/>
      <c r="W8" s="666"/>
      <c r="X8" s="666"/>
      <c r="Y8" s="666"/>
      <c r="Z8" s="666"/>
      <c r="AA8" s="667"/>
      <c r="AB8" s="667"/>
      <c r="AC8" s="667"/>
      <c r="AD8" s="667"/>
      <c r="AE8" s="667"/>
      <c r="AF8" s="328"/>
      <c r="AG8" s="67"/>
      <c r="AH8" s="67"/>
      <c r="AI8" s="67"/>
      <c r="AJ8" s="67"/>
      <c r="AK8" s="67"/>
      <c r="AL8" s="67"/>
      <c r="AM8" s="67"/>
      <c r="AN8" s="67"/>
      <c r="AO8" s="67"/>
      <c r="AP8" s="67"/>
      <c r="AQ8" s="67"/>
      <c r="AR8" s="67"/>
      <c r="AS8" s="67"/>
      <c r="AT8" s="67"/>
      <c r="AU8" s="67"/>
      <c r="AV8" s="67"/>
      <c r="AW8" s="67"/>
      <c r="AX8" s="67"/>
    </row>
    <row r="9" spans="1:50" ht="15.75" x14ac:dyDescent="0.25">
      <c r="A9" s="67"/>
      <c r="B9" s="321"/>
      <c r="C9" s="665"/>
      <c r="D9" s="665"/>
      <c r="E9" s="665"/>
      <c r="F9" s="666"/>
      <c r="G9" s="666"/>
      <c r="H9" s="666"/>
      <c r="I9" s="666"/>
      <c r="J9" s="666"/>
      <c r="K9" s="666"/>
      <c r="L9" s="666"/>
      <c r="M9" s="666"/>
      <c r="N9" s="666"/>
      <c r="O9" s="666"/>
      <c r="P9" s="666"/>
      <c r="Q9" s="666"/>
      <c r="R9" s="666"/>
      <c r="S9" s="666"/>
      <c r="T9" s="666"/>
      <c r="U9" s="666"/>
      <c r="V9" s="666"/>
      <c r="W9" s="666"/>
      <c r="X9" s="666"/>
      <c r="Y9" s="666"/>
      <c r="Z9" s="666"/>
      <c r="AA9" s="667"/>
      <c r="AB9" s="667"/>
      <c r="AC9" s="667"/>
      <c r="AD9" s="667"/>
      <c r="AE9" s="667"/>
      <c r="AF9" s="328"/>
      <c r="AG9" s="67"/>
      <c r="AH9" s="67"/>
      <c r="AI9" s="67"/>
      <c r="AJ9" s="67"/>
      <c r="AK9" s="67"/>
      <c r="AL9" s="67"/>
      <c r="AM9" s="67"/>
      <c r="AN9" s="67"/>
      <c r="AO9" s="67"/>
      <c r="AP9" s="67"/>
      <c r="AQ9" s="67"/>
      <c r="AR9" s="67"/>
      <c r="AS9" s="67"/>
      <c r="AT9" s="67"/>
      <c r="AU9" s="67"/>
      <c r="AV9" s="67"/>
      <c r="AW9" s="67"/>
      <c r="AX9" s="67"/>
    </row>
    <row r="10" spans="1:50" ht="15.75" x14ac:dyDescent="0.25">
      <c r="A10" s="67"/>
      <c r="B10" s="321"/>
      <c r="C10" s="665"/>
      <c r="D10" s="665"/>
      <c r="E10" s="665"/>
      <c r="F10" s="666"/>
      <c r="G10" s="666"/>
      <c r="H10" s="666"/>
      <c r="I10" s="666"/>
      <c r="J10" s="666"/>
      <c r="K10" s="666"/>
      <c r="L10" s="666"/>
      <c r="M10" s="666"/>
      <c r="N10" s="666"/>
      <c r="O10" s="666"/>
      <c r="P10" s="666"/>
      <c r="Q10" s="666"/>
      <c r="R10" s="666"/>
      <c r="S10" s="666"/>
      <c r="T10" s="666"/>
      <c r="U10" s="666"/>
      <c r="V10" s="666"/>
      <c r="W10" s="666"/>
      <c r="X10" s="666"/>
      <c r="Y10" s="666"/>
      <c r="Z10" s="666"/>
      <c r="AA10" s="667"/>
      <c r="AB10" s="667"/>
      <c r="AC10" s="667"/>
      <c r="AD10" s="667"/>
      <c r="AE10" s="667"/>
      <c r="AF10" s="328"/>
      <c r="AG10" s="67"/>
      <c r="AH10" s="67"/>
      <c r="AI10" s="67"/>
      <c r="AJ10" s="67"/>
      <c r="AK10" s="67"/>
      <c r="AL10" s="67"/>
      <c r="AM10" s="67"/>
      <c r="AN10" s="67"/>
      <c r="AO10" s="67"/>
      <c r="AP10" s="67"/>
      <c r="AQ10" s="67"/>
      <c r="AR10" s="67"/>
      <c r="AS10" s="67"/>
      <c r="AT10" s="67"/>
      <c r="AU10" s="67"/>
      <c r="AV10" s="67"/>
      <c r="AW10" s="67"/>
      <c r="AX10" s="67"/>
    </row>
    <row r="11" spans="1:50" ht="15.75" x14ac:dyDescent="0.25">
      <c r="A11" s="67"/>
      <c r="B11" s="321"/>
      <c r="C11" s="665"/>
      <c r="D11" s="665"/>
      <c r="E11" s="665"/>
      <c r="F11" s="666"/>
      <c r="G11" s="666"/>
      <c r="H11" s="666"/>
      <c r="I11" s="666"/>
      <c r="J11" s="666"/>
      <c r="K11" s="666"/>
      <c r="L11" s="666"/>
      <c r="M11" s="666"/>
      <c r="N11" s="666"/>
      <c r="O11" s="666"/>
      <c r="P11" s="666"/>
      <c r="Q11" s="666"/>
      <c r="R11" s="666"/>
      <c r="S11" s="666"/>
      <c r="T11" s="666"/>
      <c r="U11" s="666"/>
      <c r="V11" s="666"/>
      <c r="W11" s="666"/>
      <c r="X11" s="666"/>
      <c r="Y11" s="666"/>
      <c r="Z11" s="666"/>
      <c r="AA11" s="667"/>
      <c r="AB11" s="667"/>
      <c r="AC11" s="667"/>
      <c r="AD11" s="667"/>
      <c r="AE11" s="667"/>
      <c r="AF11" s="328"/>
      <c r="AG11" s="67"/>
      <c r="AH11" s="67"/>
      <c r="AI11" s="67"/>
      <c r="AJ11" s="67"/>
      <c r="AK11" s="67"/>
      <c r="AL11" s="67"/>
      <c r="AM11" s="67"/>
      <c r="AN11" s="67"/>
      <c r="AO11" s="67"/>
      <c r="AP11" s="67"/>
      <c r="AQ11" s="67"/>
      <c r="AR11" s="67"/>
      <c r="AS11" s="67"/>
      <c r="AT11" s="67"/>
      <c r="AU11" s="67"/>
      <c r="AV11" s="67"/>
      <c r="AW11" s="67"/>
      <c r="AX11" s="67"/>
    </row>
    <row r="12" spans="1:50" ht="15.75" x14ac:dyDescent="0.25">
      <c r="A12" s="67"/>
      <c r="B12" s="321"/>
      <c r="C12" s="665"/>
      <c r="D12" s="665"/>
      <c r="E12" s="665"/>
      <c r="F12" s="666"/>
      <c r="G12" s="666"/>
      <c r="H12" s="666"/>
      <c r="I12" s="666"/>
      <c r="J12" s="666"/>
      <c r="K12" s="666"/>
      <c r="L12" s="666"/>
      <c r="M12" s="666"/>
      <c r="N12" s="666"/>
      <c r="O12" s="666"/>
      <c r="P12" s="666"/>
      <c r="Q12" s="666"/>
      <c r="R12" s="666"/>
      <c r="S12" s="666"/>
      <c r="T12" s="666"/>
      <c r="U12" s="666"/>
      <c r="V12" s="666"/>
      <c r="W12" s="666"/>
      <c r="X12" s="666"/>
      <c r="Y12" s="666"/>
      <c r="Z12" s="666"/>
      <c r="AA12" s="667"/>
      <c r="AB12" s="667"/>
      <c r="AC12" s="667"/>
      <c r="AD12" s="667"/>
      <c r="AE12" s="667"/>
      <c r="AF12" s="328"/>
      <c r="AG12" s="67"/>
      <c r="AH12" s="67"/>
      <c r="AI12" s="67"/>
      <c r="AJ12" s="67"/>
      <c r="AK12" s="67"/>
      <c r="AL12" s="67"/>
      <c r="AM12" s="67"/>
      <c r="AN12" s="67"/>
      <c r="AO12" s="67"/>
      <c r="AP12" s="67"/>
      <c r="AQ12" s="67"/>
      <c r="AR12" s="67"/>
      <c r="AS12" s="67"/>
      <c r="AT12" s="67"/>
      <c r="AU12" s="67"/>
      <c r="AV12" s="67"/>
      <c r="AW12" s="67"/>
      <c r="AX12" s="67"/>
    </row>
    <row r="13" spans="1:50" ht="15.75" x14ac:dyDescent="0.25">
      <c r="A13" s="67"/>
      <c r="B13" s="321"/>
      <c r="C13" s="665"/>
      <c r="D13" s="665"/>
      <c r="E13" s="665"/>
      <c r="F13" s="666"/>
      <c r="G13" s="666"/>
      <c r="H13" s="666"/>
      <c r="I13" s="666"/>
      <c r="J13" s="666"/>
      <c r="K13" s="666"/>
      <c r="L13" s="666"/>
      <c r="M13" s="666"/>
      <c r="N13" s="666"/>
      <c r="O13" s="666"/>
      <c r="P13" s="666"/>
      <c r="Q13" s="666"/>
      <c r="R13" s="666"/>
      <c r="S13" s="666"/>
      <c r="T13" s="666"/>
      <c r="U13" s="666"/>
      <c r="V13" s="666"/>
      <c r="W13" s="666"/>
      <c r="X13" s="666"/>
      <c r="Y13" s="666"/>
      <c r="Z13" s="666"/>
      <c r="AA13" s="667"/>
      <c r="AB13" s="667"/>
      <c r="AC13" s="667"/>
      <c r="AD13" s="667"/>
      <c r="AE13" s="667"/>
      <c r="AF13" s="328"/>
      <c r="AG13" s="67"/>
      <c r="AH13" s="67"/>
      <c r="AI13" s="67"/>
      <c r="AJ13" s="67"/>
      <c r="AK13" s="67"/>
      <c r="AL13" s="67"/>
      <c r="AM13" s="67"/>
      <c r="AN13" s="67"/>
      <c r="AO13" s="67"/>
      <c r="AP13" s="67"/>
      <c r="AQ13" s="67"/>
      <c r="AR13" s="67"/>
      <c r="AS13" s="67"/>
      <c r="AT13" s="67"/>
      <c r="AU13" s="67"/>
      <c r="AV13" s="67"/>
      <c r="AW13" s="67"/>
      <c r="AX13" s="67"/>
    </row>
    <row r="14" spans="1:50" ht="18.75" x14ac:dyDescent="0.3">
      <c r="A14" s="67"/>
      <c r="B14" s="329" t="s">
        <v>1</v>
      </c>
      <c r="C14" s="330"/>
      <c r="D14" s="330"/>
      <c r="E14" s="68"/>
      <c r="F14" s="69"/>
      <c r="G14" s="69"/>
      <c r="H14" s="69"/>
      <c r="I14" s="69"/>
      <c r="J14" s="69"/>
      <c r="K14" s="69"/>
      <c r="L14" s="69"/>
      <c r="M14" s="69"/>
      <c r="N14" s="69"/>
      <c r="O14" s="69"/>
      <c r="P14" s="69"/>
      <c r="Q14" s="69"/>
      <c r="R14" s="69"/>
      <c r="S14" s="69"/>
      <c r="T14" s="69"/>
      <c r="U14" s="69"/>
      <c r="V14" s="69"/>
      <c r="W14" s="69"/>
      <c r="X14" s="69"/>
      <c r="Y14" s="69"/>
      <c r="Z14" s="69"/>
      <c r="AA14" s="69"/>
      <c r="AB14" s="330" t="s">
        <v>2</v>
      </c>
      <c r="AC14" s="330"/>
      <c r="AD14" s="330"/>
      <c r="AE14" s="330"/>
      <c r="AF14" s="70"/>
      <c r="AG14" s="67"/>
      <c r="AH14" s="67"/>
      <c r="AI14" s="67"/>
      <c r="AJ14" s="67"/>
      <c r="AK14" s="67"/>
      <c r="AL14" s="67"/>
      <c r="AM14" s="67"/>
      <c r="AN14" s="67"/>
      <c r="AO14" s="67"/>
      <c r="AP14" s="67"/>
      <c r="AQ14" s="67"/>
      <c r="AR14" s="67"/>
      <c r="AS14" s="67"/>
      <c r="AT14" s="67"/>
      <c r="AU14" s="67"/>
      <c r="AV14" s="67"/>
      <c r="AW14" s="67"/>
      <c r="AX14" s="67"/>
    </row>
    <row r="15" spans="1:50" ht="15.75" x14ac:dyDescent="0.25">
      <c r="A15" s="67"/>
      <c r="B15" s="71"/>
      <c r="C15" s="668"/>
      <c r="D15" s="668"/>
      <c r="E15" s="668"/>
      <c r="F15" s="668"/>
      <c r="G15" s="668"/>
      <c r="H15" s="668"/>
      <c r="I15" s="668"/>
      <c r="J15" s="668"/>
      <c r="K15" s="668"/>
      <c r="L15" s="668"/>
      <c r="M15" s="668"/>
      <c r="N15" s="668"/>
      <c r="O15" s="668"/>
      <c r="P15" s="668"/>
      <c r="Q15" s="668"/>
      <c r="R15" s="668"/>
      <c r="S15" s="668"/>
      <c r="T15" s="668"/>
      <c r="U15" s="668"/>
      <c r="V15" s="668"/>
      <c r="W15" s="668"/>
      <c r="X15" s="668"/>
      <c r="Y15" s="668"/>
      <c r="Z15" s="668"/>
      <c r="AA15" s="668"/>
      <c r="AB15" s="668"/>
      <c r="AC15" s="668"/>
      <c r="AD15" s="668"/>
      <c r="AE15" s="668"/>
      <c r="AF15" s="72"/>
      <c r="AG15" s="67"/>
      <c r="AH15" s="67"/>
      <c r="AI15" s="67"/>
      <c r="AJ15" s="67"/>
      <c r="AK15" s="67"/>
      <c r="AL15" s="67"/>
      <c r="AM15" s="67"/>
      <c r="AN15" s="67"/>
      <c r="AO15" s="67"/>
      <c r="AP15" s="67"/>
      <c r="AQ15" s="67"/>
      <c r="AR15" s="67"/>
      <c r="AS15" s="67"/>
      <c r="AT15" s="67"/>
      <c r="AU15" s="67"/>
      <c r="AV15" s="67"/>
      <c r="AW15" s="67"/>
      <c r="AX15" s="67"/>
    </row>
    <row r="16" spans="1:50" ht="15.75" x14ac:dyDescent="0.25">
      <c r="A16" s="67"/>
      <c r="B16" s="310" t="s">
        <v>3</v>
      </c>
      <c r="C16" s="669"/>
      <c r="D16" s="669"/>
      <c r="E16" s="312">
        <v>2022</v>
      </c>
      <c r="F16" s="312"/>
      <c r="G16" s="312"/>
      <c r="H16" s="312"/>
      <c r="I16" s="668"/>
      <c r="J16" s="668"/>
      <c r="K16" s="668"/>
      <c r="L16" s="668"/>
      <c r="M16" s="668"/>
      <c r="N16" s="668"/>
      <c r="O16" s="668"/>
      <c r="P16" s="668"/>
      <c r="Q16" s="670" t="s">
        <v>4</v>
      </c>
      <c r="R16" s="670"/>
      <c r="S16" s="670"/>
      <c r="T16" s="671"/>
      <c r="U16" s="671"/>
      <c r="V16" s="312" t="s">
        <v>472</v>
      </c>
      <c r="W16" s="312"/>
      <c r="X16" s="312"/>
      <c r="Y16" s="312"/>
      <c r="Z16" s="312"/>
      <c r="AA16" s="312"/>
      <c r="AB16" s="312"/>
      <c r="AC16" s="312"/>
      <c r="AD16" s="312"/>
      <c r="AE16" s="312"/>
      <c r="AF16" s="331"/>
      <c r="AG16" s="67"/>
      <c r="AH16" s="67"/>
      <c r="AI16" s="67"/>
      <c r="AJ16" s="67"/>
      <c r="AK16" s="67"/>
      <c r="AL16" s="67"/>
      <c r="AM16" s="67"/>
      <c r="AN16" s="67"/>
      <c r="AO16" s="67"/>
      <c r="AP16" s="67"/>
      <c r="AQ16" s="67"/>
      <c r="AR16" s="67"/>
      <c r="AS16" s="67"/>
      <c r="AT16" s="67"/>
      <c r="AU16" s="67"/>
      <c r="AV16" s="67"/>
      <c r="AW16" s="67"/>
      <c r="AX16" s="67"/>
    </row>
    <row r="17" spans="1:50" ht="15.75" x14ac:dyDescent="0.25">
      <c r="A17" s="67"/>
      <c r="B17" s="237"/>
      <c r="C17" s="672"/>
      <c r="D17" s="673"/>
      <c r="E17" s="318"/>
      <c r="F17" s="318"/>
      <c r="G17" s="318"/>
      <c r="H17" s="318"/>
      <c r="I17" s="668"/>
      <c r="J17" s="668"/>
      <c r="K17" s="668"/>
      <c r="L17" s="668"/>
      <c r="M17" s="668"/>
      <c r="N17" s="668"/>
      <c r="O17" s="668"/>
      <c r="P17" s="668"/>
      <c r="Q17" s="674"/>
      <c r="R17" s="674"/>
      <c r="S17" s="674"/>
      <c r="T17" s="668"/>
      <c r="U17" s="668"/>
      <c r="V17" s="668"/>
      <c r="W17" s="668"/>
      <c r="X17" s="668"/>
      <c r="Y17" s="668"/>
      <c r="Z17" s="668"/>
      <c r="AA17" s="668"/>
      <c r="AB17" s="668"/>
      <c r="AC17" s="668"/>
      <c r="AD17" s="668"/>
      <c r="AE17" s="668"/>
      <c r="AF17" s="72"/>
      <c r="AG17" s="67"/>
      <c r="AH17" s="67"/>
      <c r="AI17" s="67"/>
      <c r="AJ17" s="67"/>
      <c r="AK17" s="67"/>
      <c r="AL17" s="67"/>
      <c r="AM17" s="67"/>
      <c r="AN17" s="67"/>
      <c r="AO17" s="67"/>
      <c r="AP17" s="67"/>
      <c r="AQ17" s="67"/>
      <c r="AR17" s="67"/>
      <c r="AS17" s="67"/>
      <c r="AT17" s="67"/>
      <c r="AU17" s="67"/>
      <c r="AV17" s="67"/>
      <c r="AW17" s="67"/>
      <c r="AX17" s="67"/>
    </row>
    <row r="18" spans="1:50" ht="15.75" x14ac:dyDescent="0.25">
      <c r="A18" s="67"/>
      <c r="B18" s="310" t="s">
        <v>6</v>
      </c>
      <c r="C18" s="669"/>
      <c r="D18" s="669"/>
      <c r="E18" s="312" t="s">
        <v>473</v>
      </c>
      <c r="F18" s="312"/>
      <c r="G18" s="312"/>
      <c r="H18" s="312"/>
      <c r="I18" s="668"/>
      <c r="J18" s="668"/>
      <c r="K18" s="668"/>
      <c r="L18" s="668"/>
      <c r="M18" s="668"/>
      <c r="N18" s="668"/>
      <c r="O18" s="668"/>
      <c r="P18" s="668"/>
      <c r="Q18" s="670" t="s">
        <v>8</v>
      </c>
      <c r="R18" s="670"/>
      <c r="S18" s="670"/>
      <c r="T18" s="316" t="s">
        <v>474</v>
      </c>
      <c r="U18" s="316"/>
      <c r="V18" s="316"/>
      <c r="W18" s="316"/>
      <c r="X18" s="316"/>
      <c r="Y18" s="316"/>
      <c r="Z18" s="670" t="s">
        <v>10</v>
      </c>
      <c r="AA18" s="670"/>
      <c r="AB18" s="316" t="s">
        <v>475</v>
      </c>
      <c r="AC18" s="316"/>
      <c r="AD18" s="316"/>
      <c r="AE18" s="316"/>
      <c r="AF18" s="317"/>
      <c r="AG18" s="67"/>
      <c r="AH18" s="67"/>
      <c r="AI18" s="67"/>
      <c r="AJ18" s="67"/>
      <c r="AK18" s="67"/>
      <c r="AL18" s="67"/>
      <c r="AM18" s="67"/>
      <c r="AN18" s="67"/>
      <c r="AO18" s="67"/>
      <c r="AP18" s="67"/>
      <c r="AQ18" s="67"/>
      <c r="AR18" s="67"/>
      <c r="AS18" s="67"/>
      <c r="AT18" s="67"/>
      <c r="AU18" s="67"/>
      <c r="AV18" s="67"/>
      <c r="AW18" s="67"/>
      <c r="AX18" s="67"/>
    </row>
    <row r="19" spans="1:50" ht="15.75" x14ac:dyDescent="0.25">
      <c r="A19" s="67"/>
      <c r="B19" s="310" t="s">
        <v>12</v>
      </c>
      <c r="C19" s="669"/>
      <c r="D19" s="669"/>
      <c r="E19" s="312" t="s">
        <v>476</v>
      </c>
      <c r="F19" s="312"/>
      <c r="G19" s="312"/>
      <c r="H19" s="312"/>
      <c r="I19" s="668"/>
      <c r="J19" s="668"/>
      <c r="K19" s="668"/>
      <c r="L19" s="668"/>
      <c r="M19" s="668"/>
      <c r="N19" s="668"/>
      <c r="O19" s="668"/>
      <c r="P19" s="668"/>
      <c r="Q19" s="670" t="s">
        <v>14</v>
      </c>
      <c r="R19" s="670"/>
      <c r="S19" s="670"/>
      <c r="T19" s="314" t="s">
        <v>477</v>
      </c>
      <c r="U19" s="314"/>
      <c r="V19" s="314"/>
      <c r="W19" s="314"/>
      <c r="X19" s="314"/>
      <c r="Y19" s="314"/>
      <c r="Z19" s="670" t="s">
        <v>10</v>
      </c>
      <c r="AA19" s="670"/>
      <c r="AB19" s="314" t="s">
        <v>478</v>
      </c>
      <c r="AC19" s="314"/>
      <c r="AD19" s="314"/>
      <c r="AE19" s="314"/>
      <c r="AF19" s="315"/>
      <c r="AG19" s="67"/>
      <c r="AH19" s="67"/>
      <c r="AI19" s="67"/>
      <c r="AJ19" s="67"/>
      <c r="AK19" s="67"/>
      <c r="AL19" s="67"/>
      <c r="AM19" s="67"/>
      <c r="AN19" s="67"/>
      <c r="AO19" s="67"/>
      <c r="AP19" s="67"/>
      <c r="AQ19" s="67"/>
      <c r="AR19" s="67"/>
      <c r="AS19" s="67"/>
      <c r="AT19" s="67"/>
      <c r="AU19" s="67"/>
      <c r="AV19" s="67"/>
      <c r="AW19" s="67"/>
      <c r="AX19" s="67"/>
    </row>
    <row r="20" spans="1:50" ht="15.75" x14ac:dyDescent="0.25">
      <c r="A20" s="67"/>
      <c r="B20" s="310" t="s">
        <v>16</v>
      </c>
      <c r="C20" s="669"/>
      <c r="D20" s="669"/>
      <c r="E20" s="312" t="s">
        <v>479</v>
      </c>
      <c r="F20" s="312"/>
      <c r="G20" s="312"/>
      <c r="H20" s="312"/>
      <c r="I20" s="668"/>
      <c r="J20" s="668"/>
      <c r="K20" s="668"/>
      <c r="L20" s="668"/>
      <c r="M20" s="668"/>
      <c r="N20" s="668"/>
      <c r="O20" s="668"/>
      <c r="P20" s="668"/>
      <c r="Q20" s="670" t="s">
        <v>18</v>
      </c>
      <c r="R20" s="670"/>
      <c r="S20" s="670"/>
      <c r="T20" s="314" t="s">
        <v>480</v>
      </c>
      <c r="U20" s="314"/>
      <c r="V20" s="314"/>
      <c r="W20" s="314"/>
      <c r="X20" s="314"/>
      <c r="Y20" s="314"/>
      <c r="Z20" s="670" t="s">
        <v>10</v>
      </c>
      <c r="AA20" s="670"/>
      <c r="AB20" s="314" t="s">
        <v>481</v>
      </c>
      <c r="AC20" s="314"/>
      <c r="AD20" s="314"/>
      <c r="AE20" s="314"/>
      <c r="AF20" s="315"/>
      <c r="AG20" s="67"/>
      <c r="AH20" s="67"/>
      <c r="AI20" s="67"/>
      <c r="AJ20" s="67"/>
      <c r="AK20" s="67"/>
      <c r="AL20" s="67"/>
      <c r="AM20" s="67"/>
      <c r="AN20" s="67"/>
      <c r="AO20" s="67"/>
      <c r="AP20" s="67"/>
      <c r="AQ20" s="67"/>
      <c r="AR20" s="67"/>
      <c r="AS20" s="67"/>
      <c r="AT20" s="67"/>
      <c r="AU20" s="67"/>
      <c r="AV20" s="67"/>
      <c r="AW20" s="67"/>
      <c r="AX20" s="67"/>
    </row>
    <row r="21" spans="1:50" ht="16.5" thickBot="1" x14ac:dyDescent="0.3">
      <c r="A21" s="67"/>
      <c r="B21" s="71"/>
      <c r="C21" s="668"/>
      <c r="D21" s="668"/>
      <c r="E21" s="668"/>
      <c r="F21" s="668"/>
      <c r="G21" s="668"/>
      <c r="H21" s="668"/>
      <c r="I21" s="668"/>
      <c r="J21" s="668"/>
      <c r="K21" s="668"/>
      <c r="L21" s="668"/>
      <c r="M21" s="668"/>
      <c r="N21" s="668"/>
      <c r="O21" s="668"/>
      <c r="P21" s="668"/>
      <c r="Q21" s="668"/>
      <c r="R21" s="668"/>
      <c r="S21" s="668"/>
      <c r="T21" s="668"/>
      <c r="U21" s="668"/>
      <c r="V21" s="668"/>
      <c r="W21" s="668"/>
      <c r="X21" s="668"/>
      <c r="Y21" s="668"/>
      <c r="Z21" s="668"/>
      <c r="AA21" s="668"/>
      <c r="AB21" s="668"/>
      <c r="AC21" s="668"/>
      <c r="AD21" s="668"/>
      <c r="AE21" s="668"/>
      <c r="AF21" s="72"/>
      <c r="AG21" s="67"/>
      <c r="AH21" s="67"/>
      <c r="AI21" s="67"/>
      <c r="AJ21" s="67"/>
      <c r="AK21" s="67"/>
      <c r="AL21" s="67"/>
      <c r="AM21" s="67"/>
      <c r="AN21" s="67"/>
      <c r="AO21" s="67"/>
      <c r="AP21" s="67"/>
      <c r="AQ21" s="67"/>
      <c r="AR21" s="67"/>
      <c r="AS21" s="67"/>
      <c r="AT21" s="67"/>
      <c r="AU21" s="67"/>
      <c r="AV21" s="67"/>
      <c r="AW21" s="67"/>
      <c r="AX21" s="67"/>
    </row>
    <row r="22" spans="1:50" ht="19.5" thickBot="1" x14ac:dyDescent="0.35">
      <c r="A22" s="78"/>
      <c r="B22" s="675" t="s">
        <v>21</v>
      </c>
      <c r="C22" s="676"/>
      <c r="D22" s="677"/>
      <c r="E22" s="677"/>
      <c r="F22" s="677"/>
      <c r="G22" s="677"/>
      <c r="H22" s="677"/>
      <c r="I22" s="677"/>
      <c r="J22" s="677"/>
      <c r="K22" s="677"/>
      <c r="L22" s="677"/>
      <c r="M22" s="677"/>
      <c r="N22" s="677" t="s">
        <v>22</v>
      </c>
      <c r="O22" s="677"/>
      <c r="P22" s="677"/>
      <c r="Q22" s="677"/>
      <c r="R22" s="677"/>
      <c r="S22" s="677"/>
      <c r="T22" s="677"/>
      <c r="U22" s="677"/>
      <c r="V22" s="677"/>
      <c r="W22" s="677"/>
      <c r="X22" s="677"/>
      <c r="Y22" s="677"/>
      <c r="Z22" s="677"/>
      <c r="AA22" s="677"/>
      <c r="AB22" s="677"/>
      <c r="AC22" s="677"/>
      <c r="AD22" s="677"/>
      <c r="AE22" s="677"/>
      <c r="AF22" s="678"/>
      <c r="AG22" s="78"/>
      <c r="AH22" s="78"/>
      <c r="AI22" s="78"/>
      <c r="AJ22" s="78"/>
      <c r="AK22" s="78"/>
      <c r="AL22" s="78"/>
      <c r="AM22" s="78"/>
      <c r="AN22" s="78"/>
      <c r="AO22" s="78"/>
      <c r="AP22" s="78"/>
      <c r="AQ22" s="78"/>
      <c r="AR22" s="78"/>
      <c r="AS22" s="78"/>
      <c r="AT22" s="78"/>
      <c r="AU22" s="78"/>
      <c r="AV22" s="78"/>
      <c r="AW22" s="78"/>
      <c r="AX22" s="78"/>
    </row>
    <row r="23" spans="1:50" ht="15.75" x14ac:dyDescent="0.25">
      <c r="A23" s="67"/>
      <c r="B23" s="679" t="s">
        <v>23</v>
      </c>
      <c r="C23" s="680" t="s">
        <v>24</v>
      </c>
      <c r="D23" s="681" t="s">
        <v>25</v>
      </c>
      <c r="E23" s="681" t="s">
        <v>26</v>
      </c>
      <c r="F23" s="681" t="s">
        <v>27</v>
      </c>
      <c r="G23" s="680" t="s">
        <v>28</v>
      </c>
      <c r="H23" s="680" t="s">
        <v>29</v>
      </c>
      <c r="I23" s="680" t="s">
        <v>30</v>
      </c>
      <c r="J23" s="680" t="s">
        <v>31</v>
      </c>
      <c r="K23" s="680" t="s">
        <v>32</v>
      </c>
      <c r="L23" s="682" t="s">
        <v>33</v>
      </c>
      <c r="M23" s="680" t="s">
        <v>34</v>
      </c>
      <c r="N23" s="681" t="s">
        <v>35</v>
      </c>
      <c r="O23" s="681" t="s">
        <v>36</v>
      </c>
      <c r="P23" s="683" t="s">
        <v>37</v>
      </c>
      <c r="Q23" s="683"/>
      <c r="R23" s="684" t="s">
        <v>38</v>
      </c>
      <c r="S23" s="685"/>
      <c r="T23" s="686"/>
      <c r="U23" s="684" t="s">
        <v>39</v>
      </c>
      <c r="V23" s="685"/>
      <c r="W23" s="686"/>
      <c r="X23" s="687" t="s">
        <v>40</v>
      </c>
      <c r="Y23" s="687" t="s">
        <v>41</v>
      </c>
      <c r="Z23" s="687" t="s">
        <v>42</v>
      </c>
      <c r="AA23" s="680" t="s">
        <v>31</v>
      </c>
      <c r="AB23" s="687" t="s">
        <v>43</v>
      </c>
      <c r="AC23" s="687" t="s">
        <v>44</v>
      </c>
      <c r="AD23" s="680" t="s">
        <v>31</v>
      </c>
      <c r="AE23" s="687" t="s">
        <v>45</v>
      </c>
      <c r="AF23" s="688" t="s">
        <v>46</v>
      </c>
      <c r="AG23" s="67"/>
      <c r="AH23" s="67"/>
      <c r="AI23" s="67"/>
      <c r="AJ23" s="67"/>
      <c r="AK23" s="67"/>
      <c r="AL23" s="67"/>
      <c r="AM23" s="67"/>
      <c r="AN23" s="67"/>
      <c r="AO23" s="67"/>
      <c r="AP23" s="67"/>
      <c r="AQ23" s="67"/>
      <c r="AR23" s="67"/>
      <c r="AS23" s="67"/>
      <c r="AT23" s="67"/>
      <c r="AU23" s="67"/>
      <c r="AV23" s="67"/>
      <c r="AW23" s="67"/>
      <c r="AX23" s="67"/>
    </row>
    <row r="24" spans="1:50" ht="90.75" thickBot="1" x14ac:dyDescent="0.3">
      <c r="A24" s="67"/>
      <c r="B24" s="689"/>
      <c r="C24" s="690"/>
      <c r="D24" s="691"/>
      <c r="E24" s="691"/>
      <c r="F24" s="691"/>
      <c r="G24" s="690"/>
      <c r="H24" s="690"/>
      <c r="I24" s="690"/>
      <c r="J24" s="690"/>
      <c r="K24" s="690"/>
      <c r="L24" s="692"/>
      <c r="M24" s="690"/>
      <c r="N24" s="691"/>
      <c r="O24" s="691"/>
      <c r="P24" s="693" t="s">
        <v>47</v>
      </c>
      <c r="Q24" s="694" t="s">
        <v>25</v>
      </c>
      <c r="R24" s="694" t="s">
        <v>48</v>
      </c>
      <c r="S24" s="694" t="s">
        <v>49</v>
      </c>
      <c r="T24" s="694" t="s">
        <v>50</v>
      </c>
      <c r="U24" s="694" t="s">
        <v>51</v>
      </c>
      <c r="V24" s="694" t="s">
        <v>52</v>
      </c>
      <c r="W24" s="694" t="s">
        <v>53</v>
      </c>
      <c r="X24" s="695"/>
      <c r="Y24" s="695"/>
      <c r="Z24" s="695"/>
      <c r="AA24" s="690"/>
      <c r="AB24" s="695"/>
      <c r="AC24" s="695"/>
      <c r="AD24" s="690"/>
      <c r="AE24" s="695"/>
      <c r="AF24" s="696"/>
      <c r="AG24" s="67"/>
      <c r="AH24" s="67"/>
      <c r="AI24" s="67"/>
      <c r="AJ24" s="67"/>
      <c r="AK24" s="67"/>
      <c r="AL24" s="67"/>
      <c r="AM24" s="67"/>
      <c r="AN24" s="67"/>
      <c r="AO24" s="67"/>
      <c r="AP24" s="67"/>
      <c r="AQ24" s="67"/>
      <c r="AR24" s="67"/>
      <c r="AS24" s="67"/>
      <c r="AT24" s="67"/>
      <c r="AU24" s="67"/>
      <c r="AV24" s="67"/>
      <c r="AW24" s="67"/>
      <c r="AX24" s="67"/>
    </row>
    <row r="25" spans="1:50" ht="362.25" x14ac:dyDescent="0.25">
      <c r="A25" s="67"/>
      <c r="B25" s="284">
        <v>1</v>
      </c>
      <c r="C25" s="278" t="s">
        <v>472</v>
      </c>
      <c r="D25" s="278" t="s">
        <v>482</v>
      </c>
      <c r="E25" s="278" t="s">
        <v>483</v>
      </c>
      <c r="F25" s="278" t="s">
        <v>484</v>
      </c>
      <c r="G25" s="697" t="str">
        <f>CONCATENATE(D25," ",E25," ",F25)</f>
        <v>Desprestigio de la entidad ante la ciudadanía y una especulación errada sobre el manejo de los impuestos de la Administración Pública, por un cobro indebido de cualquier emolumento sobre un proyecto, por desconocimiento de la comunidad que es un servicio gratuito, el cual es financiado con recursos públicos.</v>
      </c>
      <c r="H25" s="278" t="s">
        <v>148</v>
      </c>
      <c r="I25" s="278" t="s">
        <v>59</v>
      </c>
      <c r="J25" s="698">
        <f>_xlfn.IFNA(VLOOKUP(I25,[20]Aux!$A$2:$B$6,2,FALSE)," ")</f>
        <v>0.8</v>
      </c>
      <c r="K25" s="278" t="s">
        <v>85</v>
      </c>
      <c r="L25" s="699">
        <f>_xlfn.IFNA(VLOOKUP(K25,[20]Aux!$C$2:$D$6,2,FALSE)," ")</f>
        <v>0.8</v>
      </c>
      <c r="M25" s="282" t="str">
        <f t="array" ref="M25">_xlfn.IFNA(INDEX('[20]Riesgo Inherente'!$N$12:$N$36,MATCH(I25&amp;K25,'[20]Riesgo Inherente'!$K$12:$K$36&amp;'[20]Riesgo Inherente'!$L$12:$L$36,0),0)," ")</f>
        <v>Alto</v>
      </c>
      <c r="N25" s="700">
        <v>1</v>
      </c>
      <c r="O25" s="96" t="s">
        <v>485</v>
      </c>
      <c r="P25" s="36" t="s">
        <v>62</v>
      </c>
      <c r="Q25" s="37"/>
      <c r="R25" s="37" t="s">
        <v>63</v>
      </c>
      <c r="S25" s="37" t="s">
        <v>64</v>
      </c>
      <c r="T25" s="701">
        <f>_xlfn.IFNA(VLOOKUP(R25,[20]Aux!$G$2:$H$4,2,FALSE)+VLOOKUP(S25,[20]Aux!$I$2:$J$3,2,FALSE)," ")</f>
        <v>0.4</v>
      </c>
      <c r="U25" s="36" t="s">
        <v>65</v>
      </c>
      <c r="V25" s="37" t="s">
        <v>96</v>
      </c>
      <c r="W25" s="36" t="s">
        <v>440</v>
      </c>
      <c r="X25" s="36"/>
      <c r="Y25" s="702">
        <f>_xlfn.IFNA(IF(OR(R25="Preventivo",R25="Detectivo"),J25-(J25*T25)," ")," ")</f>
        <v>0.48</v>
      </c>
      <c r="Z25" s="703" t="e">
        <f t="array" aca="1" ref="Z25" ca="1">_xlfn.IFNA(_xlfn.IFS(AND(AA25&gt;0,AA25&lt;=0.4),"Muy Baja",AND(AA25&gt;0.2,AA25&lt;=0.4),"Baja",AND(AA25&gt;0.4,AA25&lt;=0.6),"Media",AND(AA25&gt;0.6,AA25&lt;=0.8),"Alta",AND(AA25&gt;0.8,AA25&lt;=1),"Muy Alta")," ")</f>
        <v>#NAME?</v>
      </c>
      <c r="AA25" s="698" t="e">
        <f t="array" aca="1" ref="AA25" ca="1">_xlfn.IFNA(_xlfn.IFS(AND(Y25=" ",Y26=" "),J25,AND(Y25&lt;&gt;" ",Y26&lt;&gt;" "),Y26,Y25=" ",Y26,Y26=" ",Y25)," ")</f>
        <v>#NAME?</v>
      </c>
      <c r="AB25" s="702" t="str">
        <f>_xlfn.IFNA(IF(R25="Correctivo",L25-(L25*T25)," ")," ")</f>
        <v xml:space="preserve"> </v>
      </c>
      <c r="AC25" s="703" t="e">
        <f t="array" aca="1" ref="AC25" ca="1">_xlfn.IFNA(_xlfn.IFS(AND(AD25&gt;0,AD25&lt;=0.4),"Leve",AND(AD25&gt;0.2,AD25&lt;=0.4),"Menor",AND(AD25&gt;0.4,AD25&lt;=0.6),"Moderado",AND(AD25&gt;0.6,AD25&lt;=0.8),"Mayor",AND(AD25&gt;0.8,AD25&lt;=1),"Catastrófico")," ")</f>
        <v>#NAME?</v>
      </c>
      <c r="AD25" s="698" t="e">
        <f t="array" aca="1" ref="AD25" ca="1">_xlfn.IFNA(_xlfn.IFS(AND(AB25=" ",AB26=" "),L25,AND(AB25&lt;&gt;" ",AB26&lt;&gt;" "),AB26,AB25=" ",AB26,AB26=" ",AB25)," ")</f>
        <v>#NAME?</v>
      </c>
      <c r="AE25" s="703" t="e">
        <f t="array" aca="1" ref="AE25" ca="1">_xlfn.IFNA(INDEX('[20]Riesgo Inherente'!$N$12:$N$36,MATCH(Z25&amp;AC25,'[20]Riesgo Inherente'!$K$12:$K$36&amp;'[20]Riesgo Inherente'!$L$12:$L$36,0),0)," ")</f>
        <v>#NAME?</v>
      </c>
      <c r="AF25" s="276" t="s">
        <v>172</v>
      </c>
      <c r="AG25" s="67"/>
      <c r="AH25" s="67"/>
      <c r="AI25" s="67"/>
      <c r="AJ25" s="67"/>
      <c r="AK25" s="67"/>
      <c r="AL25" s="67"/>
      <c r="AM25" s="67"/>
      <c r="AN25" s="67"/>
      <c r="AO25" s="67"/>
      <c r="AP25" s="67"/>
      <c r="AQ25" s="67"/>
      <c r="AR25" s="67"/>
      <c r="AS25" s="67"/>
      <c r="AT25" s="67"/>
      <c r="AU25" s="67"/>
      <c r="AV25" s="67"/>
      <c r="AW25" s="67"/>
      <c r="AX25" s="67"/>
    </row>
    <row r="26" spans="1:50" ht="284.25" thickBot="1" x14ac:dyDescent="0.3">
      <c r="A26" s="67"/>
      <c r="B26" s="285"/>
      <c r="C26" s="332"/>
      <c r="D26" s="279"/>
      <c r="E26" s="279"/>
      <c r="F26" s="279"/>
      <c r="G26" s="704"/>
      <c r="H26" s="279"/>
      <c r="I26" s="279"/>
      <c r="J26" s="705"/>
      <c r="K26" s="279"/>
      <c r="L26" s="706"/>
      <c r="M26" s="283"/>
      <c r="N26" s="707">
        <v>2</v>
      </c>
      <c r="O26" s="97" t="s">
        <v>486</v>
      </c>
      <c r="P26" s="238"/>
      <c r="Q26" s="31" t="s">
        <v>62</v>
      </c>
      <c r="R26" s="31" t="s">
        <v>170</v>
      </c>
      <c r="S26" s="31" t="s">
        <v>64</v>
      </c>
      <c r="T26" s="708">
        <f>_xlfn.IFNA(VLOOKUP(R26,[20]Aux!$G$2:$H$4,2,FALSE)+VLOOKUP(S26,[20]Aux!$I$2:$J$3,2,FALSE)," ")</f>
        <v>0.3</v>
      </c>
      <c r="U26" s="238" t="s">
        <v>65</v>
      </c>
      <c r="V26" s="31" t="s">
        <v>66</v>
      </c>
      <c r="W26" s="238" t="s">
        <v>440</v>
      </c>
      <c r="X26" s="238"/>
      <c r="Y26" s="709">
        <f>_xlfn.IFNA(IF(Y25=" ",IF(OR(R26="Preventivo",R26="Detectivo"),J25-(J25*T26)," "),IF(OR(R26="Preventivo",R26="Detectivo"),Y25-(Y25*T26)," "))," ")</f>
        <v>0.33599999999999997</v>
      </c>
      <c r="Z26" s="710"/>
      <c r="AA26" s="705"/>
      <c r="AB26" s="711" t="str">
        <f>_xlfn.IFNA(IF(AB25=" ",IF(R26="Correctivo",L25-(L25*T26)," "),IF(R26="Correctivo",AB25-(AB25*T26)," "))," ")</f>
        <v xml:space="preserve"> </v>
      </c>
      <c r="AC26" s="710"/>
      <c r="AD26" s="705"/>
      <c r="AE26" s="710"/>
      <c r="AF26" s="277"/>
      <c r="AG26" s="67"/>
      <c r="AH26" s="67"/>
      <c r="AI26" s="67"/>
      <c r="AJ26" s="67"/>
      <c r="AK26" s="67"/>
      <c r="AL26" s="67"/>
      <c r="AM26" s="67"/>
      <c r="AN26" s="67"/>
      <c r="AO26" s="67"/>
      <c r="AP26" s="67"/>
      <c r="AQ26" s="67"/>
      <c r="AR26" s="67"/>
      <c r="AS26" s="67"/>
      <c r="AT26" s="67"/>
      <c r="AU26" s="67"/>
      <c r="AV26" s="67"/>
      <c r="AW26" s="67"/>
      <c r="AX26" s="67"/>
    </row>
    <row r="27" spans="1:50" ht="15.75" x14ac:dyDescent="0.25">
      <c r="A27" s="67"/>
      <c r="B27" s="284">
        <v>2</v>
      </c>
      <c r="C27" s="332"/>
      <c r="D27" s="278" t="s">
        <v>487</v>
      </c>
      <c r="E27" s="278" t="s">
        <v>488</v>
      </c>
      <c r="F27" s="278" t="s">
        <v>489</v>
      </c>
      <c r="G27" s="697" t="str">
        <f>CONCATENATE(D27," ",E27," ",F27)</f>
        <v xml:space="preserve">Intromisión de terceros en la pagina web de la entidad Por falta de capacitación en el uso y apropiación de los servicios de información  sobre el sistema implementado </v>
      </c>
      <c r="H27" s="278" t="s">
        <v>149</v>
      </c>
      <c r="I27" s="278" t="s">
        <v>59</v>
      </c>
      <c r="J27" s="698">
        <f>_xlfn.IFNA(VLOOKUP(I27,[20]Aux!$A$2:$B$6,2,FALSE)," ")</f>
        <v>0.8</v>
      </c>
      <c r="K27" s="278" t="s">
        <v>85</v>
      </c>
      <c r="L27" s="699">
        <f>_xlfn.IFNA(VLOOKUP(K27,[20]Aux!$C$2:$D$6,2,FALSE)," ")</f>
        <v>0.8</v>
      </c>
      <c r="M27" s="282" t="str">
        <f t="array" ref="M27">_xlfn.IFNA(INDEX('[20]Riesgo Inherente'!$N$12:$N$36,MATCH(I27&amp;K27,'[20]Riesgo Inherente'!$K$12:$K$36&amp;'[20]Riesgo Inherente'!$L$12:$L$36,0),0)," ")</f>
        <v>Alto</v>
      </c>
      <c r="N27" s="36">
        <v>1</v>
      </c>
      <c r="O27" s="712" t="s">
        <v>490</v>
      </c>
      <c r="P27" s="278" t="s">
        <v>62</v>
      </c>
      <c r="Q27" s="37"/>
      <c r="R27" s="713" t="s">
        <v>170</v>
      </c>
      <c r="S27" s="713" t="s">
        <v>64</v>
      </c>
      <c r="T27" s="699">
        <f>_xlfn.IFNA(VLOOKUP(R27,[20]Aux!$G$2:$H$4,2,FALSE)+VLOOKUP(S27,[20]Aux!$I$2:$J$3,2,FALSE)," ")</f>
        <v>0.3</v>
      </c>
      <c r="U27" s="278" t="s">
        <v>65</v>
      </c>
      <c r="V27" s="713" t="s">
        <v>66</v>
      </c>
      <c r="W27" s="278" t="s">
        <v>440</v>
      </c>
      <c r="X27" s="278"/>
      <c r="Y27" s="702">
        <f>_xlfn.IFNA(IF(OR(R27="Preventivo",R27="Detectivo"),J27-(J27*T27)," ")," ")</f>
        <v>0.56000000000000005</v>
      </c>
      <c r="Z27" s="703" t="e">
        <f t="array" aca="1" ref="Z27" ca="1">_xlfn.IFNA(_xlfn.IFS(AND(AA27&gt;0,AA27&lt;=0.4),"Muy Baja",AND(AA27&gt;0.2,AA27&lt;=0.4),"Baja",AND(AA27&gt;0.4,AA27&lt;=0.6),"Media",AND(AA27&gt;0.6,AA27&lt;=0.8),"Alta",AND(AA27&gt;0.8,AA27&lt;=1),"Muy Alta")," ")</f>
        <v>#NAME?</v>
      </c>
      <c r="AA27" s="698" t="e">
        <f t="array" aca="1" ref="AA27" ca="1">_xlfn.IFNA(_xlfn.IFS(AND(Y27=" ",Y28=" "),J27,AND(Y27&lt;&gt;" ",Y28&lt;&gt;" "),Y28,Y27=" ",Y28,Y28=" ",Y27)," ")</f>
        <v>#NAME?</v>
      </c>
      <c r="AB27" s="702" t="str">
        <f>_xlfn.IFNA(IF(R27="Correctivo",L27-(L27*T27)," ")," ")</f>
        <v xml:space="preserve"> </v>
      </c>
      <c r="AC27" s="703" t="e">
        <f t="array" aca="1" ref="AC27" ca="1">_xlfn.IFNA(_xlfn.IFS(AND(AD27&gt;0,AD27&lt;=0.4),"Leve",AND(AD27&gt;0.2,AD27&lt;=0.4),"Menor",AND(AD27&gt;0.4,AD27&lt;=0.6),"Moderado",AND(AD27&gt;0.6,AD27&lt;=0.8),"Mayor",AND(AD27&gt;0.8,AD27&lt;=1),"Catastrófico")," ")</f>
        <v>#NAME?</v>
      </c>
      <c r="AD27" s="698" t="e">
        <f t="array" aca="1" ref="AD27" ca="1">_xlfn.IFNA(_xlfn.IFS(AND(AB27=" ",AB28=" "),L27,AND(AB27&lt;&gt;" ",AB28&lt;&gt;" "),AB28,AB27=" ",AB28,AB28=" ",AB27)," ")</f>
        <v>#NAME?</v>
      </c>
      <c r="AE27" s="703" t="e">
        <f t="array" aca="1" ref="AE27" ca="1">_xlfn.IFNA(INDEX('[20]Riesgo Inherente'!$N$12:$N$36,MATCH(Z27&amp;AC27,'[20]Riesgo Inherente'!$K$12:$K$36&amp;'[20]Riesgo Inherente'!$L$12:$L$36,0),0)," ")</f>
        <v>#NAME?</v>
      </c>
      <c r="AF27" s="276" t="s">
        <v>166</v>
      </c>
      <c r="AG27" s="67"/>
      <c r="AH27" s="67"/>
      <c r="AI27" s="67"/>
      <c r="AJ27" s="67"/>
      <c r="AK27" s="67"/>
      <c r="AL27" s="67"/>
      <c r="AM27" s="67"/>
      <c r="AN27" s="67"/>
      <c r="AO27" s="67"/>
      <c r="AP27" s="67"/>
      <c r="AQ27" s="67"/>
      <c r="AR27" s="67"/>
      <c r="AS27" s="67"/>
      <c r="AT27" s="67"/>
      <c r="AU27" s="67"/>
      <c r="AV27" s="67"/>
      <c r="AW27" s="67"/>
      <c r="AX27" s="67"/>
    </row>
    <row r="28" spans="1:50" ht="16.5" thickBot="1" x14ac:dyDescent="0.3">
      <c r="A28" s="67"/>
      <c r="B28" s="285"/>
      <c r="C28" s="332"/>
      <c r="D28" s="279"/>
      <c r="E28" s="279"/>
      <c r="F28" s="279"/>
      <c r="G28" s="704"/>
      <c r="H28" s="279"/>
      <c r="I28" s="279"/>
      <c r="J28" s="705"/>
      <c r="K28" s="279"/>
      <c r="L28" s="706"/>
      <c r="M28" s="283"/>
      <c r="N28" s="238">
        <v>2</v>
      </c>
      <c r="O28" s="714"/>
      <c r="P28" s="279"/>
      <c r="Q28" s="31"/>
      <c r="R28" s="715"/>
      <c r="S28" s="715"/>
      <c r="T28" s="706"/>
      <c r="U28" s="279"/>
      <c r="V28" s="715"/>
      <c r="W28" s="279"/>
      <c r="X28" s="279"/>
      <c r="Y28" s="709" t="str">
        <f>_xlfn.IFNA(IF(Y27=" ",IF(OR(R28="Preventivo",R28="Detectivo"),J27-(J27*T28)," "),IF(OR(R28="Preventivo",R28="Detectivo"),Y27-(Y27*T28)," "))," ")</f>
        <v xml:space="preserve"> </v>
      </c>
      <c r="Z28" s="710"/>
      <c r="AA28" s="705"/>
      <c r="AB28" s="711" t="str">
        <f>_xlfn.IFNA(IF(AB27=" ",IF(R28="Correctivo",L27-(L27*T28)," "),IF(R28="Correctivo",AB27-(AB27*T28)," "))," ")</f>
        <v xml:space="preserve"> </v>
      </c>
      <c r="AC28" s="710"/>
      <c r="AD28" s="705"/>
      <c r="AE28" s="710"/>
      <c r="AF28" s="277"/>
      <c r="AG28" s="67"/>
      <c r="AH28" s="67"/>
      <c r="AI28" s="67"/>
      <c r="AJ28" s="67"/>
      <c r="AK28" s="67"/>
      <c r="AL28" s="67"/>
      <c r="AM28" s="67"/>
      <c r="AN28" s="67"/>
      <c r="AO28" s="67"/>
      <c r="AP28" s="67"/>
      <c r="AQ28" s="67"/>
      <c r="AR28" s="67"/>
      <c r="AS28" s="67"/>
      <c r="AT28" s="67"/>
      <c r="AU28" s="67"/>
      <c r="AV28" s="67"/>
      <c r="AW28" s="67"/>
      <c r="AX28" s="67"/>
    </row>
    <row r="29" spans="1:50" ht="111" thickBot="1" x14ac:dyDescent="0.3">
      <c r="A29" s="67"/>
      <c r="B29" s="284">
        <v>3</v>
      </c>
      <c r="C29" s="332"/>
      <c r="D29" s="278" t="s">
        <v>491</v>
      </c>
      <c r="E29" s="278" t="s">
        <v>492</v>
      </c>
      <c r="F29" s="278" t="s">
        <v>493</v>
      </c>
      <c r="G29" s="697" t="str">
        <f>CONCATENATE(D29," ",E29," ",F29)</f>
        <v>demora en la atención a solicitudes  para gestionar servicios tecnologicos  por falta de medidas de control en atención a solicitud.</v>
      </c>
      <c r="H29" s="278" t="s">
        <v>92</v>
      </c>
      <c r="I29" s="278" t="s">
        <v>59</v>
      </c>
      <c r="J29" s="698">
        <f>_xlfn.IFNA(VLOOKUP(I29,[20]Aux!$A$2:$B$6,2,FALSE)," ")</f>
        <v>0.8</v>
      </c>
      <c r="K29" s="278" t="s">
        <v>60</v>
      </c>
      <c r="L29" s="699">
        <f>_xlfn.IFNA(VLOOKUP(K29,[20]Aux!$C$2:$D$6,2,FALSE)," ")</f>
        <v>0.6</v>
      </c>
      <c r="M29" s="282" t="str">
        <f t="array" ref="M29">_xlfn.IFNA(INDEX('[20]Riesgo Inherente'!$N$12:$N$36,MATCH(I29&amp;K29,'[20]Riesgo Inherente'!$K$12:$K$36&amp;'[20]Riesgo Inherente'!$L$12:$L$36,0),0)," ")</f>
        <v>Alto</v>
      </c>
      <c r="N29" s="36">
        <v>1</v>
      </c>
      <c r="O29" s="96" t="s">
        <v>494</v>
      </c>
      <c r="P29" s="36" t="s">
        <v>62</v>
      </c>
      <c r="Q29" s="37"/>
      <c r="R29" s="37" t="s">
        <v>63</v>
      </c>
      <c r="S29" s="37" t="s">
        <v>64</v>
      </c>
      <c r="T29" s="701">
        <f>_xlfn.IFNA(VLOOKUP(R29,[20]Aux!$G$2:$H$4,2,FALSE)+VLOOKUP(S29,[20]Aux!$I$2:$J$3,2,FALSE)," ")</f>
        <v>0.4</v>
      </c>
      <c r="U29" s="36" t="s">
        <v>65</v>
      </c>
      <c r="V29" s="37" t="s">
        <v>66</v>
      </c>
      <c r="W29" s="36" t="s">
        <v>440</v>
      </c>
      <c r="X29" s="36"/>
      <c r="Y29" s="702">
        <f>_xlfn.IFNA(IF(OR(R29="Preventivo",R29="Detectivo"),J29-(J29*T29)," ")," ")</f>
        <v>0.48</v>
      </c>
      <c r="Z29" s="703" t="e">
        <f t="array" aca="1" ref="Z29" ca="1">_xlfn.IFNA(_xlfn.IFS(AND(AA29&gt;0,AA29&lt;=0.4),"Muy Baja",AND(AA29&gt;0.2,AA29&lt;=0.4),"Baja",AND(AA29&gt;0.4,AA29&lt;=0.6),"Media",AND(AA29&gt;0.6,AA29&lt;=0.8),"Alta",AND(AA29&gt;0.8,AA29&lt;=1),"Muy Alta")," ")</f>
        <v>#NAME?</v>
      </c>
      <c r="AA29" s="698" t="e">
        <f t="array" aca="1" ref="AA29" ca="1">_xlfn.IFNA(_xlfn.IFS(AND(Y29=" ",Y30=" "),J29,AND(Y29&lt;&gt;" ",Y30&lt;&gt;" "),Y30,Y29=" ",Y30,Y30=" ",Y29)," ")</f>
        <v>#NAME?</v>
      </c>
      <c r="AB29" s="702" t="str">
        <f>_xlfn.IFNA(IF(R29="Correctivo",L29-(L29*T29)," ")," ")</f>
        <v xml:space="preserve"> </v>
      </c>
      <c r="AC29" s="703" t="e">
        <f t="array" aca="1" ref="AC29" ca="1">_xlfn.IFNA(_xlfn.IFS(AND(AD29&gt;0,AD29&lt;=0.4),"Leve",AND(AD29&gt;0.2,AD29&lt;=0.4),"Menor",AND(AD29&gt;0.4,AD29&lt;=0.6),"Moderado",AND(AD29&gt;0.6,AD29&lt;=0.8),"Mayor",AND(AD29&gt;0.8,AD29&lt;=1),"Catastrófico")," ")</f>
        <v>#NAME?</v>
      </c>
      <c r="AD29" s="698" t="e">
        <f t="array" aca="1" ref="AD29" ca="1">_xlfn.IFNA(_xlfn.IFS(AND(AB29=" ",AB30=" "),L29,AND(AB29&lt;&gt;" ",AB30&lt;&gt;" "),AB30,AB29=" ",AB30,AB30=" ",AB29)," ")</f>
        <v>#NAME?</v>
      </c>
      <c r="AE29" s="703" t="e">
        <f t="array" aca="1" ref="AE29" ca="1">_xlfn.IFNA(INDEX('[20]Riesgo Inherente'!$N$12:$N$36,MATCH(Z29&amp;AC29,'[20]Riesgo Inherente'!$K$12:$K$36&amp;'[20]Riesgo Inherente'!$L$12:$L$36,0),0)," ")</f>
        <v>#NAME?</v>
      </c>
      <c r="AF29" s="276" t="s">
        <v>172</v>
      </c>
      <c r="AG29" s="67"/>
      <c r="AH29" s="67"/>
      <c r="AI29" s="67"/>
      <c r="AJ29" s="67"/>
      <c r="AK29" s="67"/>
      <c r="AL29" s="67"/>
      <c r="AM29" s="67"/>
      <c r="AN29" s="67"/>
      <c r="AO29" s="67"/>
      <c r="AP29" s="67"/>
      <c r="AQ29" s="67"/>
      <c r="AR29" s="67"/>
      <c r="AS29" s="67"/>
      <c r="AT29" s="67"/>
      <c r="AU29" s="67"/>
      <c r="AV29" s="67"/>
      <c r="AW29" s="67"/>
      <c r="AX29" s="67"/>
    </row>
    <row r="30" spans="1:50" ht="142.5" thickBot="1" x14ac:dyDescent="0.3">
      <c r="A30" s="67"/>
      <c r="B30" s="285"/>
      <c r="C30" s="332"/>
      <c r="D30" s="279"/>
      <c r="E30" s="279"/>
      <c r="F30" s="279"/>
      <c r="G30" s="704"/>
      <c r="H30" s="279"/>
      <c r="I30" s="279"/>
      <c r="J30" s="705"/>
      <c r="K30" s="279"/>
      <c r="L30" s="706"/>
      <c r="M30" s="283"/>
      <c r="N30" s="238">
        <v>2</v>
      </c>
      <c r="O30" s="97" t="s">
        <v>495</v>
      </c>
      <c r="P30" s="238" t="s">
        <v>62</v>
      </c>
      <c r="Q30" s="31"/>
      <c r="R30" s="31" t="s">
        <v>170</v>
      </c>
      <c r="S30" s="31" t="s">
        <v>64</v>
      </c>
      <c r="T30" s="708">
        <f>_xlfn.IFNA(VLOOKUP(R30,[20]Aux!$G$2:$H$4,2,FALSE)+VLOOKUP(S30,[20]Aux!$I$2:$J$3,2,FALSE)," ")</f>
        <v>0.3</v>
      </c>
      <c r="U30" s="238" t="s">
        <v>65</v>
      </c>
      <c r="V30" s="31" t="s">
        <v>66</v>
      </c>
      <c r="W30" s="238" t="s">
        <v>440</v>
      </c>
      <c r="X30" s="36"/>
      <c r="Y30" s="709">
        <f>_xlfn.IFNA(IF(Y29=" ",IF(OR(R30="Preventivo",R30="Detectivo"),J29-(J29*T30)," "),IF(OR(R30="Preventivo",R30="Detectivo"),Y29-(Y29*T30)," "))," ")</f>
        <v>0.33599999999999997</v>
      </c>
      <c r="Z30" s="710"/>
      <c r="AA30" s="705"/>
      <c r="AB30" s="711" t="str">
        <f>_xlfn.IFNA(IF(AB29=" ",IF(R30="Correctivo",L29-(L29*T30)," "),IF(R30="Correctivo",AB29-(AB29*T30)," "))," ")</f>
        <v xml:space="preserve"> </v>
      </c>
      <c r="AC30" s="710"/>
      <c r="AD30" s="705"/>
      <c r="AE30" s="710"/>
      <c r="AF30" s="277"/>
      <c r="AG30" s="67"/>
      <c r="AH30" s="67"/>
      <c r="AI30" s="67"/>
      <c r="AJ30" s="67"/>
      <c r="AK30" s="67"/>
      <c r="AL30" s="67"/>
      <c r="AM30" s="67"/>
      <c r="AN30" s="67"/>
      <c r="AO30" s="67"/>
      <c r="AP30" s="67"/>
      <c r="AQ30" s="67"/>
      <c r="AR30" s="67"/>
      <c r="AS30" s="67"/>
      <c r="AT30" s="67"/>
      <c r="AU30" s="67"/>
      <c r="AV30" s="67"/>
      <c r="AW30" s="67"/>
      <c r="AX30" s="67"/>
    </row>
    <row r="31" spans="1:50" ht="31.5" x14ac:dyDescent="0.25">
      <c r="A31" s="67"/>
      <c r="B31" s="284">
        <v>4</v>
      </c>
      <c r="C31" s="332"/>
      <c r="D31" s="716" t="s">
        <v>496</v>
      </c>
      <c r="E31" s="716" t="s">
        <v>497</v>
      </c>
      <c r="F31" s="716" t="s">
        <v>498</v>
      </c>
      <c r="G31" s="697" t="str">
        <f>CONCATENATE(D31," ",E31," ",F31)</f>
        <v>Emitir conceptos técnicos imprecisos frente a la vida útil o la no posibilidad de reparación de los equipos, por inexistencia de criterios técnicos que facilite a la dependencia encargada  dar de baja a los equipos,  declararlos como inservibles o dar conceptos errados que conlleve a tomar decisiones desacertadas sobre el bien mueble generando un ineficiente manejo de los recursos públicos.</v>
      </c>
      <c r="H31" s="278" t="s">
        <v>152</v>
      </c>
      <c r="I31" s="278" t="s">
        <v>115</v>
      </c>
      <c r="J31" s="698">
        <f>_xlfn.IFNA(VLOOKUP(I31,[20]Aux!$A$2:$B$6,2,FALSE)," ")</f>
        <v>0.4</v>
      </c>
      <c r="K31" s="278" t="s">
        <v>60</v>
      </c>
      <c r="L31" s="699">
        <f>_xlfn.IFNA(VLOOKUP(K31,[20]Aux!$C$2:$D$6,2,FALSE)," ")</f>
        <v>0.6</v>
      </c>
      <c r="M31" s="282" t="str">
        <f t="array" ref="M31">_xlfn.IFNA(INDEX('[20]Riesgo Inherente'!$N$12:$N$36,MATCH(I31&amp;K31,'[20]Riesgo Inherente'!$K$12:$K$36&amp;'[20]Riesgo Inherente'!$L$12:$L$36,0),0)," ")</f>
        <v>Moderado</v>
      </c>
      <c r="N31" s="36">
        <v>1</v>
      </c>
      <c r="O31" s="712" t="s">
        <v>499</v>
      </c>
      <c r="P31" s="36"/>
      <c r="Q31" s="37" t="s">
        <v>62</v>
      </c>
      <c r="R31" s="37" t="s">
        <v>170</v>
      </c>
      <c r="S31" s="37" t="s">
        <v>64</v>
      </c>
      <c r="T31" s="701">
        <f>_xlfn.IFNA(VLOOKUP(R31,[20]Aux!$G$2:$H$4,2,FALSE)+VLOOKUP(S31,[20]Aux!$I$2:$J$3,2,FALSE)," ")</f>
        <v>0.3</v>
      </c>
      <c r="U31" s="36" t="s">
        <v>164</v>
      </c>
      <c r="V31" s="37" t="s">
        <v>66</v>
      </c>
      <c r="W31" s="36" t="s">
        <v>440</v>
      </c>
      <c r="X31" s="278"/>
      <c r="Y31" s="702">
        <f>_xlfn.IFNA(IF(OR(R31="Preventivo",R31="Detectivo"),J31-(J31*T31)," ")," ")</f>
        <v>0.28000000000000003</v>
      </c>
      <c r="Z31" s="703" t="e">
        <f t="array" aca="1" ref="Z31" ca="1">_xlfn.IFNA(_xlfn.IFS(AND(AA31&gt;0,AA31&lt;=0.4),"Muy Baja",AND(AA31&gt;0.2,AA31&lt;=0.4),"Baja",AND(AA31&gt;0.4,AA31&lt;=0.6),"Media",AND(AA31&gt;0.6,AA31&lt;=0.8),"Alta",AND(AA31&gt;0.8,AA31&lt;=1),"Muy Alta")," ")</f>
        <v>#NAME?</v>
      </c>
      <c r="AA31" s="698" t="e">
        <f t="array" aca="1" ref="AA31" ca="1">_xlfn.IFNA(_xlfn.IFS(AND(Y31=" ",Y32=" "),J31,AND(Y31&lt;&gt;" ",Y32&lt;&gt;" "),Y32,Y31=" ",Y32,Y32=" ",Y31)," ")</f>
        <v>#NAME?</v>
      </c>
      <c r="AB31" s="702" t="str">
        <f>_xlfn.IFNA(IF(R31="Correctivo",L31-(L31*T31)," ")," ")</f>
        <v xml:space="preserve"> </v>
      </c>
      <c r="AC31" s="703" t="e">
        <f t="array" aca="1" ref="AC31" ca="1">_xlfn.IFNA(_xlfn.IFS(AND(AD31&gt;0,AD31&lt;=0.4),"Leve",AND(AD31&gt;0.2,AD31&lt;=0.4),"Menor",AND(AD31&gt;0.4,AD31&lt;=0.6),"Moderado",AND(AD31&gt;0.6,AD31&lt;=0.8),"Mayor",AND(AD31&gt;0.8,AD31&lt;=1),"Catastrófico")," ")</f>
        <v>#NAME?</v>
      </c>
      <c r="AD31" s="698" t="e">
        <f t="array" aca="1" ref="AD31" ca="1">_xlfn.IFNA(_xlfn.IFS(AND(AB31=" ",AB32=" "),L31,AND(AB31&lt;&gt;" ",AB32&lt;&gt;" "),AB32,AB31=" ",AB32,AB32=" ",AB31)," ")</f>
        <v>#NAME?</v>
      </c>
      <c r="AE31" s="703" t="e">
        <f t="array" aca="1" ref="AE31" ca="1">_xlfn.IFNA(INDEX('[20]Riesgo Inherente'!$N$12:$N$36,MATCH(Z31&amp;AC31,'[20]Riesgo Inherente'!$K$12:$K$36&amp;'[20]Riesgo Inherente'!$L$12:$L$36,0),0)," ")</f>
        <v>#NAME?</v>
      </c>
      <c r="AF31" s="276" t="s">
        <v>172</v>
      </c>
      <c r="AG31" s="67"/>
      <c r="AH31" s="67"/>
      <c r="AI31" s="67"/>
      <c r="AJ31" s="67"/>
      <c r="AK31" s="67"/>
      <c r="AL31" s="67"/>
      <c r="AM31" s="67"/>
      <c r="AN31" s="67"/>
      <c r="AO31" s="67"/>
      <c r="AP31" s="67"/>
      <c r="AQ31" s="67"/>
      <c r="AR31" s="67"/>
      <c r="AS31" s="67"/>
      <c r="AT31" s="67"/>
      <c r="AU31" s="67"/>
      <c r="AV31" s="67"/>
      <c r="AW31" s="67"/>
      <c r="AX31" s="67"/>
    </row>
    <row r="32" spans="1:50" ht="16.5" thickBot="1" x14ac:dyDescent="0.3">
      <c r="A32" s="67"/>
      <c r="B32" s="285"/>
      <c r="C32" s="332"/>
      <c r="D32" s="717"/>
      <c r="E32" s="717"/>
      <c r="F32" s="717"/>
      <c r="G32" s="704"/>
      <c r="H32" s="279"/>
      <c r="I32" s="279"/>
      <c r="J32" s="705"/>
      <c r="K32" s="279"/>
      <c r="L32" s="706"/>
      <c r="M32" s="283"/>
      <c r="N32" s="238">
        <v>2</v>
      </c>
      <c r="O32" s="714"/>
      <c r="P32" s="238"/>
      <c r="Q32" s="31"/>
      <c r="R32" s="31"/>
      <c r="S32" s="31"/>
      <c r="T32" s="708" t="str">
        <f>_xlfn.IFNA(VLOOKUP(R32,[20]Aux!$G$2:$H$4,2,FALSE)+VLOOKUP(S32,[20]Aux!$I$2:$J$3,2,FALSE)," ")</f>
        <v xml:space="preserve"> </v>
      </c>
      <c r="U32" s="238"/>
      <c r="V32" s="31"/>
      <c r="W32" s="238"/>
      <c r="X32" s="279"/>
      <c r="Y32" s="709" t="str">
        <f>_xlfn.IFNA(IF(Y31=" ",IF(OR(R32="Preventivo",R32="Detectivo"),J31-(J31*T32)," "),IF(OR(R32="Preventivo",R32="Detectivo"),Y31-(Y31*T32)," "))," ")</f>
        <v xml:space="preserve"> </v>
      </c>
      <c r="Z32" s="710"/>
      <c r="AA32" s="705"/>
      <c r="AB32" s="711" t="str">
        <f>_xlfn.IFNA(IF(AB31=" ",IF(R32="Correctivo",L31-(L31*T32)," "),IF(R32="Correctivo",AB31-(AB31*T32)," "))," ")</f>
        <v xml:space="preserve"> </v>
      </c>
      <c r="AC32" s="710"/>
      <c r="AD32" s="705"/>
      <c r="AE32" s="710"/>
      <c r="AF32" s="277"/>
      <c r="AG32" s="67"/>
      <c r="AH32" s="67"/>
      <c r="AI32" s="67"/>
      <c r="AJ32" s="67"/>
      <c r="AK32" s="67"/>
      <c r="AL32" s="67"/>
      <c r="AM32" s="67"/>
      <c r="AN32" s="67"/>
      <c r="AO32" s="67"/>
      <c r="AP32" s="67"/>
      <c r="AQ32" s="67"/>
      <c r="AR32" s="67"/>
      <c r="AS32" s="67"/>
      <c r="AT32" s="67"/>
      <c r="AU32" s="67"/>
      <c r="AV32" s="67"/>
      <c r="AW32" s="67"/>
      <c r="AX32" s="67"/>
    </row>
    <row r="33" spans="1:50" ht="237" thickBot="1" x14ac:dyDescent="0.3">
      <c r="A33" s="67"/>
      <c r="B33" s="284">
        <v>5</v>
      </c>
      <c r="C33" s="332"/>
      <c r="D33" s="278" t="s">
        <v>500</v>
      </c>
      <c r="E33" s="278" t="s">
        <v>501</v>
      </c>
      <c r="F33" s="278" t="s">
        <v>502</v>
      </c>
      <c r="G33" s="697" t="str">
        <f>CONCATENATE(D33," ",E33," ",F33)</f>
        <v xml:space="preserve">error a la hora de enviar correspondencia por medio de la nueva plataforma docuemntal debido a la falta de capacitación de la plataforma por falta de planeación </v>
      </c>
      <c r="H33" s="278" t="s">
        <v>148</v>
      </c>
      <c r="I33" s="278" t="s">
        <v>59</v>
      </c>
      <c r="J33" s="698">
        <f>_xlfn.IFNA(VLOOKUP(I33,[20]Aux!$A$2:$B$6,2,FALSE)," ")</f>
        <v>0.8</v>
      </c>
      <c r="K33" s="278" t="s">
        <v>60</v>
      </c>
      <c r="L33" s="699">
        <f>_xlfn.IFNA(VLOOKUP(K33,[20]Aux!$C$2:$D$6,2,FALSE)," ")</f>
        <v>0.6</v>
      </c>
      <c r="M33" s="282" t="str">
        <f t="array" ref="M33">_xlfn.IFNA(INDEX('[20]Riesgo Inherente'!$N$12:$N$36,MATCH(I33&amp;K33,'[20]Riesgo Inherente'!$K$12:$K$36&amp;'[20]Riesgo Inherente'!$L$12:$L$36,0),0)," ")</f>
        <v>Alto</v>
      </c>
      <c r="N33" s="36">
        <v>1</v>
      </c>
      <c r="O33" s="96" t="s">
        <v>503</v>
      </c>
      <c r="P33" s="36" t="s">
        <v>62</v>
      </c>
      <c r="Q33" s="37"/>
      <c r="R33" s="37" t="s">
        <v>170</v>
      </c>
      <c r="S33" s="37" t="s">
        <v>64</v>
      </c>
      <c r="T33" s="701">
        <f>_xlfn.IFNA(VLOOKUP(R33,[20]Aux!$G$2:$H$4,2,FALSE)+VLOOKUP(S33,[20]Aux!$I$2:$J$3,2,FALSE)," ")</f>
        <v>0.3</v>
      </c>
      <c r="U33" s="36" t="s">
        <v>65</v>
      </c>
      <c r="V33" s="37" t="s">
        <v>66</v>
      </c>
      <c r="W33" s="36" t="s">
        <v>440</v>
      </c>
      <c r="X33" s="36"/>
      <c r="Y33" s="702">
        <f>_xlfn.IFNA(IF(OR(R33="Preventivo",R33="Detectivo"),J33-(J33*T33)," ")," ")</f>
        <v>0.56000000000000005</v>
      </c>
      <c r="Z33" s="703" t="e">
        <f t="array" aca="1" ref="Z33" ca="1">_xlfn.IFNA(_xlfn.IFS(AND(AA33&gt;0,AA33&lt;=0.4),"Muy Baja",AND(AA33&gt;0.2,AA33&lt;=0.4),"Baja",AND(AA33&gt;0.4,AA33&lt;=0.6),"Media",AND(AA33&gt;0.6,AA33&lt;=0.8),"Alta",AND(AA33&gt;0.8,AA33&lt;=1),"Muy Alta")," ")</f>
        <v>#NAME?</v>
      </c>
      <c r="AA33" s="698" t="e">
        <f t="array" aca="1" ref="AA33" ca="1">_xlfn.IFNA(_xlfn.IFS(AND(Y33=" ",Y34=" "),J33,AND(Y33&lt;&gt;" ",Y34&lt;&gt;" "),Y34,Y33=" ",Y34,Y34=" ",Y33)," ")</f>
        <v>#NAME?</v>
      </c>
      <c r="AB33" s="702" t="str">
        <f>_xlfn.IFNA(IF(R33="Correctivo",L33-(L33*T33)," ")," ")</f>
        <v xml:space="preserve"> </v>
      </c>
      <c r="AC33" s="703" t="e">
        <f t="array" aca="1" ref="AC33" ca="1">_xlfn.IFNA(_xlfn.IFS(AND(AD33&gt;0,AD33&lt;=0.4),"Leve",AND(AD33&gt;0.2,AD33&lt;=0.4),"Menor",AND(AD33&gt;0.4,AD33&lt;=0.6),"Moderado",AND(AD33&gt;0.6,AD33&lt;=0.8),"Mayor",AND(AD33&gt;0.8,AD33&lt;=1),"Catastrófico")," ")</f>
        <v>#NAME?</v>
      </c>
      <c r="AD33" s="698" t="e">
        <f t="array" aca="1" ref="AD33" ca="1">_xlfn.IFNA(_xlfn.IFS(AND(AB33=" ",AB34=" "),L33,AND(AB33&lt;&gt;" ",AB34&lt;&gt;" "),AB34,AB33=" ",AB34,AB34=" ",AB33)," ")</f>
        <v>#NAME?</v>
      </c>
      <c r="AE33" s="703" t="e">
        <f t="array" aca="1" ref="AE33" ca="1">_xlfn.IFNA(INDEX('[20]Riesgo Inherente'!$N$12:$N$36,MATCH(Z33&amp;AC33,'[20]Riesgo Inherente'!$K$12:$K$36&amp;'[20]Riesgo Inherente'!$L$12:$L$36,0),0)," ")</f>
        <v>#NAME?</v>
      </c>
      <c r="AF33" s="276" t="s">
        <v>172</v>
      </c>
      <c r="AG33" s="67"/>
      <c r="AH33" s="67"/>
      <c r="AI33" s="67"/>
      <c r="AJ33" s="67"/>
      <c r="AK33" s="67"/>
      <c r="AL33" s="67"/>
      <c r="AM33" s="67"/>
      <c r="AN33" s="67"/>
      <c r="AO33" s="67"/>
      <c r="AP33" s="67"/>
      <c r="AQ33" s="67"/>
      <c r="AR33" s="67"/>
      <c r="AS33" s="67"/>
      <c r="AT33" s="67"/>
      <c r="AU33" s="67"/>
      <c r="AV33" s="67"/>
      <c r="AW33" s="67"/>
      <c r="AX33" s="67"/>
    </row>
    <row r="34" spans="1:50" ht="16.5" thickBot="1" x14ac:dyDescent="0.3">
      <c r="A34" s="67"/>
      <c r="B34" s="285"/>
      <c r="C34" s="279"/>
      <c r="D34" s="279"/>
      <c r="E34" s="279"/>
      <c r="F34" s="279"/>
      <c r="G34" s="704"/>
      <c r="H34" s="279"/>
      <c r="I34" s="279"/>
      <c r="J34" s="705"/>
      <c r="K34" s="279"/>
      <c r="L34" s="706"/>
      <c r="M34" s="283"/>
      <c r="N34" s="238">
        <v>2</v>
      </c>
      <c r="O34" s="97"/>
      <c r="P34" s="238"/>
      <c r="Q34" s="31"/>
      <c r="R34" s="31"/>
      <c r="S34" s="31"/>
      <c r="T34" s="708" t="str">
        <f>_xlfn.IFNA(VLOOKUP(R34,[20]Aux!$G$2:$H$4,2,FALSE)+VLOOKUP(S34,[20]Aux!$I$2:$J$3,2,FALSE)," ")</f>
        <v xml:space="preserve"> </v>
      </c>
      <c r="U34" s="238"/>
      <c r="V34" s="31"/>
      <c r="W34" s="238"/>
      <c r="X34" s="36"/>
      <c r="Y34" s="709" t="str">
        <f>_xlfn.IFNA(IF(Y33=" ",IF(OR(R34="Preventivo",R34="Detectivo"),J33-(J33*T34)," "),IF(OR(R34="Preventivo",R34="Detectivo"),Y33-(Y33*T34)," "))," ")</f>
        <v xml:space="preserve"> </v>
      </c>
      <c r="Z34" s="710"/>
      <c r="AA34" s="705"/>
      <c r="AB34" s="711" t="str">
        <f>_xlfn.IFNA(IF(AB33=" ",IF(R34="Correctivo",L33-(L33*T34)," "),IF(R34="Correctivo",AB33-(AB33*T34)," "))," ")</f>
        <v xml:space="preserve"> </v>
      </c>
      <c r="AC34" s="710"/>
      <c r="AD34" s="705"/>
      <c r="AE34" s="710"/>
      <c r="AF34" s="277"/>
      <c r="AG34" s="67"/>
      <c r="AH34" s="67"/>
      <c r="AI34" s="67"/>
      <c r="AJ34" s="67"/>
      <c r="AK34" s="67"/>
      <c r="AL34" s="67"/>
      <c r="AM34" s="67"/>
      <c r="AN34" s="67"/>
      <c r="AO34" s="67"/>
      <c r="AP34" s="67"/>
      <c r="AQ34" s="67"/>
      <c r="AR34" s="67"/>
      <c r="AS34" s="67"/>
      <c r="AT34" s="67"/>
      <c r="AU34" s="67"/>
      <c r="AV34" s="67"/>
      <c r="AW34" s="67"/>
      <c r="AX34" s="67"/>
    </row>
    <row r="35" spans="1:50" ht="15.75" x14ac:dyDescent="0.25">
      <c r="A35" s="67"/>
      <c r="B35" s="284">
        <v>6</v>
      </c>
      <c r="C35" s="278"/>
      <c r="D35" s="278"/>
      <c r="E35" s="278"/>
      <c r="F35" s="278"/>
      <c r="G35" s="697" t="str">
        <f>CONCATENATE(D35," ",E35," ",F35)</f>
        <v xml:space="preserve">  </v>
      </c>
      <c r="H35" s="278"/>
      <c r="I35" s="278"/>
      <c r="J35" s="698" t="str">
        <f>_xlfn.IFNA(VLOOKUP(I35,[20]Aux!$A$2:$B$6,2,FALSE)," ")</f>
        <v xml:space="preserve"> </v>
      </c>
      <c r="K35" s="278"/>
      <c r="L35" s="699" t="str">
        <f>_xlfn.IFNA(VLOOKUP(K35,[20]Aux!$C$2:$D$6,2,FALSE)," ")</f>
        <v xml:space="preserve"> </v>
      </c>
      <c r="M35" s="282" t="str">
        <f t="array" ref="M35">_xlfn.IFNA(INDEX('[20]Riesgo Inherente'!$N$12:$N$36,MATCH(I35&amp;K35,'[20]Riesgo Inherente'!$K$12:$K$36&amp;'[20]Riesgo Inherente'!$L$12:$L$36,0),0)," ")</f>
        <v xml:space="preserve"> </v>
      </c>
      <c r="N35" s="36">
        <v>1</v>
      </c>
      <c r="O35" s="96"/>
      <c r="P35" s="36"/>
      <c r="Q35" s="37"/>
      <c r="R35" s="37"/>
      <c r="S35" s="37"/>
      <c r="T35" s="701" t="str">
        <f>_xlfn.IFNA(VLOOKUP(R35,[20]Aux!$G$2:$H$4,2,FALSE)+VLOOKUP(S35,[20]Aux!$I$2:$J$3,2,FALSE)," ")</f>
        <v xml:space="preserve"> </v>
      </c>
      <c r="U35" s="36"/>
      <c r="V35" s="37"/>
      <c r="W35" s="36"/>
      <c r="X35" s="36"/>
      <c r="Y35" s="702" t="str">
        <f>_xlfn.IFNA(IF(OR(R35="Preventivo",R35="Detectivo"),J35-(J35*T35)," ")," ")</f>
        <v xml:space="preserve"> </v>
      </c>
      <c r="Z35" s="703" t="e">
        <f t="array" aca="1" ref="Z35" ca="1">_xlfn.IFNA(_xlfn.IFS(AND(AA35&gt;0,AA35&lt;=0.4),"Muy Baja",AND(AA35&gt;0.2,AA35&lt;=0.4),"Baja",AND(AA35&gt;0.4,AA35&lt;=0.6),"Media",AND(AA35&gt;0.6,AA35&lt;=0.8),"Alta",AND(AA35&gt;0.8,AA35&lt;=1),"Muy Alta")," ")</f>
        <v>#NAME?</v>
      </c>
      <c r="AA35" s="698" t="e">
        <f t="array" aca="1" ref="AA35" ca="1">_xlfn.IFNA(_xlfn.IFS(AND(Y35=" ",Y36=" "),J35,AND(Y35&lt;&gt;" ",Y36&lt;&gt;" "),Y36,Y35=" ",Y36,Y36=" ",Y35)," ")</f>
        <v>#NAME?</v>
      </c>
      <c r="AB35" s="702" t="str">
        <f>_xlfn.IFNA(IF(R35="Correctivo",L35-(L35*T35)," ")," ")</f>
        <v xml:space="preserve"> </v>
      </c>
      <c r="AC35" s="703" t="e">
        <f t="array" aca="1" ref="AC35" ca="1">_xlfn.IFNA(_xlfn.IFS(AND(AD35&gt;0,AD35&lt;=0.4),"Leve",AND(AD35&gt;0.2,AD35&lt;=0.4),"Menor",AND(AD35&gt;0.4,AD35&lt;=0.6),"Moderado",AND(AD35&gt;0.6,AD35&lt;=0.8),"Mayor",AND(AD35&gt;0.8,AD35&lt;=1),"Catastrófico")," ")</f>
        <v>#NAME?</v>
      </c>
      <c r="AD35" s="698" t="e">
        <f t="array" aca="1" ref="AD35" ca="1">_xlfn.IFNA(_xlfn.IFS(AND(AB35=" ",AB36=" "),L35,AND(AB35&lt;&gt;" ",AB36&lt;&gt;" "),AB36,AB35=" ",AB36,AB36=" ",AB35)," ")</f>
        <v>#NAME?</v>
      </c>
      <c r="AE35" s="703" t="e">
        <f t="array" aca="1" ref="AE35" ca="1">_xlfn.IFNA(INDEX('[20]Riesgo Inherente'!$N$12:$N$36,MATCH(Z35&amp;AC35,'[20]Riesgo Inherente'!$K$12:$K$36&amp;'[20]Riesgo Inherente'!$L$12:$L$36,0),0)," ")</f>
        <v>#NAME?</v>
      </c>
      <c r="AF35" s="276"/>
      <c r="AG35" s="67"/>
      <c r="AH35" s="67"/>
      <c r="AI35" s="67"/>
      <c r="AJ35" s="67"/>
      <c r="AK35" s="67"/>
      <c r="AL35" s="67"/>
      <c r="AM35" s="67"/>
      <c r="AN35" s="67"/>
      <c r="AO35" s="67"/>
      <c r="AP35" s="67"/>
      <c r="AQ35" s="67"/>
      <c r="AR35" s="67"/>
      <c r="AS35" s="67"/>
      <c r="AT35" s="67"/>
      <c r="AU35" s="67"/>
      <c r="AV35" s="67"/>
      <c r="AW35" s="67"/>
      <c r="AX35" s="67"/>
    </row>
    <row r="36" spans="1:50" ht="16.5" thickBot="1" x14ac:dyDescent="0.3">
      <c r="A36" s="67"/>
      <c r="B36" s="285"/>
      <c r="C36" s="279"/>
      <c r="D36" s="279"/>
      <c r="E36" s="279"/>
      <c r="F36" s="279"/>
      <c r="G36" s="704"/>
      <c r="H36" s="279"/>
      <c r="I36" s="279"/>
      <c r="J36" s="705"/>
      <c r="K36" s="279"/>
      <c r="L36" s="706"/>
      <c r="M36" s="283"/>
      <c r="N36" s="238">
        <v>2</v>
      </c>
      <c r="O36" s="97"/>
      <c r="P36" s="238"/>
      <c r="Q36" s="31"/>
      <c r="R36" s="31"/>
      <c r="S36" s="31"/>
      <c r="T36" s="708" t="str">
        <f>_xlfn.IFNA(VLOOKUP(R36,[20]Aux!$G$2:$H$4,2,FALSE)+VLOOKUP(S36,[20]Aux!$I$2:$J$3,2,FALSE)," ")</f>
        <v xml:space="preserve"> </v>
      </c>
      <c r="U36" s="238"/>
      <c r="V36" s="31"/>
      <c r="W36" s="238"/>
      <c r="X36" s="238"/>
      <c r="Y36" s="709" t="str">
        <f>_xlfn.IFNA(IF(Y35=" ",IF(OR(R36="Preventivo",R36="Detectivo"),J35-(J35*T36)," "),IF(OR(R36="Preventivo",R36="Detectivo"),Y35-(Y35*T36)," "))," ")</f>
        <v xml:space="preserve"> </v>
      </c>
      <c r="Z36" s="710"/>
      <c r="AA36" s="705"/>
      <c r="AB36" s="711" t="str">
        <f>_xlfn.IFNA(IF(AB35=" ",IF(R36="Correctivo",L35-(L35*T36)," "),IF(R36="Correctivo",AB35-(AB35*T36)," "))," ")</f>
        <v xml:space="preserve"> </v>
      </c>
      <c r="AC36" s="710"/>
      <c r="AD36" s="705"/>
      <c r="AE36" s="710"/>
      <c r="AF36" s="277"/>
      <c r="AG36" s="67"/>
      <c r="AH36" s="67"/>
      <c r="AI36" s="67"/>
      <c r="AJ36" s="67"/>
      <c r="AK36" s="67"/>
      <c r="AL36" s="67"/>
      <c r="AM36" s="67"/>
      <c r="AN36" s="67"/>
      <c r="AO36" s="67"/>
      <c r="AP36" s="67"/>
      <c r="AQ36" s="67"/>
      <c r="AR36" s="67"/>
      <c r="AS36" s="67"/>
      <c r="AT36" s="67"/>
      <c r="AU36" s="67"/>
      <c r="AV36" s="67"/>
      <c r="AW36" s="67"/>
      <c r="AX36" s="67"/>
    </row>
    <row r="37" spans="1:50" ht="15.75" x14ac:dyDescent="0.25">
      <c r="A37" s="67"/>
      <c r="B37" s="284">
        <v>7</v>
      </c>
      <c r="C37" s="278"/>
      <c r="D37" s="278"/>
      <c r="E37" s="278"/>
      <c r="F37" s="278"/>
      <c r="G37" s="697" t="str">
        <f>CONCATENATE(D37," ",E37," ",F37)</f>
        <v xml:space="preserve">  </v>
      </c>
      <c r="H37" s="278"/>
      <c r="I37" s="278"/>
      <c r="J37" s="698" t="str">
        <f>_xlfn.IFNA(VLOOKUP(I37,[20]Aux!$A$2:$B$6,2,FALSE)," ")</f>
        <v xml:space="preserve"> </v>
      </c>
      <c r="K37" s="278"/>
      <c r="L37" s="699" t="str">
        <f>_xlfn.IFNA(VLOOKUP(K37,[20]Aux!$C$2:$D$6,2,FALSE)," ")</f>
        <v xml:space="preserve"> </v>
      </c>
      <c r="M37" s="282" t="str">
        <f t="array" ref="M37">_xlfn.IFNA(INDEX('[20]Riesgo Inherente'!$N$12:$N$36,MATCH(I37&amp;K37,'[20]Riesgo Inherente'!$K$12:$K$36&amp;'[20]Riesgo Inherente'!$L$12:$L$36,0),0)," ")</f>
        <v xml:space="preserve"> </v>
      </c>
      <c r="N37" s="36">
        <v>1</v>
      </c>
      <c r="O37" s="96"/>
      <c r="P37" s="36"/>
      <c r="Q37" s="37"/>
      <c r="R37" s="37"/>
      <c r="S37" s="37"/>
      <c r="T37" s="701" t="str">
        <f>_xlfn.IFNA(VLOOKUP(R37,[20]Aux!$G$2:$H$4,2,FALSE)+VLOOKUP(S37,[20]Aux!$I$2:$J$3,2,FALSE)," ")</f>
        <v xml:space="preserve"> </v>
      </c>
      <c r="U37" s="36"/>
      <c r="V37" s="37"/>
      <c r="W37" s="36"/>
      <c r="X37" s="36"/>
      <c r="Y37" s="702" t="str">
        <f>_xlfn.IFNA(IF(OR(R37="Preventivo",R37="Detectivo"),J37-(J37*T37)," ")," ")</f>
        <v xml:space="preserve"> </v>
      </c>
      <c r="Z37" s="703" t="e">
        <f t="array" aca="1" ref="Z37" ca="1">_xlfn.IFNA(_xlfn.IFS(AND(AA37&gt;0,AA37&lt;=0.4),"Muy Baja",AND(AA37&gt;0.2,AA37&lt;=0.4),"Baja",AND(AA37&gt;0.4,AA37&lt;=0.6),"Media",AND(AA37&gt;0.6,AA37&lt;=0.8),"Alta",AND(AA37&gt;0.8,AA37&lt;=1),"Muy Alta")," ")</f>
        <v>#NAME?</v>
      </c>
      <c r="AA37" s="698" t="e">
        <f t="array" aca="1" ref="AA37" ca="1">_xlfn.IFNA(_xlfn.IFS(AND(Y37=" ",Y38=" "),J37,AND(Y37&lt;&gt;" ",Y38&lt;&gt;" "),Y38,Y37=" ",Y38,Y38=" ",Y37)," ")</f>
        <v>#NAME?</v>
      </c>
      <c r="AB37" s="702" t="str">
        <f>_xlfn.IFNA(IF(R37="Correctivo",L37-(L37*T37)," ")," ")</f>
        <v xml:space="preserve"> </v>
      </c>
      <c r="AC37" s="703" t="e">
        <f t="array" aca="1" ref="AC37" ca="1">_xlfn.IFNA(_xlfn.IFS(AND(AD37&gt;0,AD37&lt;=0.4),"Leve",AND(AD37&gt;0.2,AD37&lt;=0.4),"Menor",AND(AD37&gt;0.4,AD37&lt;=0.6),"Moderado",AND(AD37&gt;0.6,AD37&lt;=0.8),"Mayor",AND(AD37&gt;0.8,AD37&lt;=1),"Catastrófico")," ")</f>
        <v>#NAME?</v>
      </c>
      <c r="AD37" s="698" t="e">
        <f t="array" aca="1" ref="AD37" ca="1">_xlfn.IFNA(_xlfn.IFS(AND(AB37=" ",AB38=" "),L37,AND(AB37&lt;&gt;" ",AB38&lt;&gt;" "),AB38,AB37=" ",AB38,AB38=" ",AB37)," ")</f>
        <v>#NAME?</v>
      </c>
      <c r="AE37" s="703" t="e">
        <f t="array" aca="1" ref="AE37" ca="1">_xlfn.IFNA(INDEX('[20]Riesgo Inherente'!$N$12:$N$36,MATCH(Z37&amp;AC37,'[20]Riesgo Inherente'!$K$12:$K$36&amp;'[20]Riesgo Inherente'!$L$12:$L$36,0),0)," ")</f>
        <v>#NAME?</v>
      </c>
      <c r="AF37" s="276"/>
      <c r="AG37" s="67"/>
      <c r="AH37" s="67"/>
      <c r="AI37" s="67"/>
      <c r="AJ37" s="67"/>
      <c r="AK37" s="67"/>
      <c r="AL37" s="67"/>
      <c r="AM37" s="67"/>
      <c r="AN37" s="67"/>
      <c r="AO37" s="67"/>
      <c r="AP37" s="67"/>
      <c r="AQ37" s="67"/>
      <c r="AR37" s="67"/>
      <c r="AS37" s="67"/>
      <c r="AT37" s="67"/>
      <c r="AU37" s="67"/>
      <c r="AV37" s="67"/>
      <c r="AW37" s="67"/>
      <c r="AX37" s="67"/>
    </row>
    <row r="38" spans="1:50" ht="16.5" thickBot="1" x14ac:dyDescent="0.3">
      <c r="A38" s="67"/>
      <c r="B38" s="285"/>
      <c r="C38" s="279"/>
      <c r="D38" s="279"/>
      <c r="E38" s="279"/>
      <c r="F38" s="279"/>
      <c r="G38" s="704"/>
      <c r="H38" s="279"/>
      <c r="I38" s="279"/>
      <c r="J38" s="705"/>
      <c r="K38" s="279"/>
      <c r="L38" s="706"/>
      <c r="M38" s="283"/>
      <c r="N38" s="238">
        <v>2</v>
      </c>
      <c r="O38" s="97"/>
      <c r="P38" s="238"/>
      <c r="Q38" s="31"/>
      <c r="R38" s="31"/>
      <c r="S38" s="31"/>
      <c r="T38" s="708" t="str">
        <f>_xlfn.IFNA(VLOOKUP(R38,[20]Aux!$G$2:$H$4,2,FALSE)+VLOOKUP(S38,[20]Aux!$I$2:$J$3,2,FALSE)," ")</f>
        <v xml:space="preserve"> </v>
      </c>
      <c r="U38" s="238"/>
      <c r="V38" s="31"/>
      <c r="W38" s="238"/>
      <c r="X38" s="238"/>
      <c r="Y38" s="709" t="str">
        <f>_xlfn.IFNA(IF(Y37=" ",IF(OR(R38="Preventivo",R38="Detectivo"),J37-(J37*T38)," "),IF(OR(R38="Preventivo",R38="Detectivo"),Y37-(Y37*T38)," "))," ")</f>
        <v xml:space="preserve"> </v>
      </c>
      <c r="Z38" s="710"/>
      <c r="AA38" s="705"/>
      <c r="AB38" s="711" t="str">
        <f>_xlfn.IFNA(IF(AB37=" ",IF(R38="Correctivo",L37-(L37*T38)," "),IF(R38="Correctivo",AB37-(AB37*T38)," "))," ")</f>
        <v xml:space="preserve"> </v>
      </c>
      <c r="AC38" s="710"/>
      <c r="AD38" s="705"/>
      <c r="AE38" s="710"/>
      <c r="AF38" s="277"/>
      <c r="AG38" s="67"/>
      <c r="AH38" s="67"/>
      <c r="AI38" s="67"/>
      <c r="AJ38" s="67"/>
      <c r="AK38" s="67"/>
      <c r="AL38" s="67"/>
      <c r="AM38" s="67"/>
      <c r="AN38" s="67"/>
      <c r="AO38" s="67"/>
      <c r="AP38" s="67"/>
      <c r="AQ38" s="67"/>
      <c r="AR38" s="67"/>
      <c r="AS38" s="67"/>
      <c r="AT38" s="67"/>
      <c r="AU38" s="67"/>
      <c r="AV38" s="67"/>
      <c r="AW38" s="67"/>
      <c r="AX38" s="67"/>
    </row>
    <row r="39" spans="1:50" ht="15.75" x14ac:dyDescent="0.25">
      <c r="A39" s="67"/>
      <c r="B39" s="284">
        <v>8</v>
      </c>
      <c r="C39" s="278"/>
      <c r="D39" s="278"/>
      <c r="E39" s="278"/>
      <c r="F39" s="278"/>
      <c r="G39" s="697" t="str">
        <f>CONCATENATE(D39," ",E39," ",F39)</f>
        <v xml:space="preserve">  </v>
      </c>
      <c r="H39" s="278"/>
      <c r="I39" s="278"/>
      <c r="J39" s="698" t="str">
        <f>_xlfn.IFNA(VLOOKUP(I39,[20]Aux!$A$2:$B$6,2,FALSE)," ")</f>
        <v xml:space="preserve"> </v>
      </c>
      <c r="K39" s="278"/>
      <c r="L39" s="699" t="str">
        <f>_xlfn.IFNA(VLOOKUP(K39,[20]Aux!$C$2:$D$6,2,FALSE)," ")</f>
        <v xml:space="preserve"> </v>
      </c>
      <c r="M39" s="282" t="str">
        <f t="array" ref="M39">_xlfn.IFNA(INDEX('[20]Riesgo Inherente'!$N$12:$N$36,MATCH(I39&amp;K39,'[20]Riesgo Inherente'!$K$12:$K$36&amp;'[20]Riesgo Inherente'!$L$12:$L$36,0),0)," ")</f>
        <v xml:space="preserve"> </v>
      </c>
      <c r="N39" s="36">
        <v>1</v>
      </c>
      <c r="O39" s="96"/>
      <c r="P39" s="36"/>
      <c r="Q39" s="37"/>
      <c r="R39" s="37"/>
      <c r="S39" s="37"/>
      <c r="T39" s="701" t="str">
        <f>_xlfn.IFNA(VLOOKUP(R39,[20]Aux!$G$2:$H$4,2,FALSE)+VLOOKUP(S39,[20]Aux!$I$2:$J$3,2,FALSE)," ")</f>
        <v xml:space="preserve"> </v>
      </c>
      <c r="U39" s="36"/>
      <c r="V39" s="37"/>
      <c r="W39" s="36"/>
      <c r="X39" s="36"/>
      <c r="Y39" s="702" t="str">
        <f>_xlfn.IFNA(IF(OR(R39="Preventivo",R39="Detectivo"),J39-(J39*T39)," ")," ")</f>
        <v xml:space="preserve"> </v>
      </c>
      <c r="Z39" s="703" t="e">
        <f t="array" aca="1" ref="Z39" ca="1">_xlfn.IFNA(_xlfn.IFS(AND(AA39&gt;0,AA39&lt;=0.4),"Muy Baja",AND(AA39&gt;0.2,AA39&lt;=0.4),"Baja",AND(AA39&gt;0.4,AA39&lt;=0.6),"Media",AND(AA39&gt;0.6,AA39&lt;=0.8),"Alta",AND(AA39&gt;0.8,AA39&lt;=1),"Muy Alta")," ")</f>
        <v>#NAME?</v>
      </c>
      <c r="AA39" s="698" t="e">
        <f t="array" aca="1" ref="AA39" ca="1">_xlfn.IFNA(_xlfn.IFS(AND(Y39=" ",Y40=" "),J39,AND(Y39&lt;&gt;" ",Y40&lt;&gt;" "),Y40,Y39=" ",Y40,Y40=" ",Y39)," ")</f>
        <v>#NAME?</v>
      </c>
      <c r="AB39" s="702" t="str">
        <f>_xlfn.IFNA(IF(R39="Correctivo",L39-(L39*T39)," ")," ")</f>
        <v xml:space="preserve"> </v>
      </c>
      <c r="AC39" s="703" t="e">
        <f t="array" aca="1" ref="AC39" ca="1">_xlfn.IFNA(_xlfn.IFS(AND(AD39&gt;0,AD39&lt;=0.4),"Leve",AND(AD39&gt;0.2,AD39&lt;=0.4),"Menor",AND(AD39&gt;0.4,AD39&lt;=0.6),"Moderado",AND(AD39&gt;0.6,AD39&lt;=0.8),"Mayor",AND(AD39&gt;0.8,AD39&lt;=1),"Catastrófico")," ")</f>
        <v>#NAME?</v>
      </c>
      <c r="AD39" s="698" t="e">
        <f t="array" aca="1" ref="AD39" ca="1">_xlfn.IFNA(_xlfn.IFS(AND(AB39=" ",AB40=" "),L39,AND(AB39&lt;&gt;" ",AB40&lt;&gt;" "),AB40,AB39=" ",AB40,AB40=" ",AB39)," ")</f>
        <v>#NAME?</v>
      </c>
      <c r="AE39" s="703" t="e">
        <f t="array" aca="1" ref="AE39" ca="1">_xlfn.IFNA(INDEX('[20]Riesgo Inherente'!$N$12:$N$36,MATCH(Z39&amp;AC39,'[20]Riesgo Inherente'!$K$12:$K$36&amp;'[20]Riesgo Inherente'!$L$12:$L$36,0),0)," ")</f>
        <v>#NAME?</v>
      </c>
      <c r="AF39" s="276"/>
      <c r="AG39" s="67"/>
      <c r="AH39" s="67"/>
      <c r="AI39" s="67"/>
      <c r="AJ39" s="67"/>
      <c r="AK39" s="67"/>
      <c r="AL39" s="67"/>
      <c r="AM39" s="67"/>
      <c r="AN39" s="67"/>
      <c r="AO39" s="67"/>
      <c r="AP39" s="67"/>
      <c r="AQ39" s="67"/>
      <c r="AR39" s="67"/>
      <c r="AS39" s="67"/>
      <c r="AT39" s="67"/>
      <c r="AU39" s="67"/>
      <c r="AV39" s="67"/>
      <c r="AW39" s="67"/>
      <c r="AX39" s="67"/>
    </row>
    <row r="40" spans="1:50" ht="16.5" thickBot="1" x14ac:dyDescent="0.3">
      <c r="A40" s="67"/>
      <c r="B40" s="285"/>
      <c r="C40" s="279"/>
      <c r="D40" s="279"/>
      <c r="E40" s="279"/>
      <c r="F40" s="279"/>
      <c r="G40" s="704"/>
      <c r="H40" s="279"/>
      <c r="I40" s="279"/>
      <c r="J40" s="705"/>
      <c r="K40" s="279"/>
      <c r="L40" s="706"/>
      <c r="M40" s="283"/>
      <c r="N40" s="238">
        <v>2</v>
      </c>
      <c r="O40" s="97"/>
      <c r="P40" s="238"/>
      <c r="Q40" s="31"/>
      <c r="R40" s="31"/>
      <c r="S40" s="31"/>
      <c r="T40" s="708" t="str">
        <f>_xlfn.IFNA(VLOOKUP(R40,[20]Aux!$G$2:$H$4,2,FALSE)+VLOOKUP(S40,[20]Aux!$I$2:$J$3,2,FALSE)," ")</f>
        <v xml:space="preserve"> </v>
      </c>
      <c r="U40" s="238"/>
      <c r="V40" s="31"/>
      <c r="W40" s="238"/>
      <c r="X40" s="238"/>
      <c r="Y40" s="709" t="str">
        <f>_xlfn.IFNA(IF(Y39=" ",IF(OR(R40="Preventivo",R40="Detectivo"),J39-(J39*T40)," "),IF(OR(R40="Preventivo",R40="Detectivo"),Y39-(Y39*T40)," "))," ")</f>
        <v xml:space="preserve"> </v>
      </c>
      <c r="Z40" s="710"/>
      <c r="AA40" s="705"/>
      <c r="AB40" s="711" t="str">
        <f>_xlfn.IFNA(IF(AB39=" ",IF(R40="Correctivo",L39-(L39*T40)," "),IF(R40="Correctivo",AB39-(AB39*T40)," "))," ")</f>
        <v xml:space="preserve"> </v>
      </c>
      <c r="AC40" s="710"/>
      <c r="AD40" s="705"/>
      <c r="AE40" s="710"/>
      <c r="AF40" s="277"/>
      <c r="AG40" s="67"/>
      <c r="AH40" s="67"/>
      <c r="AI40" s="67"/>
      <c r="AJ40" s="67"/>
      <c r="AK40" s="67"/>
      <c r="AL40" s="67"/>
      <c r="AM40" s="67"/>
      <c r="AN40" s="67"/>
      <c r="AO40" s="67"/>
      <c r="AP40" s="67"/>
      <c r="AQ40" s="67"/>
      <c r="AR40" s="67"/>
      <c r="AS40" s="67"/>
      <c r="AT40" s="67"/>
      <c r="AU40" s="67"/>
      <c r="AV40" s="67"/>
      <c r="AW40" s="67"/>
      <c r="AX40" s="67"/>
    </row>
    <row r="41" spans="1:50" ht="15.75" x14ac:dyDescent="0.25">
      <c r="A41" s="67"/>
      <c r="B41" s="284">
        <v>9</v>
      </c>
      <c r="C41" s="278"/>
      <c r="D41" s="278"/>
      <c r="E41" s="278"/>
      <c r="F41" s="278"/>
      <c r="G41" s="697" t="str">
        <f>CONCATENATE(D41," ",E41," ",F41)</f>
        <v xml:space="preserve">  </v>
      </c>
      <c r="H41" s="278"/>
      <c r="I41" s="278"/>
      <c r="J41" s="698" t="str">
        <f>_xlfn.IFNA(VLOOKUP(I41,[20]Aux!$A$2:$B$6,2,FALSE)," ")</f>
        <v xml:space="preserve"> </v>
      </c>
      <c r="K41" s="278"/>
      <c r="L41" s="699" t="str">
        <f>_xlfn.IFNA(VLOOKUP(K41,[20]Aux!$C$2:$D$6,2,FALSE)," ")</f>
        <v xml:space="preserve"> </v>
      </c>
      <c r="M41" s="282" t="str">
        <f t="array" ref="M41">_xlfn.IFNA(INDEX('[20]Riesgo Inherente'!$N$12:$N$36,MATCH(I41&amp;K41,'[20]Riesgo Inherente'!$K$12:$K$36&amp;'[20]Riesgo Inherente'!$L$12:$L$36,0),0)," ")</f>
        <v xml:space="preserve"> </v>
      </c>
      <c r="N41" s="36">
        <v>1</v>
      </c>
      <c r="O41" s="96"/>
      <c r="P41" s="36"/>
      <c r="Q41" s="37"/>
      <c r="R41" s="37"/>
      <c r="S41" s="37"/>
      <c r="T41" s="701" t="str">
        <f>_xlfn.IFNA(VLOOKUP(R41,[20]Aux!$G$2:$H$4,2,FALSE)+VLOOKUP(S41,[20]Aux!$I$2:$J$3,2,FALSE)," ")</f>
        <v xml:space="preserve"> </v>
      </c>
      <c r="U41" s="36"/>
      <c r="V41" s="37"/>
      <c r="W41" s="36"/>
      <c r="X41" s="36"/>
      <c r="Y41" s="702" t="str">
        <f>_xlfn.IFNA(IF(OR(R41="Preventivo",R41="Detectivo"),J41-(J41*T41)," ")," ")</f>
        <v xml:space="preserve"> </v>
      </c>
      <c r="Z41" s="703" t="e">
        <f t="array" aca="1" ref="Z41" ca="1">_xlfn.IFNA(_xlfn.IFS(AND(AA41&gt;0,AA41&lt;=0.4),"Muy Baja",AND(AA41&gt;0.2,AA41&lt;=0.4),"Baja",AND(AA41&gt;0.4,AA41&lt;=0.6),"Media",AND(AA41&gt;0.6,AA41&lt;=0.8),"Alta",AND(AA41&gt;0.8,AA41&lt;=1),"Muy Alta")," ")</f>
        <v>#NAME?</v>
      </c>
      <c r="AA41" s="698" t="e">
        <f t="array" aca="1" ref="AA41" ca="1">_xlfn.IFNA(_xlfn.IFS(AND(Y41=" ",Y42=" "),J41,AND(Y41&lt;&gt;" ",Y42&lt;&gt;" "),Y42,Y41=" ",Y42,Y42=" ",Y41)," ")</f>
        <v>#NAME?</v>
      </c>
      <c r="AB41" s="702" t="str">
        <f>_xlfn.IFNA(IF(R41="Correctivo",L41-(L41*T41)," ")," ")</f>
        <v xml:space="preserve"> </v>
      </c>
      <c r="AC41" s="703" t="e">
        <f t="array" aca="1" ref="AC41" ca="1">_xlfn.IFNA(_xlfn.IFS(AND(AD41&gt;0,AD41&lt;=0.4),"Leve",AND(AD41&gt;0.2,AD41&lt;=0.4),"Menor",AND(AD41&gt;0.4,AD41&lt;=0.6),"Moderado",AND(AD41&gt;0.6,AD41&lt;=0.8),"Mayor",AND(AD41&gt;0.8,AD41&lt;=1),"Catastrófico")," ")</f>
        <v>#NAME?</v>
      </c>
      <c r="AD41" s="698" t="e">
        <f t="array" aca="1" ref="AD41" ca="1">_xlfn.IFNA(_xlfn.IFS(AND(AB41=" ",AB42=" "),L41,AND(AB41&lt;&gt;" ",AB42&lt;&gt;" "),AB42,AB41=" ",AB42,AB42=" ",AB41)," ")</f>
        <v>#NAME?</v>
      </c>
      <c r="AE41" s="703" t="e">
        <f t="array" aca="1" ref="AE41" ca="1">_xlfn.IFNA(INDEX('[20]Riesgo Inherente'!$N$12:$N$36,MATCH(Z41&amp;AC41,'[20]Riesgo Inherente'!$K$12:$K$36&amp;'[20]Riesgo Inherente'!$L$12:$L$36,0),0)," ")</f>
        <v>#NAME?</v>
      </c>
      <c r="AF41" s="276"/>
      <c r="AG41" s="67"/>
      <c r="AH41" s="67"/>
      <c r="AI41" s="67"/>
      <c r="AJ41" s="67"/>
      <c r="AK41" s="67"/>
      <c r="AL41" s="67"/>
      <c r="AM41" s="67"/>
      <c r="AN41" s="67"/>
      <c r="AO41" s="67"/>
      <c r="AP41" s="67"/>
      <c r="AQ41" s="67"/>
      <c r="AR41" s="67"/>
      <c r="AS41" s="67"/>
      <c r="AT41" s="67"/>
      <c r="AU41" s="67"/>
      <c r="AV41" s="67"/>
      <c r="AW41" s="67"/>
      <c r="AX41" s="67"/>
    </row>
    <row r="42" spans="1:50" ht="16.5" thickBot="1" x14ac:dyDescent="0.3">
      <c r="A42" s="67"/>
      <c r="B42" s="377"/>
      <c r="C42" s="332"/>
      <c r="D42" s="332"/>
      <c r="E42" s="332"/>
      <c r="F42" s="332"/>
      <c r="G42" s="718"/>
      <c r="H42" s="279"/>
      <c r="I42" s="332"/>
      <c r="J42" s="719"/>
      <c r="K42" s="332"/>
      <c r="L42" s="720"/>
      <c r="M42" s="376"/>
      <c r="N42" s="239">
        <v>2</v>
      </c>
      <c r="O42" s="98"/>
      <c r="P42" s="239"/>
      <c r="Q42" s="41"/>
      <c r="R42" s="41"/>
      <c r="S42" s="41"/>
      <c r="T42" s="721" t="str">
        <f>_xlfn.IFNA(VLOOKUP(R42,[20]Aux!$G$2:$H$4,2,FALSE)+VLOOKUP(S42,[20]Aux!$I$2:$J$3,2,FALSE)," ")</f>
        <v xml:space="preserve"> </v>
      </c>
      <c r="U42" s="239"/>
      <c r="V42" s="41"/>
      <c r="W42" s="239"/>
      <c r="X42" s="239"/>
      <c r="Y42" s="722" t="str">
        <f>_xlfn.IFNA(IF(Y41=" ",IF(OR(R42="Preventivo",R42="Detectivo"),J41-(J41*T42)," "),IF(OR(R42="Preventivo",R42="Detectivo"),Y41-(Y41*T42)," "))," ")</f>
        <v xml:space="preserve"> </v>
      </c>
      <c r="Z42" s="723"/>
      <c r="AA42" s="719"/>
      <c r="AB42" s="724" t="str">
        <f>_xlfn.IFNA(IF(AB41=" ",IF(R42="Correctivo",L41-(L41*T42)," "),IF(R42="Correctivo",AB41-(AB41*T42)," "))," ")</f>
        <v xml:space="preserve"> </v>
      </c>
      <c r="AC42" s="723"/>
      <c r="AD42" s="719"/>
      <c r="AE42" s="723"/>
      <c r="AF42" s="374"/>
      <c r="AG42" s="67"/>
      <c r="AH42" s="67"/>
      <c r="AI42" s="67"/>
      <c r="AJ42" s="67"/>
      <c r="AK42" s="67"/>
      <c r="AL42" s="67"/>
      <c r="AM42" s="67"/>
      <c r="AN42" s="67"/>
      <c r="AO42" s="67"/>
      <c r="AP42" s="67"/>
      <c r="AQ42" s="67"/>
      <c r="AR42" s="67"/>
      <c r="AS42" s="67"/>
      <c r="AT42" s="67"/>
      <c r="AU42" s="67"/>
      <c r="AV42" s="67"/>
      <c r="AW42" s="67"/>
      <c r="AX42" s="67"/>
    </row>
    <row r="43" spans="1:50" ht="15.75" x14ac:dyDescent="0.25">
      <c r="A43" s="67"/>
      <c r="B43" s="348">
        <v>10</v>
      </c>
      <c r="C43" s="342"/>
      <c r="D43" s="342"/>
      <c r="E43" s="342"/>
      <c r="F43" s="342"/>
      <c r="G43" s="725" t="str">
        <f>CONCATENATE(D43," ",E43," ",F43)</f>
        <v xml:space="preserve">  </v>
      </c>
      <c r="H43" s="278"/>
      <c r="I43" s="342"/>
      <c r="J43" s="726" t="str">
        <f>_xlfn.IFNA(VLOOKUP(I43,[20]Aux!$A$2:$B$6,2,FALSE)," ")</f>
        <v xml:space="preserve"> </v>
      </c>
      <c r="K43" s="342"/>
      <c r="L43" s="727" t="str">
        <f>_xlfn.IFNA(VLOOKUP(K43,[20]Aux!$C$2:$D$6,2,FALSE)," ")</f>
        <v xml:space="preserve"> </v>
      </c>
      <c r="M43" s="346" t="str">
        <f t="array" ref="M43">_xlfn.IFNA(INDEX('[20]Riesgo Inherente'!$N$12:$N$36,MATCH(I43&amp;K43,'[20]Riesgo Inherente'!$K$12:$K$36&amp;'[20]Riesgo Inherente'!$L$12:$L$36,0),0)," ")</f>
        <v xml:space="preserve"> </v>
      </c>
      <c r="N43" s="45">
        <v>1</v>
      </c>
      <c r="O43" s="99"/>
      <c r="P43" s="45"/>
      <c r="Q43" s="46"/>
      <c r="R43" s="46"/>
      <c r="S43" s="46"/>
      <c r="T43" s="728" t="str">
        <f>_xlfn.IFNA(VLOOKUP(R43,[20]Aux!$G$2:$H$4,2,FALSE)+VLOOKUP(S43,[20]Aux!$I$2:$J$3,2,FALSE)," ")</f>
        <v xml:space="preserve"> </v>
      </c>
      <c r="U43" s="45"/>
      <c r="V43" s="46"/>
      <c r="W43" s="45"/>
      <c r="X43" s="45"/>
      <c r="Y43" s="729" t="str">
        <f>_xlfn.IFNA(IF(OR(R43="Preventivo",R43="Detectivo"),J43-(J43*T43)," ")," ")</f>
        <v xml:space="preserve"> </v>
      </c>
      <c r="Z43" s="730" t="e">
        <f t="array" aca="1" ref="Z43" ca="1">_xlfn.IFNA(_xlfn.IFS(AND(AA43&gt;0,AA43&lt;=0.4),"Muy Baja",AND(AA43&gt;0.2,AA43&lt;=0.4),"Baja",AND(AA43&gt;0.4,AA43&lt;=0.6),"Media",AND(AA43&gt;0.6,AA43&lt;=0.8),"Alta",AND(AA43&gt;0.8,AA43&lt;=1),"Muy Alta")," ")</f>
        <v>#NAME?</v>
      </c>
      <c r="AA43" s="726" t="e">
        <f t="array" aca="1" ref="AA43" ca="1">_xlfn.IFNA(_xlfn.IFS(AND(Y43=" ",Y44=" "),J43,AND(Y43&lt;&gt;" ",Y44&lt;&gt;" "),Y44,Y43=" ",Y44,Y44=" ",Y43)," ")</f>
        <v>#NAME?</v>
      </c>
      <c r="AB43" s="729" t="str">
        <f>_xlfn.IFNA(IF(R43="Correctivo",L43-(L43*T43)," ")," ")</f>
        <v xml:space="preserve"> </v>
      </c>
      <c r="AC43" s="730" t="e">
        <f t="array" aca="1" ref="AC43" ca="1">_xlfn.IFNA(_xlfn.IFS(AND(AD43&gt;0,AD43&lt;=0.4),"Leve",AND(AD43&gt;0.2,AD43&lt;=0.4),"Menor",AND(AD43&gt;0.4,AD43&lt;=0.6),"Moderado",AND(AD43&gt;0.6,AD43&lt;=0.8),"Mayor",AND(AD43&gt;0.8,AD43&lt;=1),"Catastrófico")," ")</f>
        <v>#NAME?</v>
      </c>
      <c r="AD43" s="726" t="e">
        <f t="array" aca="1" ref="AD43" ca="1">_xlfn.IFNA(_xlfn.IFS(AND(AB43=" ",AB44=" "),L43,AND(AB43&lt;&gt;" ",AB44&lt;&gt;" "),AB44,AB43=" ",AB44,AB44=" ",AB43)," ")</f>
        <v>#NAME?</v>
      </c>
      <c r="AE43" s="730" t="e">
        <f t="array" aca="1" ref="AE43" ca="1">_xlfn.IFNA(INDEX('[20]Riesgo Inherente'!$N$12:$N$36,MATCH(Z43&amp;AC43,'[20]Riesgo Inherente'!$K$12:$K$36&amp;'[20]Riesgo Inherente'!$L$12:$L$36,0),0)," ")</f>
        <v>#NAME?</v>
      </c>
      <c r="AF43" s="340"/>
      <c r="AG43" s="67"/>
      <c r="AH43" s="67"/>
      <c r="AI43" s="67"/>
      <c r="AJ43" s="67"/>
      <c r="AK43" s="67"/>
      <c r="AL43" s="67"/>
      <c r="AM43" s="67"/>
      <c r="AN43" s="67"/>
      <c r="AO43" s="67"/>
      <c r="AP43" s="67"/>
      <c r="AQ43" s="67"/>
      <c r="AR43" s="67"/>
      <c r="AS43" s="67"/>
      <c r="AT43" s="67"/>
      <c r="AU43" s="67"/>
      <c r="AV43" s="67"/>
      <c r="AW43" s="67"/>
      <c r="AX43" s="67"/>
    </row>
    <row r="44" spans="1:50" ht="16.5" thickBot="1" x14ac:dyDescent="0.3">
      <c r="A44" s="67"/>
      <c r="B44" s="349"/>
      <c r="C44" s="343"/>
      <c r="D44" s="343"/>
      <c r="E44" s="343"/>
      <c r="F44" s="343"/>
      <c r="G44" s="731"/>
      <c r="H44" s="279"/>
      <c r="I44" s="343"/>
      <c r="J44" s="732"/>
      <c r="K44" s="343"/>
      <c r="L44" s="733"/>
      <c r="M44" s="347"/>
      <c r="N44" s="240">
        <v>2</v>
      </c>
      <c r="O44" s="100"/>
      <c r="P44" s="240"/>
      <c r="Q44" s="50"/>
      <c r="R44" s="50"/>
      <c r="S44" s="50"/>
      <c r="T44" s="734" t="str">
        <f>_xlfn.IFNA(VLOOKUP(R44,[20]Aux!$G$2:$H$4,2,FALSE)+VLOOKUP(S44,[20]Aux!$I$2:$J$3,2,FALSE)," ")</f>
        <v xml:space="preserve"> </v>
      </c>
      <c r="U44" s="240"/>
      <c r="V44" s="50"/>
      <c r="W44" s="240"/>
      <c r="X44" s="240"/>
      <c r="Y44" s="735" t="str">
        <f>_xlfn.IFNA(IF(Y43=" ",IF(OR(R44="Preventivo",R44="Detectivo"),J43-(J43*T44)," "),IF(OR(R44="Preventivo",R44="Detectivo"),Y43-(Y43*T44)," "))," ")</f>
        <v xml:space="preserve"> </v>
      </c>
      <c r="Z44" s="736"/>
      <c r="AA44" s="732"/>
      <c r="AB44" s="737" t="str">
        <f>_xlfn.IFNA(IF(AB43=" ",IF(R44="Correctivo",L43-(L43*T44)," "),IF(R44="Correctivo",AB43-(AB43*T44)," "))," ")</f>
        <v xml:space="preserve"> </v>
      </c>
      <c r="AC44" s="736"/>
      <c r="AD44" s="732"/>
      <c r="AE44" s="736"/>
      <c r="AF44" s="341"/>
      <c r="AG44" s="67"/>
      <c r="AH44" s="67"/>
      <c r="AI44" s="67"/>
      <c r="AJ44" s="67"/>
      <c r="AK44" s="67"/>
      <c r="AL44" s="67"/>
      <c r="AM44" s="67"/>
      <c r="AN44" s="67"/>
      <c r="AO44" s="67"/>
      <c r="AP44" s="67"/>
      <c r="AQ44" s="67"/>
      <c r="AR44" s="67"/>
      <c r="AS44" s="67"/>
      <c r="AT44" s="67"/>
      <c r="AU44" s="67"/>
      <c r="AV44" s="67"/>
      <c r="AW44" s="67"/>
      <c r="AX44" s="67"/>
    </row>
    <row r="45" spans="1:50" ht="15.75" x14ac:dyDescent="0.25">
      <c r="A45" s="67"/>
      <c r="B45" s="101"/>
      <c r="C45" s="738"/>
      <c r="D45" s="738"/>
      <c r="E45" s="738"/>
      <c r="F45" s="738"/>
      <c r="G45" s="739"/>
      <c r="H45" s="738"/>
      <c r="I45" s="738"/>
      <c r="J45" s="740"/>
      <c r="K45" s="738"/>
      <c r="L45" s="741"/>
      <c r="M45" s="120"/>
      <c r="N45" s="738"/>
      <c r="O45" s="119"/>
      <c r="P45" s="738"/>
      <c r="Q45" s="742"/>
      <c r="R45" s="742"/>
      <c r="S45" s="742"/>
      <c r="T45" s="741"/>
      <c r="U45" s="738"/>
      <c r="V45" s="742"/>
      <c r="W45" s="738"/>
      <c r="X45" s="738"/>
      <c r="Y45" s="740"/>
      <c r="Z45" s="743"/>
      <c r="AA45" s="740"/>
      <c r="AB45" s="740"/>
      <c r="AC45" s="743"/>
      <c r="AD45" s="740"/>
      <c r="AE45" s="743"/>
      <c r="AF45" s="110"/>
      <c r="AG45" s="67"/>
      <c r="AH45" s="67"/>
      <c r="AI45" s="67"/>
      <c r="AJ45" s="67"/>
      <c r="AK45" s="67"/>
      <c r="AL45" s="67"/>
      <c r="AM45" s="67"/>
      <c r="AN45" s="67"/>
      <c r="AO45" s="67"/>
      <c r="AP45" s="67"/>
      <c r="AQ45" s="67"/>
      <c r="AR45" s="67"/>
      <c r="AS45" s="67"/>
      <c r="AT45" s="67"/>
      <c r="AU45" s="67"/>
      <c r="AV45" s="67"/>
      <c r="AW45" s="67"/>
      <c r="AX45" s="67"/>
    </row>
    <row r="46" spans="1:50" ht="18.75" x14ac:dyDescent="0.3">
      <c r="A46" s="67"/>
      <c r="B46" s="71"/>
      <c r="C46" s="668"/>
      <c r="D46" s="668"/>
      <c r="E46" s="668"/>
      <c r="F46" s="668"/>
      <c r="G46" s="668"/>
      <c r="H46" s="668"/>
      <c r="I46" s="668"/>
      <c r="J46" s="668"/>
      <c r="K46" s="668"/>
      <c r="L46" s="668"/>
      <c r="M46" s="120"/>
      <c r="N46" s="738"/>
      <c r="O46" s="119"/>
      <c r="P46" s="668"/>
      <c r="Q46" s="668"/>
      <c r="R46" s="668"/>
      <c r="S46" s="668"/>
      <c r="T46" s="668"/>
      <c r="U46" s="668"/>
      <c r="V46" s="668"/>
      <c r="W46" s="668"/>
      <c r="X46" s="668"/>
      <c r="Y46" s="668"/>
      <c r="Z46" s="668"/>
      <c r="AA46" s="668"/>
      <c r="AB46" s="668"/>
      <c r="AC46" s="668"/>
      <c r="AD46" s="744" t="s">
        <v>103</v>
      </c>
      <c r="AE46" s="744"/>
      <c r="AF46" s="267"/>
      <c r="AG46" s="67"/>
      <c r="AH46" s="67"/>
      <c r="AI46" s="67"/>
      <c r="AJ46" s="67"/>
      <c r="AK46" s="67"/>
      <c r="AL46" s="67"/>
      <c r="AM46" s="67"/>
      <c r="AN46" s="67"/>
      <c r="AO46" s="67"/>
      <c r="AP46" s="67"/>
      <c r="AQ46" s="67"/>
      <c r="AR46" s="67"/>
      <c r="AS46" s="67"/>
      <c r="AT46" s="67"/>
      <c r="AU46" s="67"/>
      <c r="AV46" s="67"/>
      <c r="AW46" s="67"/>
      <c r="AX46" s="67"/>
    </row>
    <row r="47" spans="1:50" ht="18.75" x14ac:dyDescent="0.25">
      <c r="A47" s="67"/>
      <c r="B47" s="71"/>
      <c r="C47" s="668"/>
      <c r="D47" s="668"/>
      <c r="E47" s="668"/>
      <c r="F47" s="668"/>
      <c r="G47" s="668"/>
      <c r="H47" s="668"/>
      <c r="I47" s="668"/>
      <c r="J47" s="668"/>
      <c r="K47" s="668"/>
      <c r="L47" s="668"/>
      <c r="M47" s="668"/>
      <c r="N47" s="668"/>
      <c r="O47" s="668"/>
      <c r="P47" s="668"/>
      <c r="Q47" s="668"/>
      <c r="R47" s="668"/>
      <c r="S47" s="668"/>
      <c r="T47" s="668"/>
      <c r="U47" s="668"/>
      <c r="V47" s="668"/>
      <c r="W47" s="668"/>
      <c r="X47" s="668"/>
      <c r="Y47" s="668"/>
      <c r="Z47" s="668"/>
      <c r="AA47" s="668"/>
      <c r="AB47" s="668"/>
      <c r="AC47" s="668"/>
      <c r="AD47" s="745" t="s">
        <v>118</v>
      </c>
      <c r="AE47" s="745"/>
      <c r="AF47" s="269"/>
      <c r="AG47" s="67"/>
      <c r="AH47" s="67"/>
      <c r="AI47" s="67"/>
      <c r="AJ47" s="67"/>
      <c r="AK47" s="67"/>
      <c r="AL47" s="67"/>
      <c r="AM47" s="67"/>
      <c r="AN47" s="67"/>
      <c r="AO47" s="67"/>
      <c r="AP47" s="67"/>
      <c r="AQ47" s="67"/>
      <c r="AR47" s="67"/>
      <c r="AS47" s="67"/>
      <c r="AT47" s="67"/>
      <c r="AU47" s="67"/>
      <c r="AV47" s="67"/>
      <c r="AW47" s="67"/>
      <c r="AX47" s="67"/>
    </row>
    <row r="48" spans="1:50" ht="18.75" x14ac:dyDescent="0.25">
      <c r="A48" s="67"/>
      <c r="B48" s="111"/>
      <c r="C48" s="112"/>
      <c r="D48" s="112"/>
      <c r="E48" s="112"/>
      <c r="F48" s="112"/>
      <c r="G48" s="112"/>
      <c r="H48" s="112"/>
      <c r="I48" s="112"/>
      <c r="J48" s="112"/>
      <c r="K48" s="112"/>
      <c r="L48" s="112"/>
      <c r="M48" s="112"/>
      <c r="N48" s="112"/>
      <c r="O48" s="112"/>
      <c r="P48" s="112"/>
      <c r="Q48" s="112"/>
      <c r="R48" s="112"/>
      <c r="S48" s="112" t="s">
        <v>105</v>
      </c>
      <c r="T48" s="112"/>
      <c r="U48" s="112"/>
      <c r="V48" s="112"/>
      <c r="W48" s="112"/>
      <c r="X48" s="112"/>
      <c r="Y48" s="112"/>
      <c r="Z48" s="112"/>
      <c r="AA48" s="112"/>
      <c r="AB48" s="112"/>
      <c r="AC48" s="112"/>
      <c r="AD48" s="270" t="s">
        <v>106</v>
      </c>
      <c r="AE48" s="270"/>
      <c r="AF48" s="271"/>
      <c r="AG48" s="67"/>
      <c r="AH48" s="67"/>
      <c r="AI48" s="67"/>
      <c r="AJ48" s="67"/>
      <c r="AK48" s="67"/>
      <c r="AL48" s="67"/>
      <c r="AM48" s="67"/>
      <c r="AN48" s="67"/>
      <c r="AO48" s="67"/>
      <c r="AP48" s="67"/>
      <c r="AQ48" s="67"/>
      <c r="AR48" s="67"/>
      <c r="AS48" s="67"/>
      <c r="AT48" s="67"/>
      <c r="AU48" s="67"/>
      <c r="AV48" s="67"/>
      <c r="AW48" s="67"/>
      <c r="AX48" s="67"/>
    </row>
    <row r="49" spans="1:50" ht="15.75" x14ac:dyDescent="0.25">
      <c r="A49" s="67"/>
      <c r="B49" s="67"/>
      <c r="C49" s="67"/>
      <c r="D49" s="67"/>
      <c r="E49" s="67"/>
      <c r="F49" s="67"/>
      <c r="G49" s="67"/>
      <c r="H49" s="67"/>
      <c r="I49" s="67"/>
      <c r="J49" s="67"/>
      <c r="K49" s="67"/>
      <c r="L49" s="67"/>
      <c r="M49" s="67"/>
      <c r="N49" s="67"/>
      <c r="O49" s="67"/>
      <c r="P49" s="67"/>
      <c r="Q49" s="67"/>
      <c r="R49" s="67"/>
      <c r="S49" s="67"/>
      <c r="T49" s="668"/>
      <c r="U49" s="668"/>
      <c r="V49" s="668"/>
      <c r="W49" s="668"/>
      <c r="X49" s="668"/>
      <c r="Y49" s="668"/>
      <c r="Z49" s="668"/>
      <c r="AA49" s="668"/>
      <c r="AB49" s="668"/>
      <c r="AC49" s="668"/>
      <c r="AD49" s="668"/>
      <c r="AE49" s="668"/>
      <c r="AF49" s="668"/>
      <c r="AG49" s="67"/>
      <c r="AH49" s="67"/>
      <c r="AI49" s="67"/>
      <c r="AJ49" s="67"/>
      <c r="AK49" s="67"/>
      <c r="AL49" s="67"/>
      <c r="AM49" s="67"/>
      <c r="AN49" s="67"/>
      <c r="AO49" s="67"/>
      <c r="AP49" s="67"/>
      <c r="AQ49" s="67"/>
      <c r="AR49" s="67"/>
      <c r="AS49" s="67"/>
      <c r="AT49" s="67"/>
      <c r="AU49" s="67"/>
      <c r="AV49" s="67"/>
      <c r="AW49" s="67"/>
      <c r="AX49" s="67"/>
    </row>
    <row r="50" spans="1:50" ht="15.75" x14ac:dyDescent="0.25">
      <c r="A50" s="67"/>
      <c r="B50" s="67"/>
      <c r="C50" s="67"/>
      <c r="D50" s="67"/>
      <c r="E50" s="67"/>
      <c r="F50" s="67"/>
      <c r="G50" s="67"/>
      <c r="H50" s="67"/>
      <c r="I50" s="67"/>
      <c r="J50" s="67"/>
      <c r="K50" s="67"/>
      <c r="L50" s="67"/>
      <c r="M50" s="67"/>
      <c r="N50" s="67"/>
      <c r="O50" s="67"/>
      <c r="P50" s="67"/>
      <c r="Q50" s="67"/>
      <c r="R50" s="67"/>
      <c r="S50" s="67"/>
      <c r="T50" s="668"/>
      <c r="U50" s="668"/>
      <c r="V50" s="668"/>
      <c r="W50" s="668"/>
      <c r="X50" s="668"/>
      <c r="Y50" s="668"/>
      <c r="Z50" s="668"/>
      <c r="AA50" s="668"/>
      <c r="AB50" s="668"/>
      <c r="AC50" s="668"/>
      <c r="AD50" s="668"/>
      <c r="AE50" s="668"/>
      <c r="AF50" s="668"/>
      <c r="AG50" s="67"/>
      <c r="AH50" s="67"/>
      <c r="AI50" s="67"/>
      <c r="AJ50" s="67"/>
      <c r="AK50" s="67"/>
      <c r="AL50" s="67"/>
      <c r="AM50" s="67"/>
      <c r="AN50" s="67"/>
      <c r="AO50" s="67"/>
      <c r="AP50" s="67"/>
      <c r="AQ50" s="67"/>
      <c r="AR50" s="67"/>
      <c r="AS50" s="67"/>
      <c r="AT50" s="67"/>
      <c r="AU50" s="67"/>
      <c r="AV50" s="67"/>
      <c r="AW50" s="67"/>
      <c r="AX50" s="67"/>
    </row>
    <row r="51" spans="1:50" ht="15.75" x14ac:dyDescent="0.25">
      <c r="A51" s="113"/>
      <c r="B51" s="746"/>
      <c r="C51" s="746"/>
      <c r="D51" s="746"/>
      <c r="E51" s="747"/>
      <c r="F51" s="747"/>
      <c r="G51" s="747"/>
      <c r="H51" s="747"/>
      <c r="I51" s="746"/>
      <c r="J51" s="746"/>
      <c r="K51" s="747"/>
      <c r="L51" s="747"/>
      <c r="M51" s="747"/>
      <c r="N51" s="747"/>
      <c r="O51" s="747"/>
      <c r="P51" s="747"/>
      <c r="Q51" s="747"/>
      <c r="R51" s="746"/>
      <c r="S51" s="746"/>
      <c r="T51" s="747"/>
      <c r="U51" s="747"/>
      <c r="V51" s="747"/>
      <c r="W51" s="747"/>
      <c r="X51" s="747"/>
      <c r="Y51" s="747"/>
      <c r="Z51" s="747"/>
      <c r="AA51" s="747"/>
      <c r="AB51" s="747"/>
      <c r="AC51" s="747"/>
      <c r="AD51" s="747"/>
      <c r="AE51" s="747"/>
      <c r="AF51" s="747"/>
      <c r="AG51" s="113"/>
      <c r="AH51" s="113"/>
      <c r="AI51" s="113"/>
      <c r="AJ51" s="113"/>
      <c r="AK51" s="113"/>
      <c r="AL51" s="113"/>
      <c r="AM51" s="113"/>
      <c r="AN51" s="113"/>
      <c r="AO51" s="113"/>
      <c r="AP51" s="113"/>
      <c r="AQ51" s="113"/>
      <c r="AR51" s="113"/>
      <c r="AS51" s="113"/>
      <c r="AT51" s="113"/>
      <c r="AU51" s="113"/>
      <c r="AV51" s="113"/>
      <c r="AW51" s="113"/>
      <c r="AX51" s="113"/>
    </row>
    <row r="52" spans="1:50" ht="15.75" x14ac:dyDescent="0.25">
      <c r="A52" s="113"/>
      <c r="B52" s="746"/>
      <c r="C52" s="746"/>
      <c r="D52" s="746"/>
      <c r="E52" s="747"/>
      <c r="F52" s="747"/>
      <c r="G52" s="747"/>
      <c r="H52" s="747"/>
      <c r="I52" s="746"/>
      <c r="J52" s="746"/>
      <c r="K52" s="747"/>
      <c r="L52" s="747"/>
      <c r="M52" s="747"/>
      <c r="N52" s="747"/>
      <c r="O52" s="747"/>
      <c r="P52" s="747"/>
      <c r="Q52" s="747"/>
      <c r="R52" s="746"/>
      <c r="S52" s="748"/>
      <c r="T52" s="747"/>
      <c r="U52" s="747"/>
      <c r="V52" s="747"/>
      <c r="W52" s="747"/>
      <c r="X52" s="747"/>
      <c r="Y52" s="747"/>
      <c r="Z52" s="747"/>
      <c r="AA52" s="747"/>
      <c r="AB52" s="747"/>
      <c r="AC52" s="747"/>
      <c r="AD52" s="747"/>
      <c r="AE52" s="747"/>
      <c r="AF52" s="747"/>
      <c r="AG52" s="113"/>
      <c r="AH52" s="113"/>
      <c r="AI52" s="113"/>
      <c r="AJ52" s="113"/>
      <c r="AK52" s="113"/>
      <c r="AL52" s="113"/>
      <c r="AM52" s="113"/>
      <c r="AN52" s="113"/>
      <c r="AO52" s="113"/>
      <c r="AP52" s="113"/>
      <c r="AQ52" s="113"/>
      <c r="AR52" s="113"/>
      <c r="AS52" s="113"/>
      <c r="AT52" s="113"/>
      <c r="AU52" s="113"/>
      <c r="AV52" s="113"/>
      <c r="AW52" s="113"/>
      <c r="AX52" s="113"/>
    </row>
    <row r="53" spans="1:50" ht="15.75" x14ac:dyDescent="0.25">
      <c r="A53" s="67"/>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c r="AN53" s="67"/>
      <c r="AO53" s="67"/>
      <c r="AP53" s="67"/>
      <c r="AQ53" s="67"/>
      <c r="AR53" s="67"/>
      <c r="AS53" s="67"/>
      <c r="AT53" s="67"/>
      <c r="AU53" s="67"/>
      <c r="AV53" s="67"/>
      <c r="AW53" s="67"/>
      <c r="AX53" s="67"/>
    </row>
    <row r="54" spans="1:50" ht="15.75" x14ac:dyDescent="0.25">
      <c r="A54" s="67"/>
      <c r="B54" s="67"/>
      <c r="C54" s="67"/>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7"/>
      <c r="AP54" s="67"/>
      <c r="AQ54" s="67"/>
      <c r="AR54" s="67"/>
      <c r="AS54" s="67"/>
      <c r="AT54" s="67"/>
      <c r="AU54" s="67"/>
      <c r="AV54" s="67"/>
      <c r="AW54" s="67"/>
      <c r="AX54" s="67"/>
    </row>
    <row r="55" spans="1:50" ht="15.75" x14ac:dyDescent="0.25">
      <c r="A55" s="67"/>
      <c r="B55" s="67"/>
      <c r="C55" s="67"/>
      <c r="D55" s="67"/>
      <c r="E55" s="67"/>
      <c r="F55" s="67"/>
      <c r="G55" s="67"/>
      <c r="H55" s="67"/>
      <c r="I55" s="67"/>
      <c r="J55" s="67"/>
      <c r="K55" s="67"/>
      <c r="L55" s="67"/>
      <c r="M55" s="67"/>
      <c r="N55" s="67"/>
      <c r="O55" s="67"/>
      <c r="P55" s="67"/>
      <c r="Q55" s="67"/>
      <c r="R55" s="67"/>
      <c r="S55" s="67"/>
      <c r="T55" s="67"/>
      <c r="U55" s="67"/>
      <c r="V55" s="67"/>
      <c r="W55" s="67"/>
      <c r="X55" s="67"/>
      <c r="Y55" s="67"/>
      <c r="Z55" s="67"/>
      <c r="AA55" s="668"/>
      <c r="AB55" s="668"/>
      <c r="AC55" s="668"/>
      <c r="AD55" s="668"/>
      <c r="AE55" s="668"/>
      <c r="AF55" s="67"/>
      <c r="AG55" s="67"/>
      <c r="AH55" s="67"/>
      <c r="AI55" s="67"/>
      <c r="AJ55" s="67"/>
      <c r="AK55" s="67"/>
      <c r="AL55" s="67"/>
      <c r="AM55" s="67"/>
      <c r="AN55" s="67"/>
      <c r="AO55" s="67"/>
      <c r="AP55" s="67"/>
      <c r="AQ55" s="67"/>
      <c r="AR55" s="67"/>
      <c r="AS55" s="67"/>
      <c r="AT55" s="67"/>
      <c r="AU55" s="67"/>
      <c r="AV55" s="67"/>
      <c r="AW55" s="67"/>
      <c r="AX55" s="67"/>
    </row>
    <row r="56" spans="1:50" ht="15.75" x14ac:dyDescent="0.25">
      <c r="A56" s="67"/>
      <c r="B56" s="67"/>
      <c r="C56" s="67"/>
      <c r="D56" s="67"/>
      <c r="E56" s="67"/>
      <c r="F56" s="67"/>
      <c r="G56" s="67"/>
      <c r="H56" s="67"/>
      <c r="I56" s="67"/>
      <c r="J56" s="67"/>
      <c r="K56" s="67"/>
      <c r="L56" s="67"/>
      <c r="M56" s="67"/>
      <c r="N56" s="67"/>
      <c r="O56" s="67"/>
      <c r="P56" s="67"/>
      <c r="Q56" s="67"/>
      <c r="R56" s="67"/>
      <c r="S56" s="67"/>
      <c r="T56" s="67"/>
      <c r="U56" s="67"/>
      <c r="V56" s="67"/>
      <c r="W56" s="67"/>
      <c r="X56" s="67"/>
      <c r="Y56" s="67"/>
      <c r="Z56" s="67"/>
      <c r="AA56" s="668"/>
      <c r="AB56" s="749"/>
      <c r="AC56" s="749"/>
      <c r="AD56" s="668"/>
      <c r="AE56" s="668"/>
      <c r="AF56" s="67"/>
      <c r="AG56" s="67"/>
      <c r="AH56" s="67"/>
      <c r="AI56" s="67"/>
      <c r="AJ56" s="67"/>
      <c r="AK56" s="67"/>
      <c r="AL56" s="67"/>
      <c r="AM56" s="67"/>
      <c r="AN56" s="67"/>
      <c r="AO56" s="67"/>
      <c r="AP56" s="67"/>
      <c r="AQ56" s="67"/>
      <c r="AR56" s="67"/>
      <c r="AS56" s="67"/>
      <c r="AT56" s="67"/>
      <c r="AU56" s="67"/>
      <c r="AV56" s="67"/>
      <c r="AW56" s="67"/>
      <c r="AX56" s="67"/>
    </row>
    <row r="57" spans="1:50" ht="15.75" x14ac:dyDescent="0.25">
      <c r="A57" s="67"/>
      <c r="B57" s="67"/>
      <c r="C57" s="67"/>
      <c r="D57" s="67"/>
      <c r="E57" s="67"/>
      <c r="F57" s="67"/>
      <c r="G57" s="67"/>
      <c r="H57" s="67"/>
      <c r="I57" s="67"/>
      <c r="J57" s="67"/>
      <c r="K57" s="67"/>
      <c r="L57" s="67"/>
      <c r="M57" s="67"/>
      <c r="N57" s="67"/>
      <c r="O57" s="67"/>
      <c r="P57" s="67"/>
      <c r="Q57" s="67"/>
      <c r="R57" s="67"/>
      <c r="S57" s="67"/>
      <c r="T57" s="67"/>
      <c r="U57" s="67"/>
      <c r="V57" s="67"/>
      <c r="W57" s="67"/>
      <c r="X57" s="67"/>
      <c r="Y57" s="67"/>
      <c r="Z57" s="67"/>
      <c r="AA57" s="668"/>
      <c r="AB57" s="750"/>
      <c r="AC57" s="750"/>
      <c r="AD57" s="668"/>
      <c r="AE57" s="668"/>
      <c r="AF57" s="67"/>
      <c r="AG57" s="67"/>
      <c r="AH57" s="67"/>
      <c r="AI57" s="67"/>
      <c r="AJ57" s="67"/>
      <c r="AK57" s="67"/>
      <c r="AL57" s="67"/>
      <c r="AM57" s="67"/>
      <c r="AN57" s="67"/>
      <c r="AO57" s="67"/>
      <c r="AP57" s="67"/>
      <c r="AQ57" s="67"/>
      <c r="AR57" s="67"/>
      <c r="AS57" s="67"/>
      <c r="AT57" s="67"/>
      <c r="AU57" s="67"/>
      <c r="AV57" s="67"/>
      <c r="AW57" s="67"/>
      <c r="AX57" s="67"/>
    </row>
    <row r="58" spans="1:50" ht="15.75" x14ac:dyDescent="0.25">
      <c r="A58" s="67"/>
      <c r="B58" s="67"/>
      <c r="C58" s="67"/>
      <c r="D58" s="67"/>
      <c r="E58" s="67"/>
      <c r="F58" s="67"/>
      <c r="G58" s="67"/>
      <c r="H58" s="67"/>
      <c r="I58" s="67"/>
      <c r="J58" s="67"/>
      <c r="K58" s="67"/>
      <c r="L58" s="67"/>
      <c r="M58" s="67"/>
      <c r="N58" s="67"/>
      <c r="O58" s="67"/>
      <c r="P58" s="67"/>
      <c r="Q58" s="67"/>
      <c r="R58" s="67"/>
      <c r="S58" s="67"/>
      <c r="T58" s="67"/>
      <c r="U58" s="67"/>
      <c r="V58" s="67"/>
      <c r="W58" s="67"/>
      <c r="X58" s="67"/>
      <c r="Y58" s="67"/>
      <c r="Z58" s="67"/>
      <c r="AA58" s="668"/>
      <c r="AB58" s="751"/>
      <c r="AC58" s="751"/>
      <c r="AD58" s="668"/>
      <c r="AE58" s="668"/>
      <c r="AF58" s="67"/>
      <c r="AG58" s="67"/>
      <c r="AH58" s="67"/>
      <c r="AI58" s="67"/>
      <c r="AJ58" s="67"/>
      <c r="AK58" s="67"/>
      <c r="AL58" s="67"/>
      <c r="AM58" s="67"/>
      <c r="AN58" s="67"/>
      <c r="AO58" s="67"/>
      <c r="AP58" s="67"/>
      <c r="AQ58" s="67"/>
      <c r="AR58" s="67"/>
      <c r="AS58" s="67"/>
      <c r="AT58" s="67"/>
      <c r="AU58" s="67"/>
      <c r="AV58" s="67"/>
      <c r="AW58" s="67"/>
      <c r="AX58" s="67"/>
    </row>
    <row r="59" spans="1:50" ht="15.75" x14ac:dyDescent="0.25">
      <c r="A59" s="67"/>
      <c r="B59" s="67"/>
      <c r="C59" s="67"/>
      <c r="D59" s="67"/>
      <c r="E59" s="67"/>
      <c r="F59" s="67"/>
      <c r="G59" s="67"/>
      <c r="H59" s="67"/>
      <c r="I59" s="67"/>
      <c r="J59" s="67"/>
      <c r="K59" s="67"/>
      <c r="L59" s="67"/>
      <c r="M59" s="67"/>
      <c r="N59" s="67"/>
      <c r="O59" s="67"/>
      <c r="P59" s="67"/>
      <c r="Q59" s="67"/>
      <c r="R59" s="67"/>
      <c r="S59" s="67"/>
      <c r="T59" s="67"/>
      <c r="U59" s="67"/>
      <c r="V59" s="67"/>
      <c r="W59" s="67"/>
      <c r="X59" s="67"/>
      <c r="Y59" s="67"/>
      <c r="Z59" s="67"/>
      <c r="AA59" s="668"/>
      <c r="AB59" s="668"/>
      <c r="AC59" s="668"/>
      <c r="AD59" s="668"/>
      <c r="AE59" s="668"/>
      <c r="AF59" s="67"/>
      <c r="AG59" s="67"/>
      <c r="AH59" s="67"/>
      <c r="AI59" s="67"/>
      <c r="AJ59" s="67"/>
      <c r="AK59" s="67"/>
      <c r="AL59" s="67"/>
      <c r="AM59" s="67"/>
      <c r="AN59" s="67"/>
      <c r="AO59" s="67"/>
      <c r="AP59" s="67"/>
      <c r="AQ59" s="67"/>
      <c r="AR59" s="67"/>
      <c r="AS59" s="67"/>
      <c r="AT59" s="67"/>
      <c r="AU59" s="67"/>
      <c r="AV59" s="67"/>
      <c r="AW59" s="67"/>
      <c r="AX59" s="67"/>
    </row>
    <row r="60" spans="1:50" ht="15.75" x14ac:dyDescent="0.25">
      <c r="A60" s="67"/>
      <c r="B60" s="67"/>
      <c r="C60" s="67"/>
      <c r="D60" s="67"/>
      <c r="E60" s="67"/>
      <c r="F60" s="67"/>
      <c r="G60" s="6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67"/>
      <c r="AH60" s="67"/>
      <c r="AI60" s="67"/>
      <c r="AJ60" s="67"/>
      <c r="AK60" s="67"/>
      <c r="AL60" s="67"/>
      <c r="AM60" s="67"/>
      <c r="AN60" s="67"/>
      <c r="AO60" s="67"/>
      <c r="AP60" s="67"/>
      <c r="AQ60" s="67"/>
      <c r="AR60" s="67"/>
      <c r="AS60" s="67"/>
      <c r="AT60" s="67"/>
      <c r="AU60" s="67"/>
      <c r="AV60" s="67"/>
      <c r="AW60" s="67"/>
      <c r="AX60" s="67"/>
    </row>
    <row r="61" spans="1:50" ht="15.75" x14ac:dyDescent="0.25">
      <c r="A61" s="67"/>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c r="AS61" s="67"/>
      <c r="AT61" s="67"/>
      <c r="AU61" s="67"/>
      <c r="AV61" s="67"/>
      <c r="AW61" s="67"/>
      <c r="AX61" s="67"/>
    </row>
    <row r="62" spans="1:50" ht="15.75" x14ac:dyDescent="0.25">
      <c r="A62" s="67"/>
      <c r="B62" s="67"/>
      <c r="C62" s="67"/>
      <c r="D62" s="67"/>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67"/>
      <c r="AH62" s="67"/>
      <c r="AI62" s="67"/>
      <c r="AJ62" s="67"/>
      <c r="AK62" s="67"/>
      <c r="AL62" s="67"/>
      <c r="AM62" s="67"/>
      <c r="AN62" s="67"/>
      <c r="AO62" s="67"/>
      <c r="AP62" s="67"/>
      <c r="AQ62" s="67"/>
      <c r="AR62" s="67"/>
      <c r="AS62" s="67"/>
      <c r="AT62" s="67"/>
      <c r="AU62" s="67"/>
      <c r="AV62" s="67"/>
      <c r="AW62" s="67"/>
      <c r="AX62" s="67"/>
    </row>
    <row r="63" spans="1:50" ht="15.75" x14ac:dyDescent="0.25">
      <c r="A63" s="67"/>
      <c r="B63" s="67"/>
      <c r="C63" s="67"/>
      <c r="D63" s="67"/>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67"/>
      <c r="AH63" s="67"/>
      <c r="AI63" s="67"/>
      <c r="AJ63" s="67"/>
      <c r="AK63" s="67"/>
      <c r="AL63" s="67"/>
      <c r="AM63" s="67"/>
      <c r="AN63" s="67"/>
      <c r="AO63" s="67"/>
      <c r="AP63" s="67"/>
      <c r="AQ63" s="67"/>
      <c r="AR63" s="67"/>
      <c r="AS63" s="67"/>
      <c r="AT63" s="67"/>
      <c r="AU63" s="67"/>
      <c r="AV63" s="67"/>
      <c r="AW63" s="67"/>
      <c r="AX63" s="67"/>
    </row>
    <row r="64" spans="1:50" ht="15.75" x14ac:dyDescent="0.25">
      <c r="A64" s="67"/>
      <c r="B64" s="67"/>
      <c r="C64" s="67"/>
      <c r="D64" s="67"/>
      <c r="E64" s="67"/>
      <c r="F64" s="67"/>
      <c r="G64" s="67"/>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67"/>
      <c r="AH64" s="67"/>
      <c r="AI64" s="67"/>
      <c r="AJ64" s="67"/>
      <c r="AK64" s="67"/>
      <c r="AL64" s="67"/>
      <c r="AM64" s="67"/>
      <c r="AN64" s="67"/>
      <c r="AO64" s="67"/>
      <c r="AP64" s="67"/>
      <c r="AQ64" s="67"/>
      <c r="AR64" s="67"/>
      <c r="AS64" s="67"/>
      <c r="AT64" s="67"/>
      <c r="AU64" s="67"/>
      <c r="AV64" s="67"/>
      <c r="AW64" s="67"/>
      <c r="AX64" s="67"/>
    </row>
    <row r="65" spans="1:50" ht="15.75" x14ac:dyDescent="0.25">
      <c r="A65" s="67"/>
      <c r="B65" s="67"/>
      <c r="C65" s="67"/>
      <c r="D65" s="67"/>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67"/>
      <c r="AH65" s="67"/>
      <c r="AI65" s="67"/>
      <c r="AJ65" s="67"/>
      <c r="AK65" s="67"/>
      <c r="AL65" s="67"/>
      <c r="AM65" s="67"/>
      <c r="AN65" s="67"/>
      <c r="AO65" s="67"/>
      <c r="AP65" s="67"/>
      <c r="AQ65" s="67"/>
      <c r="AR65" s="67"/>
      <c r="AS65" s="67"/>
      <c r="AT65" s="67"/>
      <c r="AU65" s="67"/>
      <c r="AV65" s="67"/>
      <c r="AW65" s="67"/>
      <c r="AX65" s="67"/>
    </row>
    <row r="66" spans="1:50" ht="15.75" x14ac:dyDescent="0.25">
      <c r="A66" s="67"/>
      <c r="B66" s="67"/>
      <c r="C66" s="67"/>
      <c r="D66" s="6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c r="AE66" s="67"/>
      <c r="AF66" s="67"/>
      <c r="AG66" s="67"/>
      <c r="AH66" s="67"/>
      <c r="AI66" s="67"/>
      <c r="AJ66" s="67"/>
      <c r="AK66" s="67"/>
      <c r="AL66" s="67"/>
      <c r="AM66" s="67"/>
      <c r="AN66" s="67"/>
      <c r="AO66" s="67"/>
      <c r="AP66" s="67"/>
      <c r="AQ66" s="67"/>
      <c r="AR66" s="67"/>
      <c r="AS66" s="67"/>
      <c r="AT66" s="67"/>
      <c r="AU66" s="67"/>
      <c r="AV66" s="67"/>
      <c r="AW66" s="67"/>
      <c r="AX66" s="67"/>
    </row>
    <row r="67" spans="1:50" ht="15.75" x14ac:dyDescent="0.25">
      <c r="A67" s="67"/>
      <c r="B67" s="67"/>
      <c r="C67" s="67"/>
      <c r="D67" s="67"/>
      <c r="E67" s="67"/>
      <c r="F67" s="67"/>
      <c r="G67" s="67"/>
      <c r="H67" s="67"/>
      <c r="I67" s="67"/>
      <c r="J67" s="67"/>
      <c r="K67" s="67"/>
      <c r="L67" s="67"/>
      <c r="M67" s="67"/>
      <c r="N67" s="67"/>
      <c r="O67" s="67"/>
      <c r="P67" s="67"/>
      <c r="Q67" s="67"/>
      <c r="R67" s="67"/>
      <c r="S67" s="67"/>
      <c r="T67" s="67"/>
      <c r="U67" s="67"/>
      <c r="V67" s="67"/>
      <c r="W67" s="67"/>
      <c r="X67" s="67"/>
      <c r="Y67" s="67"/>
      <c r="Z67" s="67"/>
      <c r="AA67" s="67"/>
      <c r="AB67" s="67"/>
      <c r="AC67" s="67"/>
      <c r="AD67" s="67"/>
      <c r="AE67" s="67"/>
      <c r="AF67" s="67"/>
      <c r="AG67" s="67"/>
      <c r="AH67" s="67"/>
      <c r="AI67" s="67"/>
      <c r="AJ67" s="67"/>
      <c r="AK67" s="67"/>
      <c r="AL67" s="67"/>
      <c r="AM67" s="67"/>
      <c r="AN67" s="67"/>
      <c r="AO67" s="67"/>
      <c r="AP67" s="67"/>
      <c r="AQ67" s="67"/>
      <c r="AR67" s="67"/>
      <c r="AS67" s="67"/>
      <c r="AT67" s="67"/>
      <c r="AU67" s="67"/>
      <c r="AV67" s="67"/>
      <c r="AW67" s="67"/>
      <c r="AX67" s="67"/>
    </row>
    <row r="68" spans="1:50" ht="15.75" x14ac:dyDescent="0.25">
      <c r="A68" s="67"/>
      <c r="B68" s="67"/>
      <c r="C68" s="67"/>
      <c r="D68" s="67"/>
      <c r="E68" s="67"/>
      <c r="F68" s="67"/>
      <c r="G68" s="67"/>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7"/>
    </row>
    <row r="69" spans="1:50" ht="15.75" x14ac:dyDescent="0.25">
      <c r="A69" s="67"/>
      <c r="B69" s="67"/>
      <c r="C69" s="67"/>
      <c r="D69" s="67"/>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67"/>
      <c r="AE69" s="67"/>
      <c r="AF69" s="67"/>
      <c r="AG69" s="67"/>
      <c r="AH69" s="67"/>
      <c r="AI69" s="67"/>
      <c r="AJ69" s="67"/>
      <c r="AK69" s="67"/>
      <c r="AL69" s="67"/>
      <c r="AM69" s="67"/>
      <c r="AN69" s="67"/>
      <c r="AO69" s="67"/>
      <c r="AP69" s="67"/>
      <c r="AQ69" s="67"/>
      <c r="AR69" s="67"/>
      <c r="AS69" s="67"/>
      <c r="AT69" s="67"/>
      <c r="AU69" s="67"/>
      <c r="AV69" s="67"/>
      <c r="AW69" s="67"/>
      <c r="AX69" s="67"/>
    </row>
    <row r="70" spans="1:50" ht="15.75" x14ac:dyDescent="0.25">
      <c r="A70" s="67"/>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c r="AH70" s="67"/>
      <c r="AI70" s="67"/>
      <c r="AJ70" s="67"/>
      <c r="AK70" s="67"/>
      <c r="AL70" s="67"/>
      <c r="AM70" s="67"/>
      <c r="AN70" s="67"/>
      <c r="AO70" s="67"/>
      <c r="AP70" s="67"/>
      <c r="AQ70" s="67"/>
      <c r="AR70" s="67"/>
      <c r="AS70" s="67"/>
      <c r="AT70" s="67"/>
      <c r="AU70" s="67"/>
      <c r="AV70" s="67"/>
      <c r="AW70" s="67"/>
      <c r="AX70" s="67"/>
    </row>
    <row r="71" spans="1:50" ht="15.75" x14ac:dyDescent="0.25">
      <c r="A71" s="67"/>
      <c r="B71" s="67"/>
      <c r="C71" s="67"/>
      <c r="D71" s="67"/>
      <c r="E71" s="67"/>
      <c r="F71" s="67"/>
      <c r="G71" s="67"/>
      <c r="H71" s="67"/>
      <c r="I71" s="67"/>
      <c r="J71" s="67"/>
      <c r="K71" s="67"/>
      <c r="L71" s="67"/>
      <c r="M71" s="67"/>
      <c r="N71" s="67"/>
      <c r="O71" s="67"/>
      <c r="P71" s="67"/>
      <c r="Q71" s="67"/>
      <c r="R71" s="67"/>
      <c r="S71" s="67"/>
      <c r="T71" s="67"/>
      <c r="U71" s="67"/>
      <c r="V71" s="67"/>
      <c r="W71" s="67"/>
      <c r="X71" s="67"/>
      <c r="Y71" s="67"/>
      <c r="Z71" s="67"/>
      <c r="AA71" s="67"/>
      <c r="AB71" s="67"/>
      <c r="AC71" s="67"/>
      <c r="AD71" s="67"/>
      <c r="AE71" s="67"/>
      <c r="AF71" s="67"/>
      <c r="AG71" s="67"/>
      <c r="AH71" s="67"/>
      <c r="AI71" s="67"/>
      <c r="AJ71" s="67"/>
      <c r="AK71" s="67"/>
      <c r="AL71" s="67"/>
      <c r="AM71" s="67"/>
      <c r="AN71" s="67"/>
      <c r="AO71" s="67"/>
      <c r="AP71" s="67"/>
      <c r="AQ71" s="67"/>
      <c r="AR71" s="67"/>
      <c r="AS71" s="67"/>
      <c r="AT71" s="67"/>
      <c r="AU71" s="67"/>
      <c r="AV71" s="67"/>
      <c r="AW71" s="67"/>
      <c r="AX71" s="67"/>
    </row>
    <row r="72" spans="1:50" ht="15.75" x14ac:dyDescent="0.25">
      <c r="A72" s="67"/>
      <c r="B72" s="67"/>
      <c r="C72" s="67"/>
      <c r="D72" s="67"/>
      <c r="E72" s="67"/>
      <c r="F72" s="67"/>
      <c r="G72" s="67"/>
      <c r="H72" s="67"/>
      <c r="I72" s="67"/>
      <c r="J72" s="67"/>
      <c r="K72" s="67"/>
      <c r="L72" s="67"/>
      <c r="M72" s="67"/>
      <c r="N72" s="67"/>
      <c r="O72" s="67"/>
      <c r="P72" s="67"/>
      <c r="Q72" s="67"/>
      <c r="R72" s="67"/>
      <c r="S72" s="67"/>
      <c r="T72" s="67"/>
      <c r="U72" s="67"/>
      <c r="V72" s="67"/>
      <c r="W72" s="67"/>
      <c r="X72" s="67"/>
      <c r="Y72" s="67"/>
      <c r="Z72" s="67"/>
      <c r="AA72" s="67"/>
      <c r="AB72" s="67"/>
      <c r="AC72" s="67"/>
      <c r="AD72" s="67"/>
      <c r="AE72" s="67"/>
      <c r="AF72" s="67"/>
      <c r="AG72" s="67"/>
      <c r="AH72" s="67"/>
      <c r="AI72" s="67"/>
      <c r="AJ72" s="67"/>
      <c r="AK72" s="67"/>
      <c r="AL72" s="67"/>
      <c r="AM72" s="67"/>
      <c r="AN72" s="67"/>
      <c r="AO72" s="67"/>
      <c r="AP72" s="67"/>
      <c r="AQ72" s="67"/>
      <c r="AR72" s="67"/>
      <c r="AS72" s="67"/>
      <c r="AT72" s="67"/>
      <c r="AU72" s="67"/>
      <c r="AV72" s="67"/>
      <c r="AW72" s="67"/>
      <c r="AX72" s="67"/>
    </row>
    <row r="73" spans="1:50" ht="15.75" x14ac:dyDescent="0.25">
      <c r="A73" s="67"/>
      <c r="B73" s="67"/>
      <c r="C73" s="67"/>
      <c r="D73" s="67"/>
      <c r="E73" s="67"/>
      <c r="F73" s="67"/>
      <c r="G73" s="67"/>
      <c r="H73" s="67"/>
      <c r="I73" s="67"/>
      <c r="J73" s="67"/>
      <c r="K73" s="67"/>
      <c r="L73" s="67"/>
      <c r="M73" s="67"/>
      <c r="N73" s="67"/>
      <c r="O73" s="67"/>
      <c r="P73" s="67"/>
      <c r="Q73" s="67"/>
      <c r="R73" s="67"/>
      <c r="S73" s="67"/>
      <c r="T73" s="67"/>
      <c r="U73" s="67"/>
      <c r="V73" s="67"/>
      <c r="W73" s="67"/>
      <c r="X73" s="67"/>
      <c r="Y73" s="67"/>
      <c r="Z73" s="67"/>
      <c r="AA73" s="67"/>
      <c r="AB73" s="67"/>
      <c r="AC73" s="67"/>
      <c r="AD73" s="67"/>
      <c r="AE73" s="67"/>
      <c r="AF73" s="67"/>
      <c r="AG73" s="67"/>
      <c r="AH73" s="67"/>
      <c r="AI73" s="67"/>
      <c r="AJ73" s="67"/>
      <c r="AK73" s="67"/>
      <c r="AL73" s="67"/>
      <c r="AM73" s="67"/>
      <c r="AN73" s="67"/>
      <c r="AO73" s="67"/>
      <c r="AP73" s="67"/>
      <c r="AQ73" s="67"/>
      <c r="AR73" s="67"/>
      <c r="AS73" s="67"/>
      <c r="AT73" s="67"/>
      <c r="AU73" s="67"/>
      <c r="AV73" s="67"/>
      <c r="AW73" s="67"/>
      <c r="AX73" s="67"/>
    </row>
    <row r="74" spans="1:50" ht="15.75" x14ac:dyDescent="0.25">
      <c r="A74" s="67"/>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67"/>
      <c r="AF74" s="67"/>
      <c r="AG74" s="67"/>
      <c r="AH74" s="67"/>
      <c r="AI74" s="67"/>
      <c r="AJ74" s="67"/>
      <c r="AK74" s="67"/>
      <c r="AL74" s="67"/>
      <c r="AM74" s="67"/>
      <c r="AN74" s="67"/>
      <c r="AO74" s="67"/>
      <c r="AP74" s="67"/>
      <c r="AQ74" s="67"/>
      <c r="AR74" s="67"/>
      <c r="AS74" s="67"/>
      <c r="AT74" s="67"/>
      <c r="AU74" s="67"/>
      <c r="AV74" s="67"/>
      <c r="AW74" s="67"/>
      <c r="AX74" s="67"/>
    </row>
    <row r="75" spans="1:50" ht="15.75" x14ac:dyDescent="0.25">
      <c r="A75" s="67"/>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67"/>
      <c r="AF75" s="67"/>
      <c r="AG75" s="67"/>
      <c r="AH75" s="67"/>
      <c r="AI75" s="67"/>
      <c r="AJ75" s="67"/>
      <c r="AK75" s="67"/>
      <c r="AL75" s="67"/>
      <c r="AM75" s="67"/>
      <c r="AN75" s="67"/>
      <c r="AO75" s="67"/>
      <c r="AP75" s="67"/>
      <c r="AQ75" s="67"/>
      <c r="AR75" s="67"/>
      <c r="AS75" s="67"/>
      <c r="AT75" s="67"/>
      <c r="AU75" s="67"/>
      <c r="AV75" s="67"/>
      <c r="AW75" s="67"/>
      <c r="AX75" s="67"/>
    </row>
    <row r="76" spans="1:50" ht="15.75" x14ac:dyDescent="0.25">
      <c r="A76" s="67"/>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67"/>
      <c r="AF76" s="67"/>
      <c r="AG76" s="67"/>
      <c r="AH76" s="67"/>
      <c r="AI76" s="67"/>
      <c r="AJ76" s="67"/>
      <c r="AK76" s="67"/>
      <c r="AL76" s="67"/>
      <c r="AM76" s="67"/>
      <c r="AN76" s="67"/>
      <c r="AO76" s="67"/>
      <c r="AP76" s="67"/>
      <c r="AQ76" s="67"/>
      <c r="AR76" s="67"/>
      <c r="AS76" s="67"/>
      <c r="AT76" s="67"/>
      <c r="AU76" s="67"/>
      <c r="AV76" s="67"/>
      <c r="AW76" s="67"/>
      <c r="AX76" s="67"/>
    </row>
    <row r="77" spans="1:50" ht="15.75" x14ac:dyDescent="0.25">
      <c r="A77" s="67"/>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67"/>
      <c r="AF77" s="67"/>
      <c r="AG77" s="67"/>
      <c r="AH77" s="67"/>
      <c r="AI77" s="67"/>
      <c r="AJ77" s="67"/>
      <c r="AK77" s="67"/>
      <c r="AL77" s="67"/>
      <c r="AM77" s="67"/>
      <c r="AN77" s="67"/>
      <c r="AO77" s="67"/>
      <c r="AP77" s="67"/>
      <c r="AQ77" s="67"/>
      <c r="AR77" s="67"/>
      <c r="AS77" s="67"/>
      <c r="AT77" s="67"/>
      <c r="AU77" s="67"/>
      <c r="AV77" s="67"/>
      <c r="AW77" s="67"/>
      <c r="AX77" s="67"/>
    </row>
    <row r="78" spans="1:50" ht="15.75" x14ac:dyDescent="0.25">
      <c r="A78" s="67"/>
      <c r="B78" s="67"/>
      <c r="C78" s="67"/>
      <c r="D78" s="67"/>
      <c r="E78" s="67"/>
      <c r="F78" s="67"/>
      <c r="G78" s="67"/>
      <c r="H78" s="67"/>
      <c r="I78" s="67"/>
      <c r="J78" s="67"/>
      <c r="K78" s="67"/>
      <c r="L78" s="67"/>
      <c r="M78" s="67"/>
      <c r="N78" s="67"/>
      <c r="O78" s="67"/>
      <c r="P78" s="67"/>
      <c r="Q78" s="67"/>
      <c r="R78" s="67"/>
      <c r="S78" s="67"/>
      <c r="T78" s="67"/>
      <c r="U78" s="67"/>
      <c r="V78" s="67"/>
      <c r="W78" s="67"/>
      <c r="X78" s="67"/>
      <c r="Y78" s="67"/>
      <c r="Z78" s="67"/>
      <c r="AA78" s="67"/>
      <c r="AB78" s="67"/>
      <c r="AC78" s="67"/>
      <c r="AD78" s="67"/>
      <c r="AE78" s="67"/>
      <c r="AF78" s="67"/>
      <c r="AG78" s="67"/>
      <c r="AH78" s="67"/>
      <c r="AI78" s="67"/>
      <c r="AJ78" s="67"/>
      <c r="AK78" s="67"/>
      <c r="AL78" s="67"/>
      <c r="AM78" s="67"/>
      <c r="AN78" s="67"/>
      <c r="AO78" s="67"/>
      <c r="AP78" s="67"/>
      <c r="AQ78" s="67"/>
      <c r="AR78" s="67"/>
      <c r="AS78" s="67"/>
      <c r="AT78" s="67"/>
      <c r="AU78" s="67"/>
      <c r="AV78" s="67"/>
      <c r="AW78" s="67"/>
      <c r="AX78" s="67"/>
    </row>
    <row r="79" spans="1:50" ht="15.75" x14ac:dyDescent="0.25">
      <c r="A79" s="67"/>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7"/>
    </row>
    <row r="80" spans="1:50" ht="15.75" x14ac:dyDescent="0.25">
      <c r="A80" s="67"/>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67"/>
      <c r="AG80" s="67"/>
      <c r="AH80" s="67"/>
      <c r="AI80" s="67"/>
      <c r="AJ80" s="67"/>
      <c r="AK80" s="67"/>
      <c r="AL80" s="67"/>
      <c r="AM80" s="67"/>
      <c r="AN80" s="67"/>
      <c r="AO80" s="67"/>
      <c r="AP80" s="67"/>
      <c r="AQ80" s="67"/>
      <c r="AR80" s="67"/>
      <c r="AS80" s="67"/>
      <c r="AT80" s="67"/>
      <c r="AU80" s="67"/>
      <c r="AV80" s="67"/>
      <c r="AW80" s="67"/>
      <c r="AX80" s="67"/>
    </row>
    <row r="81" spans="1:50" ht="15.75" x14ac:dyDescent="0.25">
      <c r="A81" s="67"/>
      <c r="B81" s="67"/>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67"/>
      <c r="AE81" s="67"/>
      <c r="AF81" s="67"/>
      <c r="AG81" s="67"/>
      <c r="AH81" s="67"/>
      <c r="AI81" s="67"/>
      <c r="AJ81" s="67"/>
      <c r="AK81" s="67"/>
      <c r="AL81" s="67"/>
      <c r="AM81" s="67"/>
      <c r="AN81" s="67"/>
      <c r="AO81" s="67"/>
      <c r="AP81" s="67"/>
      <c r="AQ81" s="67"/>
      <c r="AR81" s="67"/>
      <c r="AS81" s="67"/>
      <c r="AT81" s="67"/>
      <c r="AU81" s="67"/>
      <c r="AV81" s="67"/>
      <c r="AW81" s="67"/>
      <c r="AX81" s="67"/>
    </row>
    <row r="82" spans="1:50" ht="15.75" x14ac:dyDescent="0.25">
      <c r="A82" s="67"/>
      <c r="B82" s="67"/>
      <c r="C82" s="67"/>
      <c r="D82" s="67"/>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67"/>
      <c r="AE82" s="67"/>
      <c r="AF82" s="67"/>
      <c r="AG82" s="67"/>
      <c r="AH82" s="67"/>
      <c r="AI82" s="67"/>
      <c r="AJ82" s="67"/>
      <c r="AK82" s="67"/>
      <c r="AL82" s="67"/>
      <c r="AM82" s="67"/>
      <c r="AN82" s="67"/>
      <c r="AO82" s="67"/>
      <c r="AP82" s="67"/>
      <c r="AQ82" s="67"/>
      <c r="AR82" s="67"/>
      <c r="AS82" s="67"/>
      <c r="AT82" s="67"/>
      <c r="AU82" s="67"/>
      <c r="AV82" s="67"/>
      <c r="AW82" s="67"/>
      <c r="AX82" s="67"/>
    </row>
    <row r="83" spans="1:50" ht="15.75" x14ac:dyDescent="0.25">
      <c r="A83" s="67"/>
      <c r="B83" s="67"/>
      <c r="C83" s="67"/>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67"/>
      <c r="AE83" s="67"/>
      <c r="AF83" s="67"/>
      <c r="AG83" s="67"/>
      <c r="AH83" s="67"/>
      <c r="AI83" s="67"/>
      <c r="AJ83" s="67"/>
      <c r="AK83" s="67"/>
      <c r="AL83" s="67"/>
      <c r="AM83" s="67"/>
      <c r="AN83" s="67"/>
      <c r="AO83" s="67"/>
      <c r="AP83" s="67"/>
      <c r="AQ83" s="67"/>
      <c r="AR83" s="67"/>
      <c r="AS83" s="67"/>
      <c r="AT83" s="67"/>
      <c r="AU83" s="67"/>
      <c r="AV83" s="67"/>
      <c r="AW83" s="67"/>
      <c r="AX83" s="67"/>
    </row>
  </sheetData>
  <mergeCells count="261">
    <mergeCell ref="AB56:AC56"/>
    <mergeCell ref="AB57:AC57"/>
    <mergeCell ref="AB58:AC58"/>
    <mergeCell ref="B52:D52"/>
    <mergeCell ref="E52:H52"/>
    <mergeCell ref="I52:J52"/>
    <mergeCell ref="K52:Q52"/>
    <mergeCell ref="R52:S52"/>
    <mergeCell ref="T52:AF52"/>
    <mergeCell ref="AF43:AF44"/>
    <mergeCell ref="AD46:AF46"/>
    <mergeCell ref="AD47:AF47"/>
    <mergeCell ref="AD48:AF48"/>
    <mergeCell ref="B51:D51"/>
    <mergeCell ref="E51:H51"/>
    <mergeCell ref="I51:J51"/>
    <mergeCell ref="K51:Q51"/>
    <mergeCell ref="R51:S51"/>
    <mergeCell ref="T51:AF51"/>
    <mergeCell ref="M43:M44"/>
    <mergeCell ref="Z43:Z44"/>
    <mergeCell ref="AA43:AA44"/>
    <mergeCell ref="AC43:AC44"/>
    <mergeCell ref="AD43:AD44"/>
    <mergeCell ref="AE43:AE44"/>
    <mergeCell ref="G43:G44"/>
    <mergeCell ref="H43:H44"/>
    <mergeCell ref="I43:I44"/>
    <mergeCell ref="J43:J44"/>
    <mergeCell ref="K43:K44"/>
    <mergeCell ref="L43:L44"/>
    <mergeCell ref="AA41:AA42"/>
    <mergeCell ref="AC41:AC42"/>
    <mergeCell ref="AD41:AD42"/>
    <mergeCell ref="AE41:AE42"/>
    <mergeCell ref="AF41:AF42"/>
    <mergeCell ref="B43:B44"/>
    <mergeCell ref="C43:C44"/>
    <mergeCell ref="D43:D44"/>
    <mergeCell ref="E43:E44"/>
    <mergeCell ref="F43:F44"/>
    <mergeCell ref="I41:I42"/>
    <mergeCell ref="J41:J42"/>
    <mergeCell ref="K41:K42"/>
    <mergeCell ref="L41:L42"/>
    <mergeCell ref="M41:M42"/>
    <mergeCell ref="Z41:Z42"/>
    <mergeCell ref="AD39:AD40"/>
    <mergeCell ref="AE39:AE40"/>
    <mergeCell ref="AF39:AF40"/>
    <mergeCell ref="B41:B42"/>
    <mergeCell ref="C41:C42"/>
    <mergeCell ref="D41:D42"/>
    <mergeCell ref="E41:E42"/>
    <mergeCell ref="F41:F42"/>
    <mergeCell ref="G41:G42"/>
    <mergeCell ref="H41:H42"/>
    <mergeCell ref="K39:K40"/>
    <mergeCell ref="L39:L40"/>
    <mergeCell ref="M39:M40"/>
    <mergeCell ref="Z39:Z40"/>
    <mergeCell ref="AA39:AA40"/>
    <mergeCell ref="AC39:AC40"/>
    <mergeCell ref="AF37:AF38"/>
    <mergeCell ref="B39:B40"/>
    <mergeCell ref="C39:C40"/>
    <mergeCell ref="D39:D40"/>
    <mergeCell ref="E39:E40"/>
    <mergeCell ref="F39:F40"/>
    <mergeCell ref="G39:G40"/>
    <mergeCell ref="H39:H40"/>
    <mergeCell ref="I39:I40"/>
    <mergeCell ref="J39:J40"/>
    <mergeCell ref="M37:M38"/>
    <mergeCell ref="Z37:Z38"/>
    <mergeCell ref="AA37:AA38"/>
    <mergeCell ref="AC37:AC38"/>
    <mergeCell ref="AD37:AD38"/>
    <mergeCell ref="AE37:AE38"/>
    <mergeCell ref="G37:G38"/>
    <mergeCell ref="H37:H38"/>
    <mergeCell ref="I37:I38"/>
    <mergeCell ref="J37:J38"/>
    <mergeCell ref="K37:K38"/>
    <mergeCell ref="L37:L38"/>
    <mergeCell ref="AA35:AA36"/>
    <mergeCell ref="AC35:AC36"/>
    <mergeCell ref="AD35:AD36"/>
    <mergeCell ref="AE35:AE36"/>
    <mergeCell ref="AF35:AF36"/>
    <mergeCell ref="B37:B38"/>
    <mergeCell ref="C37:C38"/>
    <mergeCell ref="D37:D38"/>
    <mergeCell ref="E37:E38"/>
    <mergeCell ref="F37:F38"/>
    <mergeCell ref="I35:I36"/>
    <mergeCell ref="J35:J36"/>
    <mergeCell ref="K35:K36"/>
    <mergeCell ref="L35:L36"/>
    <mergeCell ref="M35:M36"/>
    <mergeCell ref="Z35:Z36"/>
    <mergeCell ref="AD33:AD34"/>
    <mergeCell ref="AE33:AE34"/>
    <mergeCell ref="AF33:AF34"/>
    <mergeCell ref="B35:B36"/>
    <mergeCell ref="C35:C36"/>
    <mergeCell ref="D35:D36"/>
    <mergeCell ref="E35:E36"/>
    <mergeCell ref="F35:F36"/>
    <mergeCell ref="G35:G36"/>
    <mergeCell ref="H35:H36"/>
    <mergeCell ref="K33:K34"/>
    <mergeCell ref="L33:L34"/>
    <mergeCell ref="M33:M34"/>
    <mergeCell ref="Z33:Z34"/>
    <mergeCell ref="AA33:AA34"/>
    <mergeCell ref="AC33:AC34"/>
    <mergeCell ref="AE31:AE32"/>
    <mergeCell ref="AF31:AF32"/>
    <mergeCell ref="B33:B34"/>
    <mergeCell ref="D33:D34"/>
    <mergeCell ref="E33:E34"/>
    <mergeCell ref="F33:F34"/>
    <mergeCell ref="G33:G34"/>
    <mergeCell ref="H33:H34"/>
    <mergeCell ref="I33:I34"/>
    <mergeCell ref="J33:J34"/>
    <mergeCell ref="O31:O32"/>
    <mergeCell ref="X31:X32"/>
    <mergeCell ref="Z31:Z32"/>
    <mergeCell ref="AA31:AA32"/>
    <mergeCell ref="AC31:AC32"/>
    <mergeCell ref="AD31:AD32"/>
    <mergeCell ref="H31:H32"/>
    <mergeCell ref="I31:I32"/>
    <mergeCell ref="J31:J32"/>
    <mergeCell ref="K31:K32"/>
    <mergeCell ref="L31:L32"/>
    <mergeCell ref="M31:M32"/>
    <mergeCell ref="AA29:AA30"/>
    <mergeCell ref="AC29:AC30"/>
    <mergeCell ref="AD29:AD30"/>
    <mergeCell ref="AE29:AE30"/>
    <mergeCell ref="AF29:AF30"/>
    <mergeCell ref="B31:B32"/>
    <mergeCell ref="D31:D32"/>
    <mergeCell ref="E31:E32"/>
    <mergeCell ref="F31:F32"/>
    <mergeCell ref="G31:G32"/>
    <mergeCell ref="I29:I30"/>
    <mergeCell ref="J29:J30"/>
    <mergeCell ref="K29:K30"/>
    <mergeCell ref="L29:L30"/>
    <mergeCell ref="M29:M30"/>
    <mergeCell ref="Z29:Z30"/>
    <mergeCell ref="AC27:AC28"/>
    <mergeCell ref="AD27:AD28"/>
    <mergeCell ref="AE27:AE28"/>
    <mergeCell ref="AF27:AF28"/>
    <mergeCell ref="B29:B30"/>
    <mergeCell ref="D29:D30"/>
    <mergeCell ref="E29:E30"/>
    <mergeCell ref="F29:F30"/>
    <mergeCell ref="G29:G30"/>
    <mergeCell ref="H29:H30"/>
    <mergeCell ref="U27:U28"/>
    <mergeCell ref="V27:V28"/>
    <mergeCell ref="W27:W28"/>
    <mergeCell ref="X27:X28"/>
    <mergeCell ref="Z27:Z28"/>
    <mergeCell ref="AA27:AA28"/>
    <mergeCell ref="M27:M28"/>
    <mergeCell ref="O27:O28"/>
    <mergeCell ref="P27:P28"/>
    <mergeCell ref="R27:R28"/>
    <mergeCell ref="S27:S28"/>
    <mergeCell ref="T27:T28"/>
    <mergeCell ref="G27:G28"/>
    <mergeCell ref="H27:H28"/>
    <mergeCell ref="I27:I28"/>
    <mergeCell ref="J27:J28"/>
    <mergeCell ref="K27:K28"/>
    <mergeCell ref="L27:L28"/>
    <mergeCell ref="Z25:Z26"/>
    <mergeCell ref="AA25:AA26"/>
    <mergeCell ref="AC25:AC26"/>
    <mergeCell ref="AD25:AD26"/>
    <mergeCell ref="AE25:AE26"/>
    <mergeCell ref="AF25:AF26"/>
    <mergeCell ref="H25:H26"/>
    <mergeCell ref="I25:I26"/>
    <mergeCell ref="J25:J26"/>
    <mergeCell ref="K25:K26"/>
    <mergeCell ref="L25:L26"/>
    <mergeCell ref="M25:M26"/>
    <mergeCell ref="B25:B26"/>
    <mergeCell ref="C25:C34"/>
    <mergeCell ref="D25:D26"/>
    <mergeCell ref="E25:E26"/>
    <mergeCell ref="F25:F26"/>
    <mergeCell ref="G25:G26"/>
    <mergeCell ref="B27:B28"/>
    <mergeCell ref="D27:D28"/>
    <mergeCell ref="E27:E28"/>
    <mergeCell ref="F27:F28"/>
    <mergeCell ref="AA23:AA24"/>
    <mergeCell ref="AB23:AB24"/>
    <mergeCell ref="AC23:AC24"/>
    <mergeCell ref="AD23:AD24"/>
    <mergeCell ref="AE23:AE24"/>
    <mergeCell ref="AF23:AF24"/>
    <mergeCell ref="P23:Q23"/>
    <mergeCell ref="R23:T23"/>
    <mergeCell ref="U23:W23"/>
    <mergeCell ref="X23:X24"/>
    <mergeCell ref="Y23:Y24"/>
    <mergeCell ref="Z23:Z24"/>
    <mergeCell ref="J23:J24"/>
    <mergeCell ref="K23:K24"/>
    <mergeCell ref="L23:L24"/>
    <mergeCell ref="M23:M24"/>
    <mergeCell ref="N23:N24"/>
    <mergeCell ref="O23:O24"/>
    <mergeCell ref="B22:M22"/>
    <mergeCell ref="N22:AF22"/>
    <mergeCell ref="B23:B24"/>
    <mergeCell ref="C23:C24"/>
    <mergeCell ref="D23:D24"/>
    <mergeCell ref="E23:E24"/>
    <mergeCell ref="F23:F24"/>
    <mergeCell ref="G23:G24"/>
    <mergeCell ref="H23:H24"/>
    <mergeCell ref="I23:I24"/>
    <mergeCell ref="B20:D20"/>
    <mergeCell ref="E20:H20"/>
    <mergeCell ref="Q20:S20"/>
    <mergeCell ref="T20:Y20"/>
    <mergeCell ref="Z20:AA20"/>
    <mergeCell ref="AB20:AF20"/>
    <mergeCell ref="AB18:AF18"/>
    <mergeCell ref="B19:D19"/>
    <mergeCell ref="E19:H19"/>
    <mergeCell ref="Q19:S19"/>
    <mergeCell ref="T19:Y19"/>
    <mergeCell ref="Z19:AA19"/>
    <mergeCell ref="AB19:AF19"/>
    <mergeCell ref="E17:H17"/>
    <mergeCell ref="B18:D18"/>
    <mergeCell ref="E18:H18"/>
    <mergeCell ref="Q18:S18"/>
    <mergeCell ref="T18:Y18"/>
    <mergeCell ref="Z18:AA18"/>
    <mergeCell ref="B3:E13"/>
    <mergeCell ref="F3:Z13"/>
    <mergeCell ref="AA3:AF13"/>
    <mergeCell ref="B14:D14"/>
    <mergeCell ref="AB14:AE14"/>
    <mergeCell ref="B16:D16"/>
    <mergeCell ref="E16:H16"/>
    <mergeCell ref="Q16:S16"/>
    <mergeCell ref="V16:AF16"/>
  </mergeCells>
  <conditionalFormatting sqref="I25 Z25">
    <cfRule type="cellIs" dxfId="265" priority="262" operator="equal">
      <formula>"Muy Alta"</formula>
    </cfRule>
    <cfRule type="cellIs" dxfId="264" priority="263" operator="equal">
      <formula>"Alta"</formula>
    </cfRule>
  </conditionalFormatting>
  <conditionalFormatting sqref="K25 AC25">
    <cfRule type="cellIs" dxfId="263" priority="257" operator="equal">
      <formula>"Catastrófico"</formula>
    </cfRule>
    <cfRule type="cellIs" dxfId="262" priority="258" operator="equal">
      <formula>"Mayor"</formula>
    </cfRule>
    <cfRule type="cellIs" dxfId="261" priority="259" operator="equal">
      <formula>"Moderado"</formula>
    </cfRule>
    <cfRule type="cellIs" dxfId="260" priority="260" operator="equal">
      <formula>"Menor"</formula>
    </cfRule>
    <cfRule type="cellIs" dxfId="259" priority="261" operator="equal">
      <formula>"Leve"</formula>
    </cfRule>
  </conditionalFormatting>
  <conditionalFormatting sqref="M25 AE25">
    <cfRule type="cellIs" dxfId="258" priority="253" operator="equal">
      <formula>"Extremo"</formula>
    </cfRule>
    <cfRule type="cellIs" dxfId="257" priority="254" operator="equal">
      <formula>"Alto"</formula>
    </cfRule>
    <cfRule type="cellIs" dxfId="256" priority="255" operator="equal">
      <formula>"Moderado"</formula>
    </cfRule>
    <cfRule type="cellIs" dxfId="255" priority="256" operator="equal">
      <formula>"Bajo"</formula>
    </cfRule>
  </conditionalFormatting>
  <conditionalFormatting sqref="I35">
    <cfRule type="cellIs" dxfId="254" priority="136" operator="equal">
      <formula>"Muy Alta"</formula>
    </cfRule>
    <cfRule type="cellIs" dxfId="253" priority="137" operator="equal">
      <formula>"Alta"</formula>
    </cfRule>
  </conditionalFormatting>
  <conditionalFormatting sqref="K35">
    <cfRule type="cellIs" dxfId="252" priority="131" operator="equal">
      <formula>"Catastrófico"</formula>
    </cfRule>
    <cfRule type="cellIs" dxfId="251" priority="132" operator="equal">
      <formula>"Mayor"</formula>
    </cfRule>
    <cfRule type="cellIs" dxfId="250" priority="133" operator="equal">
      <formula>"Moderado"</formula>
    </cfRule>
    <cfRule type="cellIs" dxfId="249" priority="134" operator="equal">
      <formula>"Menor"</formula>
    </cfRule>
    <cfRule type="cellIs" dxfId="248" priority="135" operator="equal">
      <formula>"Leve"</formula>
    </cfRule>
  </conditionalFormatting>
  <conditionalFormatting sqref="M35">
    <cfRule type="cellIs" dxfId="247" priority="127" operator="equal">
      <formula>"Extremo"</formula>
    </cfRule>
    <cfRule type="cellIs" dxfId="246" priority="128" operator="equal">
      <formula>"Alto"</formula>
    </cfRule>
    <cfRule type="cellIs" dxfId="245" priority="129" operator="equal">
      <formula>"Moderado"</formula>
    </cfRule>
    <cfRule type="cellIs" dxfId="244" priority="130" operator="equal">
      <formula>"Bajo"</formula>
    </cfRule>
  </conditionalFormatting>
  <conditionalFormatting sqref="Z33">
    <cfRule type="cellIs" dxfId="243" priority="150" operator="equal">
      <formula>"Muy Alta"</formula>
    </cfRule>
    <cfRule type="cellIs" dxfId="242" priority="151" operator="equal">
      <formula>"Alta"</formula>
    </cfRule>
  </conditionalFormatting>
  <conditionalFormatting sqref="AC33">
    <cfRule type="cellIs" dxfId="241" priority="145" operator="equal">
      <formula>"Catastrófico"</formula>
    </cfRule>
    <cfRule type="cellIs" dxfId="240" priority="146" operator="equal">
      <formula>"Mayor"</formula>
    </cfRule>
    <cfRule type="cellIs" dxfId="239" priority="147" operator="equal">
      <formula>"Moderado"</formula>
    </cfRule>
    <cfRule type="cellIs" dxfId="238" priority="148" operator="equal">
      <formula>"Menor"</formula>
    </cfRule>
    <cfRule type="cellIs" dxfId="237" priority="149" operator="equal">
      <formula>"Leve"</formula>
    </cfRule>
  </conditionalFormatting>
  <conditionalFormatting sqref="AE33">
    <cfRule type="cellIs" dxfId="236" priority="141" operator="equal">
      <formula>"Extremo"</formula>
    </cfRule>
    <cfRule type="cellIs" dxfId="235" priority="142" operator="equal">
      <formula>"Alto"</formula>
    </cfRule>
    <cfRule type="cellIs" dxfId="234" priority="143" operator="equal">
      <formula>"Moderado"</formula>
    </cfRule>
    <cfRule type="cellIs" dxfId="233" priority="144" operator="equal">
      <formula>"Bajo"</formula>
    </cfRule>
  </conditionalFormatting>
  <conditionalFormatting sqref="I33">
    <cfRule type="cellIs" dxfId="232" priority="164" operator="equal">
      <formula>"Muy Alta"</formula>
    </cfRule>
    <cfRule type="cellIs" dxfId="231" priority="165" operator="equal">
      <formula>"Alta"</formula>
    </cfRule>
  </conditionalFormatting>
  <conditionalFormatting sqref="K33">
    <cfRule type="cellIs" dxfId="230" priority="159" operator="equal">
      <formula>"Catastrófico"</formula>
    </cfRule>
    <cfRule type="cellIs" dxfId="229" priority="160" operator="equal">
      <formula>"Mayor"</formula>
    </cfRule>
    <cfRule type="cellIs" dxfId="228" priority="161" operator="equal">
      <formula>"Moderado"</formula>
    </cfRule>
    <cfRule type="cellIs" dxfId="227" priority="162" operator="equal">
      <formula>"Menor"</formula>
    </cfRule>
    <cfRule type="cellIs" dxfId="226" priority="163" operator="equal">
      <formula>"Leve"</formula>
    </cfRule>
  </conditionalFormatting>
  <conditionalFormatting sqref="M33">
    <cfRule type="cellIs" dxfId="225" priority="155" operator="equal">
      <formula>"Extremo"</formula>
    </cfRule>
    <cfRule type="cellIs" dxfId="224" priority="156" operator="equal">
      <formula>"Alto"</formula>
    </cfRule>
    <cfRule type="cellIs" dxfId="223" priority="157" operator="equal">
      <formula>"Moderado"</formula>
    </cfRule>
    <cfRule type="cellIs" dxfId="222" priority="158" operator="equal">
      <formula>"Bajo"</formula>
    </cfRule>
  </conditionalFormatting>
  <conditionalFormatting sqref="Z31">
    <cfRule type="cellIs" dxfId="221" priority="178" operator="equal">
      <formula>"Muy Alta"</formula>
    </cfRule>
    <cfRule type="cellIs" dxfId="220" priority="179" operator="equal">
      <formula>"Alta"</formula>
    </cfRule>
  </conditionalFormatting>
  <conditionalFormatting sqref="AC31">
    <cfRule type="cellIs" dxfId="219" priority="173" operator="equal">
      <formula>"Catastrófico"</formula>
    </cfRule>
    <cfRule type="cellIs" dxfId="218" priority="174" operator="equal">
      <formula>"Mayor"</formula>
    </cfRule>
    <cfRule type="cellIs" dxfId="217" priority="175" operator="equal">
      <formula>"Moderado"</formula>
    </cfRule>
    <cfRule type="cellIs" dxfId="216" priority="176" operator="equal">
      <formula>"Menor"</formula>
    </cfRule>
    <cfRule type="cellIs" dxfId="215" priority="177" operator="equal">
      <formula>"Leve"</formula>
    </cfRule>
  </conditionalFormatting>
  <conditionalFormatting sqref="AE31">
    <cfRule type="cellIs" dxfId="214" priority="169" operator="equal">
      <formula>"Extremo"</formula>
    </cfRule>
    <cfRule type="cellIs" dxfId="213" priority="170" operator="equal">
      <formula>"Alto"</formula>
    </cfRule>
    <cfRule type="cellIs" dxfId="212" priority="171" operator="equal">
      <formula>"Moderado"</formula>
    </cfRule>
    <cfRule type="cellIs" dxfId="211" priority="172" operator="equal">
      <formula>"Bajo"</formula>
    </cfRule>
  </conditionalFormatting>
  <conditionalFormatting sqref="I31">
    <cfRule type="cellIs" dxfId="210" priority="192" operator="equal">
      <formula>"Muy Alta"</formula>
    </cfRule>
    <cfRule type="cellIs" dxfId="209" priority="193" operator="equal">
      <formula>"Alta"</formula>
    </cfRule>
  </conditionalFormatting>
  <conditionalFormatting sqref="K31">
    <cfRule type="cellIs" dxfId="208" priority="187" operator="equal">
      <formula>"Catastrófico"</formula>
    </cfRule>
    <cfRule type="cellIs" dxfId="207" priority="188" operator="equal">
      <formula>"Mayor"</formula>
    </cfRule>
    <cfRule type="cellIs" dxfId="206" priority="189" operator="equal">
      <formula>"Moderado"</formula>
    </cfRule>
    <cfRule type="cellIs" dxfId="205" priority="190" operator="equal">
      <formula>"Menor"</formula>
    </cfRule>
    <cfRule type="cellIs" dxfId="204" priority="191" operator="equal">
      <formula>"Leve"</formula>
    </cfRule>
  </conditionalFormatting>
  <conditionalFormatting sqref="M31">
    <cfRule type="cellIs" dxfId="203" priority="183" operator="equal">
      <formula>"Extremo"</formula>
    </cfRule>
    <cfRule type="cellIs" dxfId="202" priority="184" operator="equal">
      <formula>"Alto"</formula>
    </cfRule>
    <cfRule type="cellIs" dxfId="201" priority="185" operator="equal">
      <formula>"Moderado"</formula>
    </cfRule>
    <cfRule type="cellIs" dxfId="200" priority="186" operator="equal">
      <formula>"Bajo"</formula>
    </cfRule>
  </conditionalFormatting>
  <conditionalFormatting sqref="Z29">
    <cfRule type="cellIs" dxfId="199" priority="206" operator="equal">
      <formula>"Muy Alta"</formula>
    </cfRule>
    <cfRule type="cellIs" dxfId="198" priority="207" operator="equal">
      <formula>"Alta"</formula>
    </cfRule>
  </conditionalFormatting>
  <conditionalFormatting sqref="AC29">
    <cfRule type="cellIs" dxfId="197" priority="201" operator="equal">
      <formula>"Catastrófico"</formula>
    </cfRule>
    <cfRule type="cellIs" dxfId="196" priority="202" operator="equal">
      <formula>"Mayor"</formula>
    </cfRule>
    <cfRule type="cellIs" dxfId="195" priority="203" operator="equal">
      <formula>"Moderado"</formula>
    </cfRule>
    <cfRule type="cellIs" dxfId="194" priority="204" operator="equal">
      <formula>"Menor"</formula>
    </cfRule>
    <cfRule type="cellIs" dxfId="193" priority="205" operator="equal">
      <formula>"Leve"</formula>
    </cfRule>
  </conditionalFormatting>
  <conditionalFormatting sqref="AE29">
    <cfRule type="cellIs" dxfId="192" priority="197" operator="equal">
      <formula>"Extremo"</formula>
    </cfRule>
    <cfRule type="cellIs" dxfId="191" priority="198" operator="equal">
      <formula>"Alto"</formula>
    </cfRule>
    <cfRule type="cellIs" dxfId="190" priority="199" operator="equal">
      <formula>"Moderado"</formula>
    </cfRule>
    <cfRule type="cellIs" dxfId="189" priority="200" operator="equal">
      <formula>"Bajo"</formula>
    </cfRule>
  </conditionalFormatting>
  <conditionalFormatting sqref="I29">
    <cfRule type="cellIs" dxfId="188" priority="220" operator="equal">
      <formula>"Muy Alta"</formula>
    </cfRule>
    <cfRule type="cellIs" dxfId="187" priority="221" operator="equal">
      <formula>"Alta"</formula>
    </cfRule>
  </conditionalFormatting>
  <conditionalFormatting sqref="K29">
    <cfRule type="cellIs" dxfId="186" priority="215" operator="equal">
      <formula>"Catastrófico"</formula>
    </cfRule>
    <cfRule type="cellIs" dxfId="185" priority="216" operator="equal">
      <formula>"Mayor"</formula>
    </cfRule>
    <cfRule type="cellIs" dxfId="184" priority="217" operator="equal">
      <formula>"Moderado"</formula>
    </cfRule>
    <cfRule type="cellIs" dxfId="183" priority="218" operator="equal">
      <formula>"Menor"</formula>
    </cfRule>
    <cfRule type="cellIs" dxfId="182" priority="219" operator="equal">
      <formula>"Leve"</formula>
    </cfRule>
  </conditionalFormatting>
  <conditionalFormatting sqref="M29">
    <cfRule type="cellIs" dxfId="181" priority="211" operator="equal">
      <formula>"Extremo"</formula>
    </cfRule>
    <cfRule type="cellIs" dxfId="180" priority="212" operator="equal">
      <formula>"Alto"</formula>
    </cfRule>
    <cfRule type="cellIs" dxfId="179" priority="213" operator="equal">
      <formula>"Moderado"</formula>
    </cfRule>
    <cfRule type="cellIs" dxfId="178" priority="214" operator="equal">
      <formula>"Bajo"</formula>
    </cfRule>
  </conditionalFormatting>
  <conditionalFormatting sqref="Z27">
    <cfRule type="cellIs" dxfId="177" priority="234" operator="equal">
      <formula>"Muy Alta"</formula>
    </cfRule>
    <cfRule type="cellIs" dxfId="176" priority="235" operator="equal">
      <formula>"Alta"</formula>
    </cfRule>
  </conditionalFormatting>
  <conditionalFormatting sqref="AC27">
    <cfRule type="cellIs" dxfId="175" priority="229" operator="equal">
      <formula>"Catastrófico"</formula>
    </cfRule>
    <cfRule type="cellIs" dxfId="174" priority="230" operator="equal">
      <formula>"Mayor"</formula>
    </cfRule>
    <cfRule type="cellIs" dxfId="173" priority="231" operator="equal">
      <formula>"Moderado"</formula>
    </cfRule>
    <cfRule type="cellIs" dxfId="172" priority="232" operator="equal">
      <formula>"Menor"</formula>
    </cfRule>
    <cfRule type="cellIs" dxfId="171" priority="233" operator="equal">
      <formula>"Leve"</formula>
    </cfRule>
  </conditionalFormatting>
  <conditionalFormatting sqref="AE27">
    <cfRule type="cellIs" dxfId="170" priority="225" operator="equal">
      <formula>"Extremo"</formula>
    </cfRule>
    <cfRule type="cellIs" dxfId="169" priority="226" operator="equal">
      <formula>"Alto"</formula>
    </cfRule>
    <cfRule type="cellIs" dxfId="168" priority="227" operator="equal">
      <formula>"Moderado"</formula>
    </cfRule>
    <cfRule type="cellIs" dxfId="167" priority="228" operator="equal">
      <formula>"Bajo"</formula>
    </cfRule>
  </conditionalFormatting>
  <conditionalFormatting sqref="I27">
    <cfRule type="cellIs" dxfId="166" priority="248" operator="equal">
      <formula>"Muy Alta"</formula>
    </cfRule>
    <cfRule type="cellIs" dxfId="165" priority="249" operator="equal">
      <formula>"Alta"</formula>
    </cfRule>
  </conditionalFormatting>
  <conditionalFormatting sqref="K27">
    <cfRule type="cellIs" dxfId="164" priority="243" operator="equal">
      <formula>"Catastrófico"</formula>
    </cfRule>
    <cfRule type="cellIs" dxfId="163" priority="244" operator="equal">
      <formula>"Mayor"</formula>
    </cfRule>
    <cfRule type="cellIs" dxfId="162" priority="245" operator="equal">
      <formula>"Moderado"</formula>
    </cfRule>
    <cfRule type="cellIs" dxfId="161" priority="246" operator="equal">
      <formula>"Menor"</formula>
    </cfRule>
    <cfRule type="cellIs" dxfId="160" priority="247" operator="equal">
      <formula>"Leve"</formula>
    </cfRule>
  </conditionalFormatting>
  <conditionalFormatting sqref="M27">
    <cfRule type="cellIs" dxfId="159" priority="239" operator="equal">
      <formula>"Extremo"</formula>
    </cfRule>
    <cfRule type="cellIs" dxfId="158" priority="240" operator="equal">
      <formula>"Alto"</formula>
    </cfRule>
    <cfRule type="cellIs" dxfId="157" priority="241" operator="equal">
      <formula>"Moderado"</formula>
    </cfRule>
    <cfRule type="cellIs" dxfId="156" priority="242" operator="equal">
      <formula>"Bajo"</formula>
    </cfRule>
  </conditionalFormatting>
  <conditionalFormatting sqref="Z35">
    <cfRule type="cellIs" dxfId="155" priority="122" operator="equal">
      <formula>"Muy Alta"</formula>
    </cfRule>
    <cfRule type="cellIs" dxfId="154" priority="123" operator="equal">
      <formula>"Alta"</formula>
    </cfRule>
  </conditionalFormatting>
  <conditionalFormatting sqref="AC35">
    <cfRule type="cellIs" dxfId="153" priority="117" operator="equal">
      <formula>"Catastrófico"</formula>
    </cfRule>
    <cfRule type="cellIs" dxfId="152" priority="118" operator="equal">
      <formula>"Mayor"</formula>
    </cfRule>
    <cfRule type="cellIs" dxfId="151" priority="119" operator="equal">
      <formula>"Moderado"</formula>
    </cfRule>
    <cfRule type="cellIs" dxfId="150" priority="120" operator="equal">
      <formula>"Menor"</formula>
    </cfRule>
    <cfRule type="cellIs" dxfId="149" priority="121" operator="equal">
      <formula>"Leve"</formula>
    </cfRule>
  </conditionalFormatting>
  <conditionalFormatting sqref="AE35">
    <cfRule type="cellIs" dxfId="148" priority="113" operator="equal">
      <formula>"Extremo"</formula>
    </cfRule>
    <cfRule type="cellIs" dxfId="147" priority="114" operator="equal">
      <formula>"Alto"</formula>
    </cfRule>
    <cfRule type="cellIs" dxfId="146" priority="115" operator="equal">
      <formula>"Moderado"</formula>
    </cfRule>
    <cfRule type="cellIs" dxfId="145" priority="116" operator="equal">
      <formula>"Bajo"</formula>
    </cfRule>
  </conditionalFormatting>
  <conditionalFormatting sqref="I37">
    <cfRule type="cellIs" dxfId="144" priority="108" operator="equal">
      <formula>"Muy Alta"</formula>
    </cfRule>
    <cfRule type="cellIs" dxfId="143" priority="109" operator="equal">
      <formula>"Alta"</formula>
    </cfRule>
  </conditionalFormatting>
  <conditionalFormatting sqref="K37">
    <cfRule type="cellIs" dxfId="142" priority="103" operator="equal">
      <formula>"Catastrófico"</formula>
    </cfRule>
    <cfRule type="cellIs" dxfId="141" priority="104" operator="equal">
      <formula>"Mayor"</formula>
    </cfRule>
    <cfRule type="cellIs" dxfId="140" priority="105" operator="equal">
      <formula>"Moderado"</formula>
    </cfRule>
    <cfRule type="cellIs" dxfId="139" priority="106" operator="equal">
      <formula>"Menor"</formula>
    </cfRule>
    <cfRule type="cellIs" dxfId="138" priority="107" operator="equal">
      <formula>"Leve"</formula>
    </cfRule>
  </conditionalFormatting>
  <conditionalFormatting sqref="M37">
    <cfRule type="cellIs" dxfId="137" priority="99" operator="equal">
      <formula>"Extremo"</formula>
    </cfRule>
    <cfRule type="cellIs" dxfId="136" priority="100" operator="equal">
      <formula>"Alto"</formula>
    </cfRule>
    <cfRule type="cellIs" dxfId="135" priority="101" operator="equal">
      <formula>"Moderado"</formula>
    </cfRule>
    <cfRule type="cellIs" dxfId="134" priority="102" operator="equal">
      <formula>"Bajo"</formula>
    </cfRule>
  </conditionalFormatting>
  <conditionalFormatting sqref="Z37">
    <cfRule type="cellIs" dxfId="133" priority="94" operator="equal">
      <formula>"Muy Alta"</formula>
    </cfRule>
    <cfRule type="cellIs" dxfId="132" priority="95" operator="equal">
      <formula>"Alta"</formula>
    </cfRule>
  </conditionalFormatting>
  <conditionalFormatting sqref="AC37">
    <cfRule type="cellIs" dxfId="131" priority="89" operator="equal">
      <formula>"Catastrófico"</formula>
    </cfRule>
    <cfRule type="cellIs" dxfId="130" priority="90" operator="equal">
      <formula>"Mayor"</formula>
    </cfRule>
    <cfRule type="cellIs" dxfId="129" priority="91" operator="equal">
      <formula>"Moderado"</formula>
    </cfRule>
    <cfRule type="cellIs" dxfId="128" priority="92" operator="equal">
      <formula>"Menor"</formula>
    </cfRule>
    <cfRule type="cellIs" dxfId="127" priority="93" operator="equal">
      <formula>"Leve"</formula>
    </cfRule>
  </conditionalFormatting>
  <conditionalFormatting sqref="AE37">
    <cfRule type="cellIs" dxfId="126" priority="85" operator="equal">
      <formula>"Extremo"</formula>
    </cfRule>
    <cfRule type="cellIs" dxfId="125" priority="86" operator="equal">
      <formula>"Alto"</formula>
    </cfRule>
    <cfRule type="cellIs" dxfId="124" priority="87" operator="equal">
      <formula>"Moderado"</formula>
    </cfRule>
    <cfRule type="cellIs" dxfId="123" priority="88" operator="equal">
      <formula>"Bajo"</formula>
    </cfRule>
  </conditionalFormatting>
  <conditionalFormatting sqref="I39">
    <cfRule type="cellIs" dxfId="122" priority="80" operator="equal">
      <formula>"Muy Alta"</formula>
    </cfRule>
    <cfRule type="cellIs" dxfId="121" priority="81" operator="equal">
      <formula>"Alta"</formula>
    </cfRule>
  </conditionalFormatting>
  <conditionalFormatting sqref="K39">
    <cfRule type="cellIs" dxfId="120" priority="75" operator="equal">
      <formula>"Catastrófico"</formula>
    </cfRule>
    <cfRule type="cellIs" dxfId="119" priority="76" operator="equal">
      <formula>"Mayor"</formula>
    </cfRule>
    <cfRule type="cellIs" dxfId="118" priority="77" operator="equal">
      <formula>"Moderado"</formula>
    </cfRule>
    <cfRule type="cellIs" dxfId="117" priority="78" operator="equal">
      <formula>"Menor"</formula>
    </cfRule>
    <cfRule type="cellIs" dxfId="116" priority="79" operator="equal">
      <formula>"Leve"</formula>
    </cfRule>
  </conditionalFormatting>
  <conditionalFormatting sqref="M39">
    <cfRule type="cellIs" dxfId="115" priority="71" operator="equal">
      <formula>"Extremo"</formula>
    </cfRule>
    <cfRule type="cellIs" dxfId="114" priority="72" operator="equal">
      <formula>"Alto"</formula>
    </cfRule>
    <cfRule type="cellIs" dxfId="113" priority="73" operator="equal">
      <formula>"Moderado"</formula>
    </cfRule>
    <cfRule type="cellIs" dxfId="112" priority="74" operator="equal">
      <formula>"Bajo"</formula>
    </cfRule>
  </conditionalFormatting>
  <conditionalFormatting sqref="Z39">
    <cfRule type="cellIs" dxfId="111" priority="66" operator="equal">
      <formula>"Muy Alta"</formula>
    </cfRule>
    <cfRule type="cellIs" dxfId="110" priority="67" operator="equal">
      <formula>"Alta"</formula>
    </cfRule>
  </conditionalFormatting>
  <conditionalFormatting sqref="AC39">
    <cfRule type="cellIs" dxfId="109" priority="61" operator="equal">
      <formula>"Catastrófico"</formula>
    </cfRule>
    <cfRule type="cellIs" dxfId="108" priority="62" operator="equal">
      <formula>"Mayor"</formula>
    </cfRule>
    <cfRule type="cellIs" dxfId="107" priority="63" operator="equal">
      <formula>"Moderado"</formula>
    </cfRule>
    <cfRule type="cellIs" dxfId="106" priority="64" operator="equal">
      <formula>"Menor"</formula>
    </cfRule>
    <cfRule type="cellIs" dxfId="105" priority="65" operator="equal">
      <formula>"Leve"</formula>
    </cfRule>
  </conditionalFormatting>
  <conditionalFormatting sqref="AE39">
    <cfRule type="cellIs" dxfId="104" priority="57" operator="equal">
      <formula>"Extremo"</formula>
    </cfRule>
    <cfRule type="cellIs" dxfId="103" priority="58" operator="equal">
      <formula>"Alto"</formula>
    </cfRule>
    <cfRule type="cellIs" dxfId="102" priority="59" operator="equal">
      <formula>"Moderado"</formula>
    </cfRule>
    <cfRule type="cellIs" dxfId="101" priority="60" operator="equal">
      <formula>"Bajo"</formula>
    </cfRule>
  </conditionalFormatting>
  <conditionalFormatting sqref="I41">
    <cfRule type="cellIs" dxfId="100" priority="52" operator="equal">
      <formula>"Muy Alta"</formula>
    </cfRule>
    <cfRule type="cellIs" dxfId="99" priority="53" operator="equal">
      <formula>"Alta"</formula>
    </cfRule>
  </conditionalFormatting>
  <conditionalFormatting sqref="K41">
    <cfRule type="cellIs" dxfId="98" priority="47" operator="equal">
      <formula>"Catastrófico"</formula>
    </cfRule>
    <cfRule type="cellIs" dxfId="97" priority="48" operator="equal">
      <formula>"Mayor"</formula>
    </cfRule>
    <cfRule type="cellIs" dxfId="96" priority="49" operator="equal">
      <formula>"Moderado"</formula>
    </cfRule>
    <cfRule type="cellIs" dxfId="95" priority="50" operator="equal">
      <formula>"Menor"</formula>
    </cfRule>
    <cfRule type="cellIs" dxfId="94" priority="51" operator="equal">
      <formula>"Leve"</formula>
    </cfRule>
  </conditionalFormatting>
  <conditionalFormatting sqref="M41">
    <cfRule type="cellIs" dxfId="93" priority="43" operator="equal">
      <formula>"Extremo"</formula>
    </cfRule>
    <cfRule type="cellIs" dxfId="92" priority="44" operator="equal">
      <formula>"Alto"</formula>
    </cfRule>
    <cfRule type="cellIs" dxfId="91" priority="45" operator="equal">
      <formula>"Moderado"</formula>
    </cfRule>
    <cfRule type="cellIs" dxfId="90" priority="46" operator="equal">
      <formula>"Bajo"</formula>
    </cfRule>
  </conditionalFormatting>
  <conditionalFormatting sqref="Z41">
    <cfRule type="cellIs" dxfId="89" priority="38" operator="equal">
      <formula>"Muy Alta"</formula>
    </cfRule>
    <cfRule type="cellIs" dxfId="88" priority="39" operator="equal">
      <formula>"Alta"</formula>
    </cfRule>
  </conditionalFormatting>
  <conditionalFormatting sqref="AC41">
    <cfRule type="cellIs" dxfId="87" priority="33" operator="equal">
      <formula>"Catastrófico"</formula>
    </cfRule>
    <cfRule type="cellIs" dxfId="86" priority="34" operator="equal">
      <formula>"Mayor"</formula>
    </cfRule>
    <cfRule type="cellIs" dxfId="85" priority="35" operator="equal">
      <formula>"Moderado"</formula>
    </cfRule>
    <cfRule type="cellIs" dxfId="84" priority="36" operator="equal">
      <formula>"Menor"</formula>
    </cfRule>
    <cfRule type="cellIs" dxfId="83" priority="37" operator="equal">
      <formula>"Leve"</formula>
    </cfRule>
  </conditionalFormatting>
  <conditionalFormatting sqref="AE41">
    <cfRule type="cellIs" dxfId="82" priority="29" operator="equal">
      <formula>"Extremo"</formula>
    </cfRule>
    <cfRule type="cellIs" dxfId="81" priority="30" operator="equal">
      <formula>"Alto"</formula>
    </cfRule>
    <cfRule type="cellIs" dxfId="80" priority="31" operator="equal">
      <formula>"Moderado"</formula>
    </cfRule>
    <cfRule type="cellIs" dxfId="79" priority="32" operator="equal">
      <formula>"Bajo"</formula>
    </cfRule>
  </conditionalFormatting>
  <conditionalFormatting sqref="I43">
    <cfRule type="cellIs" dxfId="78" priority="24" operator="equal">
      <formula>"Muy Alta"</formula>
    </cfRule>
    <cfRule type="cellIs" dxfId="77" priority="25" operator="equal">
      <formula>"Alta"</formula>
    </cfRule>
  </conditionalFormatting>
  <conditionalFormatting sqref="K43">
    <cfRule type="cellIs" dxfId="76" priority="19" operator="equal">
      <formula>"Catastrófico"</formula>
    </cfRule>
    <cfRule type="cellIs" dxfId="75" priority="20" operator="equal">
      <formula>"Mayor"</formula>
    </cfRule>
    <cfRule type="cellIs" dxfId="74" priority="21" operator="equal">
      <formula>"Moderado"</formula>
    </cfRule>
    <cfRule type="cellIs" dxfId="73" priority="22" operator="equal">
      <formula>"Menor"</formula>
    </cfRule>
    <cfRule type="cellIs" dxfId="72" priority="23" operator="equal">
      <formula>"Leve"</formula>
    </cfRule>
  </conditionalFormatting>
  <conditionalFormatting sqref="M43">
    <cfRule type="cellIs" dxfId="71" priority="15" operator="equal">
      <formula>"Extremo"</formula>
    </cfRule>
    <cfRule type="cellIs" dxfId="70" priority="16" operator="equal">
      <formula>"Alto"</formula>
    </cfRule>
    <cfRule type="cellIs" dxfId="69" priority="17" operator="equal">
      <formula>"Moderado"</formula>
    </cfRule>
    <cfRule type="cellIs" dxfId="68" priority="18" operator="equal">
      <formula>"Bajo"</formula>
    </cfRule>
  </conditionalFormatting>
  <conditionalFormatting sqref="Z43">
    <cfRule type="cellIs" dxfId="67" priority="10" operator="equal">
      <formula>"Muy Alta"</formula>
    </cfRule>
    <cfRule type="cellIs" dxfId="66" priority="11" operator="equal">
      <formula>"Alta"</formula>
    </cfRule>
  </conditionalFormatting>
  <conditionalFormatting sqref="AC43">
    <cfRule type="cellIs" dxfId="65" priority="5" operator="equal">
      <formula>"Catastrófico"</formula>
    </cfRule>
    <cfRule type="cellIs" dxfId="64" priority="6" operator="equal">
      <formula>"Mayor"</formula>
    </cfRule>
    <cfRule type="cellIs" dxfId="63" priority="7" operator="equal">
      <formula>"Moderado"</formula>
    </cfRule>
    <cfRule type="cellIs" dxfId="62" priority="8" operator="equal">
      <formula>"Menor"</formula>
    </cfRule>
    <cfRule type="cellIs" dxfId="61" priority="9" operator="equal">
      <formula>"Leve"</formula>
    </cfRule>
  </conditionalFormatting>
  <conditionalFormatting sqref="AE43">
    <cfRule type="cellIs" dxfId="60" priority="1" operator="equal">
      <formula>"Extremo"</formula>
    </cfRule>
    <cfRule type="cellIs" dxfId="59" priority="2" operator="equal">
      <formula>"Alto"</formula>
    </cfRule>
    <cfRule type="cellIs" dxfId="58" priority="3" operator="equal">
      <formula>"Moderado"</formula>
    </cfRule>
    <cfRule type="cellIs" dxfId="57" priority="4" operator="equal">
      <formula>"Bajo"</formula>
    </cfRule>
  </conditionalFormatting>
  <dataValidations count="1">
    <dataValidation type="list" allowBlank="1" showInputMessage="1" showErrorMessage="1" sqref="H25:H44">
      <formula1>$D$156:$D$163</formula1>
    </dataValidation>
  </dataValidation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ontainsText" priority="264" operator="containsText" id="{8C73094C-D57F-4B49-BD35-9F2DE3EFF72D}">
            <xm:f>NOT(ISERROR(SEARCH("Media",I25)))</xm:f>
            <xm:f>"Media"</xm:f>
            <x14:dxf>
              <fill>
                <patternFill>
                  <bgColor theme="7" tint="0.39994506668294322"/>
                </patternFill>
              </fill>
            </x14:dxf>
          </x14:cfRule>
          <x14:cfRule type="containsText" priority="265" operator="containsText" id="{4A39A7CF-03A6-4FB0-BEEC-9A18ACC9B4D9}">
            <xm:f>NOT(ISERROR(SEARCH("Baja",I25)))</xm:f>
            <xm:f>"Baja"</xm:f>
            <x14:dxf>
              <fill>
                <patternFill>
                  <bgColor rgb="FF00B050"/>
                </patternFill>
              </fill>
            </x14:dxf>
          </x14:cfRule>
          <x14:cfRule type="containsText" priority="266" operator="containsText" id="{83047F93-626B-432B-9C38-AD8D29150F7E}">
            <xm:f>NOT(ISERROR(SEARCH("Muy baja",I25)))</xm:f>
            <xm:f>"Muy baja"</xm:f>
            <x14:dxf>
              <fill>
                <patternFill>
                  <bgColor rgb="FF92D050"/>
                </patternFill>
              </fill>
            </x14:dxf>
          </x14:cfRule>
          <xm:sqref>I25 Z25</xm:sqref>
        </x14:conditionalFormatting>
        <x14:conditionalFormatting xmlns:xm="http://schemas.microsoft.com/office/excel/2006/main">
          <x14:cfRule type="containsText" priority="138" operator="containsText" id="{79A05EF6-64CD-484E-8566-15EA342A089E}">
            <xm:f>NOT(ISERROR(SEARCH("Media",I35)))</xm:f>
            <xm:f>"Media"</xm:f>
            <x14:dxf>
              <fill>
                <patternFill>
                  <bgColor theme="7" tint="0.39994506668294322"/>
                </patternFill>
              </fill>
            </x14:dxf>
          </x14:cfRule>
          <x14:cfRule type="containsText" priority="139" operator="containsText" id="{1FF23715-42FC-4704-BD21-4D345E3E24A8}">
            <xm:f>NOT(ISERROR(SEARCH("Baja",I35)))</xm:f>
            <xm:f>"Baja"</xm:f>
            <x14:dxf>
              <fill>
                <patternFill>
                  <bgColor rgb="FF00B050"/>
                </patternFill>
              </fill>
            </x14:dxf>
          </x14:cfRule>
          <x14:cfRule type="containsText" priority="140" operator="containsText" id="{8D467F49-CBDA-4DD1-91F0-D2134DF88A9C}">
            <xm:f>NOT(ISERROR(SEARCH("Muy baja",I35)))</xm:f>
            <xm:f>"Muy baja"</xm:f>
            <x14:dxf>
              <fill>
                <patternFill>
                  <bgColor rgb="FF92D050"/>
                </patternFill>
              </fill>
            </x14:dxf>
          </x14:cfRule>
          <xm:sqref>I35</xm:sqref>
        </x14:conditionalFormatting>
        <x14:conditionalFormatting xmlns:xm="http://schemas.microsoft.com/office/excel/2006/main">
          <x14:cfRule type="containsText" priority="152" operator="containsText" id="{D12EDA01-F1FE-475C-BC3B-2816074FFACF}">
            <xm:f>NOT(ISERROR(SEARCH("Media",Z33)))</xm:f>
            <xm:f>"Media"</xm:f>
            <x14:dxf>
              <fill>
                <patternFill>
                  <bgColor theme="7" tint="0.39994506668294322"/>
                </patternFill>
              </fill>
            </x14:dxf>
          </x14:cfRule>
          <x14:cfRule type="containsText" priority="153" operator="containsText" id="{C7A3BEAE-ACBA-4B74-A6F6-65336106431D}">
            <xm:f>NOT(ISERROR(SEARCH("Baja",Z33)))</xm:f>
            <xm:f>"Baja"</xm:f>
            <x14:dxf>
              <fill>
                <patternFill>
                  <bgColor rgb="FF00B050"/>
                </patternFill>
              </fill>
            </x14:dxf>
          </x14:cfRule>
          <x14:cfRule type="containsText" priority="154" operator="containsText" id="{5F478D6E-0F2E-4746-BD54-04DF8EA5117A}">
            <xm:f>NOT(ISERROR(SEARCH("Muy baja",Z33)))</xm:f>
            <xm:f>"Muy baja"</xm:f>
            <x14:dxf>
              <fill>
                <patternFill>
                  <bgColor rgb="FF92D050"/>
                </patternFill>
              </fill>
            </x14:dxf>
          </x14:cfRule>
          <xm:sqref>Z33</xm:sqref>
        </x14:conditionalFormatting>
        <x14:conditionalFormatting xmlns:xm="http://schemas.microsoft.com/office/excel/2006/main">
          <x14:cfRule type="containsText" priority="166" operator="containsText" id="{2D7325A7-DC7F-4858-9413-172893C98225}">
            <xm:f>NOT(ISERROR(SEARCH("Media",I33)))</xm:f>
            <xm:f>"Media"</xm:f>
            <x14:dxf>
              <fill>
                <patternFill>
                  <bgColor theme="7" tint="0.39994506668294322"/>
                </patternFill>
              </fill>
            </x14:dxf>
          </x14:cfRule>
          <x14:cfRule type="containsText" priority="167" operator="containsText" id="{06715754-FCB3-4AC1-9119-2C6481687B8A}">
            <xm:f>NOT(ISERROR(SEARCH("Baja",I33)))</xm:f>
            <xm:f>"Baja"</xm:f>
            <x14:dxf>
              <fill>
                <patternFill>
                  <bgColor rgb="FF00B050"/>
                </patternFill>
              </fill>
            </x14:dxf>
          </x14:cfRule>
          <x14:cfRule type="containsText" priority="168" operator="containsText" id="{7B0D163B-322D-4C61-9F02-420B6FFF2785}">
            <xm:f>NOT(ISERROR(SEARCH("Muy baja",I33)))</xm:f>
            <xm:f>"Muy baja"</xm:f>
            <x14:dxf>
              <fill>
                <patternFill>
                  <bgColor rgb="FF92D050"/>
                </patternFill>
              </fill>
            </x14:dxf>
          </x14:cfRule>
          <xm:sqref>I33</xm:sqref>
        </x14:conditionalFormatting>
        <x14:conditionalFormatting xmlns:xm="http://schemas.microsoft.com/office/excel/2006/main">
          <x14:cfRule type="containsText" priority="180" operator="containsText" id="{599090E6-8E68-4EB7-94FC-DDEBF3B6AC8A}">
            <xm:f>NOT(ISERROR(SEARCH("Media",Z31)))</xm:f>
            <xm:f>"Media"</xm:f>
            <x14:dxf>
              <fill>
                <patternFill>
                  <bgColor theme="7" tint="0.39994506668294322"/>
                </patternFill>
              </fill>
            </x14:dxf>
          </x14:cfRule>
          <x14:cfRule type="containsText" priority="181" operator="containsText" id="{ABF52275-6AE0-454E-858B-979EFD36A496}">
            <xm:f>NOT(ISERROR(SEARCH("Baja",Z31)))</xm:f>
            <xm:f>"Baja"</xm:f>
            <x14:dxf>
              <fill>
                <patternFill>
                  <bgColor rgb="FF00B050"/>
                </patternFill>
              </fill>
            </x14:dxf>
          </x14:cfRule>
          <x14:cfRule type="containsText" priority="182" operator="containsText" id="{8BD74D0E-D0EF-4180-AFC1-18EF4FB7D634}">
            <xm:f>NOT(ISERROR(SEARCH("Muy baja",Z31)))</xm:f>
            <xm:f>"Muy baja"</xm:f>
            <x14:dxf>
              <fill>
                <patternFill>
                  <bgColor rgb="FF92D050"/>
                </patternFill>
              </fill>
            </x14:dxf>
          </x14:cfRule>
          <xm:sqref>Z31</xm:sqref>
        </x14:conditionalFormatting>
        <x14:conditionalFormatting xmlns:xm="http://schemas.microsoft.com/office/excel/2006/main">
          <x14:cfRule type="containsText" priority="194" operator="containsText" id="{DB51DCE1-E11C-4180-84ED-0F1A41E06D40}">
            <xm:f>NOT(ISERROR(SEARCH("Media",I31)))</xm:f>
            <xm:f>"Media"</xm:f>
            <x14:dxf>
              <fill>
                <patternFill>
                  <bgColor theme="7" tint="0.39994506668294322"/>
                </patternFill>
              </fill>
            </x14:dxf>
          </x14:cfRule>
          <x14:cfRule type="containsText" priority="195" operator="containsText" id="{1BB510F3-C589-46EB-BB9F-04F689581F32}">
            <xm:f>NOT(ISERROR(SEARCH("Baja",I31)))</xm:f>
            <xm:f>"Baja"</xm:f>
            <x14:dxf>
              <fill>
                <patternFill>
                  <bgColor rgb="FF00B050"/>
                </patternFill>
              </fill>
            </x14:dxf>
          </x14:cfRule>
          <x14:cfRule type="containsText" priority="196" operator="containsText" id="{7C28CA61-0608-4C5F-96F6-45E70A6607DF}">
            <xm:f>NOT(ISERROR(SEARCH("Muy baja",I31)))</xm:f>
            <xm:f>"Muy baja"</xm:f>
            <x14:dxf>
              <fill>
                <patternFill>
                  <bgColor rgb="FF92D050"/>
                </patternFill>
              </fill>
            </x14:dxf>
          </x14:cfRule>
          <xm:sqref>I31</xm:sqref>
        </x14:conditionalFormatting>
        <x14:conditionalFormatting xmlns:xm="http://schemas.microsoft.com/office/excel/2006/main">
          <x14:cfRule type="containsText" priority="208" operator="containsText" id="{956AF079-B62C-4191-B3D6-B3796A019CCE}">
            <xm:f>NOT(ISERROR(SEARCH("Media",Z29)))</xm:f>
            <xm:f>"Media"</xm:f>
            <x14:dxf>
              <fill>
                <patternFill>
                  <bgColor theme="7" tint="0.39994506668294322"/>
                </patternFill>
              </fill>
            </x14:dxf>
          </x14:cfRule>
          <x14:cfRule type="containsText" priority="209" operator="containsText" id="{690FFAC0-3AE6-406F-80C2-A9B657F8F7D6}">
            <xm:f>NOT(ISERROR(SEARCH("Baja",Z29)))</xm:f>
            <xm:f>"Baja"</xm:f>
            <x14:dxf>
              <fill>
                <patternFill>
                  <bgColor rgb="FF00B050"/>
                </patternFill>
              </fill>
            </x14:dxf>
          </x14:cfRule>
          <x14:cfRule type="containsText" priority="210" operator="containsText" id="{2941A9BB-A269-46AC-B05C-FAED5AAE5033}">
            <xm:f>NOT(ISERROR(SEARCH("Muy baja",Z29)))</xm:f>
            <xm:f>"Muy baja"</xm:f>
            <x14:dxf>
              <fill>
                <patternFill>
                  <bgColor rgb="FF92D050"/>
                </patternFill>
              </fill>
            </x14:dxf>
          </x14:cfRule>
          <xm:sqref>Z29</xm:sqref>
        </x14:conditionalFormatting>
        <x14:conditionalFormatting xmlns:xm="http://schemas.microsoft.com/office/excel/2006/main">
          <x14:cfRule type="containsText" priority="222" operator="containsText" id="{CA022E2F-516E-4767-A667-598DFA5A0B99}">
            <xm:f>NOT(ISERROR(SEARCH("Media",I29)))</xm:f>
            <xm:f>"Media"</xm:f>
            <x14:dxf>
              <fill>
                <patternFill>
                  <bgColor theme="7" tint="0.39994506668294322"/>
                </patternFill>
              </fill>
            </x14:dxf>
          </x14:cfRule>
          <x14:cfRule type="containsText" priority="223" operator="containsText" id="{36621BA3-B900-4A55-AA11-FB254CF17DA8}">
            <xm:f>NOT(ISERROR(SEARCH("Baja",I29)))</xm:f>
            <xm:f>"Baja"</xm:f>
            <x14:dxf>
              <fill>
                <patternFill>
                  <bgColor rgb="FF00B050"/>
                </patternFill>
              </fill>
            </x14:dxf>
          </x14:cfRule>
          <x14:cfRule type="containsText" priority="224" operator="containsText" id="{1621690F-1E52-4BB7-B382-6C898D42D382}">
            <xm:f>NOT(ISERROR(SEARCH("Muy baja",I29)))</xm:f>
            <xm:f>"Muy baja"</xm:f>
            <x14:dxf>
              <fill>
                <patternFill>
                  <bgColor rgb="FF92D050"/>
                </patternFill>
              </fill>
            </x14:dxf>
          </x14:cfRule>
          <xm:sqref>I29</xm:sqref>
        </x14:conditionalFormatting>
        <x14:conditionalFormatting xmlns:xm="http://schemas.microsoft.com/office/excel/2006/main">
          <x14:cfRule type="containsText" priority="236" operator="containsText" id="{6DD30216-C48D-4BB7-9C1E-27116880829F}">
            <xm:f>NOT(ISERROR(SEARCH("Media",Z27)))</xm:f>
            <xm:f>"Media"</xm:f>
            <x14:dxf>
              <fill>
                <patternFill>
                  <bgColor theme="7" tint="0.39994506668294322"/>
                </patternFill>
              </fill>
            </x14:dxf>
          </x14:cfRule>
          <x14:cfRule type="containsText" priority="237" operator="containsText" id="{7EF22024-C7EA-4176-952D-8A0C66E99E24}">
            <xm:f>NOT(ISERROR(SEARCH("Baja",Z27)))</xm:f>
            <xm:f>"Baja"</xm:f>
            <x14:dxf>
              <fill>
                <patternFill>
                  <bgColor rgb="FF00B050"/>
                </patternFill>
              </fill>
            </x14:dxf>
          </x14:cfRule>
          <x14:cfRule type="containsText" priority="238" operator="containsText" id="{7083EF09-7901-4FE6-A75B-D40B41B56DD4}">
            <xm:f>NOT(ISERROR(SEARCH("Muy baja",Z27)))</xm:f>
            <xm:f>"Muy baja"</xm:f>
            <x14:dxf>
              <fill>
                <patternFill>
                  <bgColor rgb="FF92D050"/>
                </patternFill>
              </fill>
            </x14:dxf>
          </x14:cfRule>
          <xm:sqref>Z27</xm:sqref>
        </x14:conditionalFormatting>
        <x14:conditionalFormatting xmlns:xm="http://schemas.microsoft.com/office/excel/2006/main">
          <x14:cfRule type="containsText" priority="250" operator="containsText" id="{3E4F3CBA-6BFF-4C94-B232-D90C7961526C}">
            <xm:f>NOT(ISERROR(SEARCH("Media",I27)))</xm:f>
            <xm:f>"Media"</xm:f>
            <x14:dxf>
              <fill>
                <patternFill>
                  <bgColor theme="7" tint="0.39994506668294322"/>
                </patternFill>
              </fill>
            </x14:dxf>
          </x14:cfRule>
          <x14:cfRule type="containsText" priority="251" operator="containsText" id="{7AD4AB66-C10B-4E22-AFA0-BBDC763457F2}">
            <xm:f>NOT(ISERROR(SEARCH("Baja",I27)))</xm:f>
            <xm:f>"Baja"</xm:f>
            <x14:dxf>
              <fill>
                <patternFill>
                  <bgColor rgb="FF00B050"/>
                </patternFill>
              </fill>
            </x14:dxf>
          </x14:cfRule>
          <x14:cfRule type="containsText" priority="252" operator="containsText" id="{F988A60E-06CE-44C0-8B5D-032C381EE6F2}">
            <xm:f>NOT(ISERROR(SEARCH("Muy baja",I27)))</xm:f>
            <xm:f>"Muy baja"</xm:f>
            <x14:dxf>
              <fill>
                <patternFill>
                  <bgColor rgb="FF92D050"/>
                </patternFill>
              </fill>
            </x14:dxf>
          </x14:cfRule>
          <xm:sqref>I27</xm:sqref>
        </x14:conditionalFormatting>
        <x14:conditionalFormatting xmlns:xm="http://schemas.microsoft.com/office/excel/2006/main">
          <x14:cfRule type="containsText" priority="124" operator="containsText" id="{DDE32FE0-0785-4A87-89D7-C57A2CC4DECD}">
            <xm:f>NOT(ISERROR(SEARCH("Media",Z35)))</xm:f>
            <xm:f>"Media"</xm:f>
            <x14:dxf>
              <fill>
                <patternFill>
                  <bgColor theme="7" tint="0.39994506668294322"/>
                </patternFill>
              </fill>
            </x14:dxf>
          </x14:cfRule>
          <x14:cfRule type="containsText" priority="125" operator="containsText" id="{942EABAF-BDD7-496B-96F9-2C845415D3A4}">
            <xm:f>NOT(ISERROR(SEARCH("Baja",Z35)))</xm:f>
            <xm:f>"Baja"</xm:f>
            <x14:dxf>
              <fill>
                <patternFill>
                  <bgColor rgb="FF00B050"/>
                </patternFill>
              </fill>
            </x14:dxf>
          </x14:cfRule>
          <x14:cfRule type="containsText" priority="126" operator="containsText" id="{9D9EE50A-3465-4162-A23C-EAEBB78DC5D7}">
            <xm:f>NOT(ISERROR(SEARCH("Muy baja",Z35)))</xm:f>
            <xm:f>"Muy baja"</xm:f>
            <x14:dxf>
              <fill>
                <patternFill>
                  <bgColor rgb="FF92D050"/>
                </patternFill>
              </fill>
            </x14:dxf>
          </x14:cfRule>
          <xm:sqref>Z35</xm:sqref>
        </x14:conditionalFormatting>
        <x14:conditionalFormatting xmlns:xm="http://schemas.microsoft.com/office/excel/2006/main">
          <x14:cfRule type="containsText" priority="110" operator="containsText" id="{75AF4995-EDE8-420E-A2ED-E20F47DD2078}">
            <xm:f>NOT(ISERROR(SEARCH("Media",I37)))</xm:f>
            <xm:f>"Media"</xm:f>
            <x14:dxf>
              <fill>
                <patternFill>
                  <bgColor theme="7" tint="0.39994506668294322"/>
                </patternFill>
              </fill>
            </x14:dxf>
          </x14:cfRule>
          <x14:cfRule type="containsText" priority="111" operator="containsText" id="{5E686711-C177-4D7B-92EF-A24B8E11F8FB}">
            <xm:f>NOT(ISERROR(SEARCH("Baja",I37)))</xm:f>
            <xm:f>"Baja"</xm:f>
            <x14:dxf>
              <fill>
                <patternFill>
                  <bgColor rgb="FF00B050"/>
                </patternFill>
              </fill>
            </x14:dxf>
          </x14:cfRule>
          <x14:cfRule type="containsText" priority="112" operator="containsText" id="{DD98C878-627A-4B11-86BA-A87FE01983E6}">
            <xm:f>NOT(ISERROR(SEARCH("Muy baja",I37)))</xm:f>
            <xm:f>"Muy baja"</xm:f>
            <x14:dxf>
              <fill>
                <patternFill>
                  <bgColor rgb="FF92D050"/>
                </patternFill>
              </fill>
            </x14:dxf>
          </x14:cfRule>
          <xm:sqref>I37</xm:sqref>
        </x14:conditionalFormatting>
        <x14:conditionalFormatting xmlns:xm="http://schemas.microsoft.com/office/excel/2006/main">
          <x14:cfRule type="containsText" priority="96" operator="containsText" id="{AD60017B-E286-4BA4-9D96-C2FEAF3A43CC}">
            <xm:f>NOT(ISERROR(SEARCH("Media",Z37)))</xm:f>
            <xm:f>"Media"</xm:f>
            <x14:dxf>
              <fill>
                <patternFill>
                  <bgColor theme="7" tint="0.39994506668294322"/>
                </patternFill>
              </fill>
            </x14:dxf>
          </x14:cfRule>
          <x14:cfRule type="containsText" priority="97" operator="containsText" id="{60BA4682-1B3B-448E-B043-DC32E2A7B8BF}">
            <xm:f>NOT(ISERROR(SEARCH("Baja",Z37)))</xm:f>
            <xm:f>"Baja"</xm:f>
            <x14:dxf>
              <fill>
                <patternFill>
                  <bgColor rgb="FF00B050"/>
                </patternFill>
              </fill>
            </x14:dxf>
          </x14:cfRule>
          <x14:cfRule type="containsText" priority="98" operator="containsText" id="{DC559F0F-EB92-438B-9856-88E6C6A8BC50}">
            <xm:f>NOT(ISERROR(SEARCH("Muy baja",Z37)))</xm:f>
            <xm:f>"Muy baja"</xm:f>
            <x14:dxf>
              <fill>
                <patternFill>
                  <bgColor rgb="FF92D050"/>
                </patternFill>
              </fill>
            </x14:dxf>
          </x14:cfRule>
          <xm:sqref>Z37</xm:sqref>
        </x14:conditionalFormatting>
        <x14:conditionalFormatting xmlns:xm="http://schemas.microsoft.com/office/excel/2006/main">
          <x14:cfRule type="containsText" priority="82" operator="containsText" id="{8D4E402D-7232-49B9-B20E-EB6B345A4B90}">
            <xm:f>NOT(ISERROR(SEARCH("Media",I39)))</xm:f>
            <xm:f>"Media"</xm:f>
            <x14:dxf>
              <fill>
                <patternFill>
                  <bgColor theme="7" tint="0.39994506668294322"/>
                </patternFill>
              </fill>
            </x14:dxf>
          </x14:cfRule>
          <x14:cfRule type="containsText" priority="83" operator="containsText" id="{2045ADA9-FD5D-471C-8C25-FA0C6F58F234}">
            <xm:f>NOT(ISERROR(SEARCH("Baja",I39)))</xm:f>
            <xm:f>"Baja"</xm:f>
            <x14:dxf>
              <fill>
                <patternFill>
                  <bgColor rgb="FF00B050"/>
                </patternFill>
              </fill>
            </x14:dxf>
          </x14:cfRule>
          <x14:cfRule type="containsText" priority="84" operator="containsText" id="{6807DD61-9234-4FFB-BB81-C8B0205CF219}">
            <xm:f>NOT(ISERROR(SEARCH("Muy baja",I39)))</xm:f>
            <xm:f>"Muy baja"</xm:f>
            <x14:dxf>
              <fill>
                <patternFill>
                  <bgColor rgb="FF92D050"/>
                </patternFill>
              </fill>
            </x14:dxf>
          </x14:cfRule>
          <xm:sqref>I39</xm:sqref>
        </x14:conditionalFormatting>
        <x14:conditionalFormatting xmlns:xm="http://schemas.microsoft.com/office/excel/2006/main">
          <x14:cfRule type="containsText" priority="68" operator="containsText" id="{C37B41B7-ADCD-4AE9-A8E1-B72D6E29810C}">
            <xm:f>NOT(ISERROR(SEARCH("Media",Z39)))</xm:f>
            <xm:f>"Media"</xm:f>
            <x14:dxf>
              <fill>
                <patternFill>
                  <bgColor theme="7" tint="0.39994506668294322"/>
                </patternFill>
              </fill>
            </x14:dxf>
          </x14:cfRule>
          <x14:cfRule type="containsText" priority="69" operator="containsText" id="{50D54650-B831-40B2-9948-4B7338CFEEF8}">
            <xm:f>NOT(ISERROR(SEARCH("Baja",Z39)))</xm:f>
            <xm:f>"Baja"</xm:f>
            <x14:dxf>
              <fill>
                <patternFill>
                  <bgColor rgb="FF00B050"/>
                </patternFill>
              </fill>
            </x14:dxf>
          </x14:cfRule>
          <x14:cfRule type="containsText" priority="70" operator="containsText" id="{DAC71F27-76E5-4FCA-BE00-45EE10465C54}">
            <xm:f>NOT(ISERROR(SEARCH("Muy baja",Z39)))</xm:f>
            <xm:f>"Muy baja"</xm:f>
            <x14:dxf>
              <fill>
                <patternFill>
                  <bgColor rgb="FF92D050"/>
                </patternFill>
              </fill>
            </x14:dxf>
          </x14:cfRule>
          <xm:sqref>Z39</xm:sqref>
        </x14:conditionalFormatting>
        <x14:conditionalFormatting xmlns:xm="http://schemas.microsoft.com/office/excel/2006/main">
          <x14:cfRule type="containsText" priority="54" operator="containsText" id="{21B24CC2-051B-487B-8197-DDE7854B4E5A}">
            <xm:f>NOT(ISERROR(SEARCH("Media",I41)))</xm:f>
            <xm:f>"Media"</xm:f>
            <x14:dxf>
              <fill>
                <patternFill>
                  <bgColor theme="7" tint="0.39994506668294322"/>
                </patternFill>
              </fill>
            </x14:dxf>
          </x14:cfRule>
          <x14:cfRule type="containsText" priority="55" operator="containsText" id="{1536D8E6-F337-41D5-974A-5562915C0955}">
            <xm:f>NOT(ISERROR(SEARCH("Baja",I41)))</xm:f>
            <xm:f>"Baja"</xm:f>
            <x14:dxf>
              <fill>
                <patternFill>
                  <bgColor rgb="FF00B050"/>
                </patternFill>
              </fill>
            </x14:dxf>
          </x14:cfRule>
          <x14:cfRule type="containsText" priority="56" operator="containsText" id="{686E3699-C072-40DF-A2DF-7450E473E916}">
            <xm:f>NOT(ISERROR(SEARCH("Muy baja",I41)))</xm:f>
            <xm:f>"Muy baja"</xm:f>
            <x14:dxf>
              <fill>
                <patternFill>
                  <bgColor rgb="FF92D050"/>
                </patternFill>
              </fill>
            </x14:dxf>
          </x14:cfRule>
          <xm:sqref>I41</xm:sqref>
        </x14:conditionalFormatting>
        <x14:conditionalFormatting xmlns:xm="http://schemas.microsoft.com/office/excel/2006/main">
          <x14:cfRule type="containsText" priority="40" operator="containsText" id="{6B41D468-F644-4FE0-AC27-7586F7FC3CA3}">
            <xm:f>NOT(ISERROR(SEARCH("Media",Z41)))</xm:f>
            <xm:f>"Media"</xm:f>
            <x14:dxf>
              <fill>
                <patternFill>
                  <bgColor theme="7" tint="0.39994506668294322"/>
                </patternFill>
              </fill>
            </x14:dxf>
          </x14:cfRule>
          <x14:cfRule type="containsText" priority="41" operator="containsText" id="{6C2F1E72-C85C-4063-95DD-AFB29533DADD}">
            <xm:f>NOT(ISERROR(SEARCH("Baja",Z41)))</xm:f>
            <xm:f>"Baja"</xm:f>
            <x14:dxf>
              <fill>
                <patternFill>
                  <bgColor rgb="FF00B050"/>
                </patternFill>
              </fill>
            </x14:dxf>
          </x14:cfRule>
          <x14:cfRule type="containsText" priority="42" operator="containsText" id="{5EF4CD40-BB12-47E1-BE23-AD5A91D2FEFF}">
            <xm:f>NOT(ISERROR(SEARCH("Muy baja",Z41)))</xm:f>
            <xm:f>"Muy baja"</xm:f>
            <x14:dxf>
              <fill>
                <patternFill>
                  <bgColor rgb="FF92D050"/>
                </patternFill>
              </fill>
            </x14:dxf>
          </x14:cfRule>
          <xm:sqref>Z41</xm:sqref>
        </x14:conditionalFormatting>
        <x14:conditionalFormatting xmlns:xm="http://schemas.microsoft.com/office/excel/2006/main">
          <x14:cfRule type="containsText" priority="26" operator="containsText" id="{9BBC9AD8-0E98-4604-B9CA-C92D14678F72}">
            <xm:f>NOT(ISERROR(SEARCH("Media",I43)))</xm:f>
            <xm:f>"Media"</xm:f>
            <x14:dxf>
              <fill>
                <patternFill>
                  <bgColor theme="7" tint="0.39994506668294322"/>
                </patternFill>
              </fill>
            </x14:dxf>
          </x14:cfRule>
          <x14:cfRule type="containsText" priority="27" operator="containsText" id="{12ADD322-BA8A-4BCA-A277-4A11A89B308D}">
            <xm:f>NOT(ISERROR(SEARCH("Baja",I43)))</xm:f>
            <xm:f>"Baja"</xm:f>
            <x14:dxf>
              <fill>
                <patternFill>
                  <bgColor rgb="FF00B050"/>
                </patternFill>
              </fill>
            </x14:dxf>
          </x14:cfRule>
          <x14:cfRule type="containsText" priority="28" operator="containsText" id="{B9E5A4C1-F425-40C6-8D23-EAC5ED6A1665}">
            <xm:f>NOT(ISERROR(SEARCH("Muy baja",I43)))</xm:f>
            <xm:f>"Muy baja"</xm:f>
            <x14:dxf>
              <fill>
                <patternFill>
                  <bgColor rgb="FF92D050"/>
                </patternFill>
              </fill>
            </x14:dxf>
          </x14:cfRule>
          <xm:sqref>I43</xm:sqref>
        </x14:conditionalFormatting>
        <x14:conditionalFormatting xmlns:xm="http://schemas.microsoft.com/office/excel/2006/main">
          <x14:cfRule type="containsText" priority="12" operator="containsText" id="{33B467A0-78C6-4348-8EEE-1ACBD57BE7A3}">
            <xm:f>NOT(ISERROR(SEARCH("Media",Z43)))</xm:f>
            <xm:f>"Media"</xm:f>
            <x14:dxf>
              <fill>
                <patternFill>
                  <bgColor theme="7" tint="0.39994506668294322"/>
                </patternFill>
              </fill>
            </x14:dxf>
          </x14:cfRule>
          <x14:cfRule type="containsText" priority="13" operator="containsText" id="{743CF723-0F4D-40F7-8F07-9D7AD38750D2}">
            <xm:f>NOT(ISERROR(SEARCH("Baja",Z43)))</xm:f>
            <xm:f>"Baja"</xm:f>
            <x14:dxf>
              <fill>
                <patternFill>
                  <bgColor rgb="FF00B050"/>
                </patternFill>
              </fill>
            </x14:dxf>
          </x14:cfRule>
          <x14:cfRule type="containsText" priority="14" operator="containsText" id="{D34C31B7-56C1-41A4-AA8B-E75D52A12F52}">
            <xm:f>NOT(ISERROR(SEARCH("Muy baja",Z43)))</xm:f>
            <xm:f>"Muy baja"</xm:f>
            <x14:dxf>
              <fill>
                <patternFill>
                  <bgColor rgb="FF92D050"/>
                </patternFill>
              </fill>
            </x14:dxf>
          </x14:cfRule>
          <xm:sqref>Z43</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14:formula1>
            <xm:f>'[FT-MIPG-021 FORMATO DE MAPA DE RIESGOS OFICINA TIC.xlsx]Aux'!#REF!</xm:f>
          </x14:formula1>
          <xm:sqref>H45</xm:sqref>
        </x14:dataValidation>
        <x14:dataValidation type="list" allowBlank="1" showInputMessage="1" showErrorMessage="1">
          <x14:formula1>
            <xm:f>'[FT-MIPG-021 FORMATO DE MAPA DE RIESGOS OFICINA TIC.xlsx]Aux'!#REF!</xm:f>
          </x14:formula1>
          <xm:sqref>AF25:AF45</xm:sqref>
        </x14:dataValidation>
        <x14:dataValidation type="list" allowBlank="1" showInputMessage="1" showErrorMessage="1">
          <x14:formula1>
            <xm:f>'[FT-MIPG-021 FORMATO DE MAPA DE RIESGOS OFICINA TIC.xlsx]Aux'!#REF!</xm:f>
          </x14:formula1>
          <xm:sqref>V25:V27 V29:V45</xm:sqref>
        </x14:dataValidation>
        <x14:dataValidation type="list" allowBlank="1" showInputMessage="1" showErrorMessage="1">
          <x14:formula1>
            <xm:f>'[FT-MIPG-021 FORMATO DE MAPA DE RIESGOS OFICINA TIC.xlsx]Aux'!#REF!</xm:f>
          </x14:formula1>
          <xm:sqref>U25:U27 U29:U45</xm:sqref>
        </x14:dataValidation>
        <x14:dataValidation type="list" allowBlank="1" showInputMessage="1" showErrorMessage="1">
          <x14:formula1>
            <xm:f>'[FT-MIPG-021 FORMATO DE MAPA DE RIESGOS OFICINA TIC.xlsx]Aux'!#REF!</xm:f>
          </x14:formula1>
          <xm:sqref>S25:S27 S29:S45</xm:sqref>
        </x14:dataValidation>
        <x14:dataValidation type="list" allowBlank="1" showInputMessage="1" showErrorMessage="1">
          <x14:formula1>
            <xm:f>'[FT-MIPG-021 FORMATO DE MAPA DE RIESGOS OFICINA TIC.xlsx]Aux'!#REF!</xm:f>
          </x14:formula1>
          <xm:sqref>R25:R27 R29:R45</xm:sqref>
        </x14:dataValidation>
        <x14:dataValidation type="list" allowBlank="1" showInputMessage="1" showErrorMessage="1">
          <x14:formula1>
            <xm:f>'[FT-MIPG-021 FORMATO DE MAPA DE RIESGOS OFICINA TIC.xlsx]Aux'!#REF!</xm:f>
          </x14:formula1>
          <xm:sqref>K25 K41 K27 K29 K31 K33 K35 K37 K39 K43</xm:sqref>
        </x14:dataValidation>
        <x14:dataValidation type="list" allowBlank="1" showInputMessage="1" showErrorMessage="1">
          <x14:formula1>
            <xm:f>'[FT-MIPG-021 FORMATO DE MAPA DE RIESGOS OFICINA TIC.xlsx]Aux'!#REF!</xm:f>
          </x14:formula1>
          <xm:sqref>I25 I41 I27 I29 I31 I33 I35 I37 I39 I43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3:AF153"/>
  <sheetViews>
    <sheetView topLeftCell="E15" zoomScale="40" zoomScaleNormal="40" workbookViewId="0">
      <selection activeCell="D31" sqref="D31:D32"/>
    </sheetView>
  </sheetViews>
  <sheetFormatPr baseColWidth="10" defaultColWidth="11.42578125" defaultRowHeight="15" customHeight="1" x14ac:dyDescent="0.25"/>
  <cols>
    <col min="1" max="1" width="11.42578125" style="67"/>
    <col min="2" max="2" width="7.7109375" style="67" customWidth="1"/>
    <col min="3" max="3" width="20.7109375" style="67" customWidth="1"/>
    <col min="4" max="6" width="25.7109375" style="67" customWidth="1"/>
    <col min="7" max="7" width="40.7109375" style="67" customWidth="1"/>
    <col min="8" max="8" width="20.7109375" style="67" customWidth="1"/>
    <col min="9" max="9" width="14.7109375" style="67" customWidth="1"/>
    <col min="10" max="10" width="7.7109375" style="67" customWidth="1"/>
    <col min="11" max="11" width="14.7109375" style="67" customWidth="1"/>
    <col min="12" max="12" width="7.7109375" style="67" customWidth="1"/>
    <col min="13" max="13" width="14.7109375" style="67" customWidth="1"/>
    <col min="14" max="14" width="8.7109375" style="67" customWidth="1"/>
    <col min="15" max="15" width="55.7109375" style="67" customWidth="1"/>
    <col min="16" max="16" width="6.42578125" style="67" customWidth="1"/>
    <col min="17" max="17" width="7" style="67" customWidth="1"/>
    <col min="18" max="19" width="11.7109375" style="67" customWidth="1"/>
    <col min="20" max="20" width="8.7109375" style="67" customWidth="1"/>
    <col min="21" max="21" width="13.7109375" style="67" customWidth="1"/>
    <col min="22" max="22" width="10.7109375" style="67" customWidth="1"/>
    <col min="23" max="23" width="22.5703125" style="67" customWidth="1"/>
    <col min="24" max="24" width="24.140625" style="67" customWidth="1"/>
    <col min="25" max="25" width="9.7109375" style="67" customWidth="1"/>
    <col min="26" max="26" width="10.7109375" style="67" customWidth="1"/>
    <col min="27" max="28" width="9.7109375" style="67" customWidth="1"/>
    <col min="29" max="29" width="10.7109375" style="67" customWidth="1"/>
    <col min="30" max="30" width="9.7109375" style="67" customWidth="1"/>
    <col min="31" max="31" width="10.7109375" style="67" customWidth="1"/>
    <col min="32" max="32" width="13.7109375" style="67" customWidth="1"/>
    <col min="33" max="16384" width="11.42578125" style="67"/>
  </cols>
  <sheetData>
    <row r="3" spans="2:32" ht="15" customHeight="1" x14ac:dyDescent="0.25">
      <c r="B3" s="319"/>
      <c r="C3" s="320"/>
      <c r="D3" s="320"/>
      <c r="E3" s="320"/>
      <c r="F3" s="323" t="s">
        <v>0</v>
      </c>
      <c r="G3" s="323"/>
      <c r="H3" s="323"/>
      <c r="I3" s="323"/>
      <c r="J3" s="323"/>
      <c r="K3" s="323"/>
      <c r="L3" s="323"/>
      <c r="M3" s="323"/>
      <c r="N3" s="323"/>
      <c r="O3" s="323"/>
      <c r="P3" s="323"/>
      <c r="Q3" s="323"/>
      <c r="R3" s="323"/>
      <c r="S3" s="323"/>
      <c r="T3" s="323"/>
      <c r="U3" s="323"/>
      <c r="V3" s="323"/>
      <c r="W3" s="323"/>
      <c r="X3" s="323"/>
      <c r="Y3" s="323"/>
      <c r="Z3" s="323"/>
      <c r="AA3" s="325"/>
      <c r="AB3" s="325"/>
      <c r="AC3" s="325"/>
      <c r="AD3" s="325"/>
      <c r="AE3" s="325"/>
      <c r="AF3" s="326"/>
    </row>
    <row r="4" spans="2:32" ht="15" customHeight="1" x14ac:dyDescent="0.25">
      <c r="B4" s="321"/>
      <c r="C4" s="322"/>
      <c r="D4" s="322"/>
      <c r="E4" s="322"/>
      <c r="F4" s="324"/>
      <c r="G4" s="324"/>
      <c r="H4" s="324"/>
      <c r="I4" s="324"/>
      <c r="J4" s="324"/>
      <c r="K4" s="324"/>
      <c r="L4" s="324"/>
      <c r="M4" s="324"/>
      <c r="N4" s="324"/>
      <c r="O4" s="324"/>
      <c r="P4" s="324"/>
      <c r="Q4" s="324"/>
      <c r="R4" s="324"/>
      <c r="S4" s="324"/>
      <c r="T4" s="324"/>
      <c r="U4" s="324"/>
      <c r="V4" s="324"/>
      <c r="W4" s="324"/>
      <c r="X4" s="324"/>
      <c r="Y4" s="324"/>
      <c r="Z4" s="324"/>
      <c r="AA4" s="327"/>
      <c r="AB4" s="327"/>
      <c r="AC4" s="327"/>
      <c r="AD4" s="327"/>
      <c r="AE4" s="327"/>
      <c r="AF4" s="328"/>
    </row>
    <row r="5" spans="2:32" ht="15" customHeight="1" x14ac:dyDescent="0.25">
      <c r="B5" s="321"/>
      <c r="C5" s="322"/>
      <c r="D5" s="322"/>
      <c r="E5" s="322"/>
      <c r="F5" s="324"/>
      <c r="G5" s="324"/>
      <c r="H5" s="324"/>
      <c r="I5" s="324"/>
      <c r="J5" s="324"/>
      <c r="K5" s="324"/>
      <c r="L5" s="324"/>
      <c r="M5" s="324"/>
      <c r="N5" s="324"/>
      <c r="O5" s="324"/>
      <c r="P5" s="324"/>
      <c r="Q5" s="324"/>
      <c r="R5" s="324"/>
      <c r="S5" s="324"/>
      <c r="T5" s="324"/>
      <c r="U5" s="324"/>
      <c r="V5" s="324"/>
      <c r="W5" s="324"/>
      <c r="X5" s="324"/>
      <c r="Y5" s="324"/>
      <c r="Z5" s="324"/>
      <c r="AA5" s="327"/>
      <c r="AB5" s="327"/>
      <c r="AC5" s="327"/>
      <c r="AD5" s="327"/>
      <c r="AE5" s="327"/>
      <c r="AF5" s="328"/>
    </row>
    <row r="6" spans="2:32" ht="15" customHeight="1" x14ac:dyDescent="0.25">
      <c r="B6" s="321"/>
      <c r="C6" s="322"/>
      <c r="D6" s="322"/>
      <c r="E6" s="322"/>
      <c r="F6" s="324"/>
      <c r="G6" s="324"/>
      <c r="H6" s="324"/>
      <c r="I6" s="324"/>
      <c r="J6" s="324"/>
      <c r="K6" s="324"/>
      <c r="L6" s="324"/>
      <c r="M6" s="324"/>
      <c r="N6" s="324"/>
      <c r="O6" s="324"/>
      <c r="P6" s="324"/>
      <c r="Q6" s="324"/>
      <c r="R6" s="324"/>
      <c r="S6" s="324"/>
      <c r="T6" s="324"/>
      <c r="U6" s="324"/>
      <c r="V6" s="324"/>
      <c r="W6" s="324"/>
      <c r="X6" s="324"/>
      <c r="Y6" s="324"/>
      <c r="Z6" s="324"/>
      <c r="AA6" s="327"/>
      <c r="AB6" s="327"/>
      <c r="AC6" s="327"/>
      <c r="AD6" s="327"/>
      <c r="AE6" s="327"/>
      <c r="AF6" s="328"/>
    </row>
    <row r="7" spans="2:32" ht="15" customHeight="1" x14ac:dyDescent="0.25">
      <c r="B7" s="321"/>
      <c r="C7" s="322"/>
      <c r="D7" s="322"/>
      <c r="E7" s="322"/>
      <c r="F7" s="324"/>
      <c r="G7" s="324"/>
      <c r="H7" s="324"/>
      <c r="I7" s="324"/>
      <c r="J7" s="324"/>
      <c r="K7" s="324"/>
      <c r="L7" s="324"/>
      <c r="M7" s="324"/>
      <c r="N7" s="324"/>
      <c r="O7" s="324"/>
      <c r="P7" s="324"/>
      <c r="Q7" s="324"/>
      <c r="R7" s="324"/>
      <c r="S7" s="324"/>
      <c r="T7" s="324"/>
      <c r="U7" s="324"/>
      <c r="V7" s="324"/>
      <c r="W7" s="324"/>
      <c r="X7" s="324"/>
      <c r="Y7" s="324"/>
      <c r="Z7" s="324"/>
      <c r="AA7" s="327"/>
      <c r="AB7" s="327"/>
      <c r="AC7" s="327"/>
      <c r="AD7" s="327"/>
      <c r="AE7" s="327"/>
      <c r="AF7" s="328"/>
    </row>
    <row r="8" spans="2:32" ht="15" customHeight="1" x14ac:dyDescent="0.25">
      <c r="B8" s="321"/>
      <c r="C8" s="322"/>
      <c r="D8" s="322"/>
      <c r="E8" s="322"/>
      <c r="F8" s="324"/>
      <c r="G8" s="324"/>
      <c r="H8" s="324"/>
      <c r="I8" s="324"/>
      <c r="J8" s="324"/>
      <c r="K8" s="324"/>
      <c r="L8" s="324"/>
      <c r="M8" s="324"/>
      <c r="N8" s="324"/>
      <c r="O8" s="324"/>
      <c r="P8" s="324"/>
      <c r="Q8" s="324"/>
      <c r="R8" s="324"/>
      <c r="S8" s="324"/>
      <c r="T8" s="324"/>
      <c r="U8" s="324"/>
      <c r="V8" s="324"/>
      <c r="W8" s="324"/>
      <c r="X8" s="324"/>
      <c r="Y8" s="324"/>
      <c r="Z8" s="324"/>
      <c r="AA8" s="327"/>
      <c r="AB8" s="327"/>
      <c r="AC8" s="327"/>
      <c r="AD8" s="327"/>
      <c r="AE8" s="327"/>
      <c r="AF8" s="328"/>
    </row>
    <row r="9" spans="2:32" ht="15" customHeight="1" x14ac:dyDescent="0.25">
      <c r="B9" s="321"/>
      <c r="C9" s="322"/>
      <c r="D9" s="322"/>
      <c r="E9" s="322"/>
      <c r="F9" s="324"/>
      <c r="G9" s="324"/>
      <c r="H9" s="324"/>
      <c r="I9" s="324"/>
      <c r="J9" s="324"/>
      <c r="K9" s="324"/>
      <c r="L9" s="324"/>
      <c r="M9" s="324"/>
      <c r="N9" s="324"/>
      <c r="O9" s="324"/>
      <c r="P9" s="324"/>
      <c r="Q9" s="324"/>
      <c r="R9" s="324"/>
      <c r="S9" s="324"/>
      <c r="T9" s="324"/>
      <c r="U9" s="324"/>
      <c r="V9" s="324"/>
      <c r="W9" s="324"/>
      <c r="X9" s="324"/>
      <c r="Y9" s="324"/>
      <c r="Z9" s="324"/>
      <c r="AA9" s="327"/>
      <c r="AB9" s="327"/>
      <c r="AC9" s="327"/>
      <c r="AD9" s="327"/>
      <c r="AE9" s="327"/>
      <c r="AF9" s="328"/>
    </row>
    <row r="10" spans="2:32" ht="15" customHeight="1" x14ac:dyDescent="0.25">
      <c r="B10" s="321"/>
      <c r="C10" s="322"/>
      <c r="D10" s="322"/>
      <c r="E10" s="322"/>
      <c r="F10" s="324"/>
      <c r="G10" s="324"/>
      <c r="H10" s="324"/>
      <c r="I10" s="324"/>
      <c r="J10" s="324"/>
      <c r="K10" s="324"/>
      <c r="L10" s="324"/>
      <c r="M10" s="324"/>
      <c r="N10" s="324"/>
      <c r="O10" s="324"/>
      <c r="P10" s="324"/>
      <c r="Q10" s="324"/>
      <c r="R10" s="324"/>
      <c r="S10" s="324"/>
      <c r="T10" s="324"/>
      <c r="U10" s="324"/>
      <c r="V10" s="324"/>
      <c r="W10" s="324"/>
      <c r="X10" s="324"/>
      <c r="Y10" s="324"/>
      <c r="Z10" s="324"/>
      <c r="AA10" s="327"/>
      <c r="AB10" s="327"/>
      <c r="AC10" s="327"/>
      <c r="AD10" s="327"/>
      <c r="AE10" s="327"/>
      <c r="AF10" s="328"/>
    </row>
    <row r="11" spans="2:32" ht="15" customHeight="1" x14ac:dyDescent="0.25">
      <c r="B11" s="321"/>
      <c r="C11" s="322"/>
      <c r="D11" s="322"/>
      <c r="E11" s="322"/>
      <c r="F11" s="324"/>
      <c r="G11" s="324"/>
      <c r="H11" s="324"/>
      <c r="I11" s="324"/>
      <c r="J11" s="324"/>
      <c r="K11" s="324"/>
      <c r="L11" s="324"/>
      <c r="M11" s="324"/>
      <c r="N11" s="324"/>
      <c r="O11" s="324"/>
      <c r="P11" s="324"/>
      <c r="Q11" s="324"/>
      <c r="R11" s="324"/>
      <c r="S11" s="324"/>
      <c r="T11" s="324"/>
      <c r="U11" s="324"/>
      <c r="V11" s="324"/>
      <c r="W11" s="324"/>
      <c r="X11" s="324"/>
      <c r="Y11" s="324"/>
      <c r="Z11" s="324"/>
      <c r="AA11" s="327"/>
      <c r="AB11" s="327"/>
      <c r="AC11" s="327"/>
      <c r="AD11" s="327"/>
      <c r="AE11" s="327"/>
      <c r="AF11" s="328"/>
    </row>
    <row r="12" spans="2:32" ht="15" customHeight="1" x14ac:dyDescent="0.25">
      <c r="B12" s="321"/>
      <c r="C12" s="322"/>
      <c r="D12" s="322"/>
      <c r="E12" s="322"/>
      <c r="F12" s="324"/>
      <c r="G12" s="324"/>
      <c r="H12" s="324"/>
      <c r="I12" s="324"/>
      <c r="J12" s="324"/>
      <c r="K12" s="324"/>
      <c r="L12" s="324"/>
      <c r="M12" s="324"/>
      <c r="N12" s="324"/>
      <c r="O12" s="324"/>
      <c r="P12" s="324"/>
      <c r="Q12" s="324"/>
      <c r="R12" s="324"/>
      <c r="S12" s="324"/>
      <c r="T12" s="324"/>
      <c r="U12" s="324"/>
      <c r="V12" s="324"/>
      <c r="W12" s="324"/>
      <c r="X12" s="324"/>
      <c r="Y12" s="324"/>
      <c r="Z12" s="324"/>
      <c r="AA12" s="327"/>
      <c r="AB12" s="327"/>
      <c r="AC12" s="327"/>
      <c r="AD12" s="327"/>
      <c r="AE12" s="327"/>
      <c r="AF12" s="328"/>
    </row>
    <row r="13" spans="2:32" ht="27" customHeight="1" x14ac:dyDescent="0.25">
      <c r="B13" s="321"/>
      <c r="C13" s="322"/>
      <c r="D13" s="322"/>
      <c r="E13" s="322"/>
      <c r="F13" s="324"/>
      <c r="G13" s="324"/>
      <c r="H13" s="324"/>
      <c r="I13" s="324"/>
      <c r="J13" s="324"/>
      <c r="K13" s="324"/>
      <c r="L13" s="324"/>
      <c r="M13" s="324"/>
      <c r="N13" s="324"/>
      <c r="O13" s="324"/>
      <c r="P13" s="324"/>
      <c r="Q13" s="324"/>
      <c r="R13" s="324"/>
      <c r="S13" s="324"/>
      <c r="T13" s="324"/>
      <c r="U13" s="324"/>
      <c r="V13" s="324"/>
      <c r="W13" s="324"/>
      <c r="X13" s="324"/>
      <c r="Y13" s="324"/>
      <c r="Z13" s="324"/>
      <c r="AA13" s="327"/>
      <c r="AB13" s="327"/>
      <c r="AC13" s="327"/>
      <c r="AD13" s="327"/>
      <c r="AE13" s="327"/>
      <c r="AF13" s="328"/>
    </row>
    <row r="14" spans="2:32" ht="21" customHeight="1" x14ac:dyDescent="0.3">
      <c r="B14" s="329" t="s">
        <v>1</v>
      </c>
      <c r="C14" s="330"/>
      <c r="D14" s="330"/>
      <c r="E14" s="68"/>
      <c r="F14" s="69"/>
      <c r="G14" s="69"/>
      <c r="H14" s="69"/>
      <c r="I14" s="69"/>
      <c r="J14" s="69"/>
      <c r="K14" s="69"/>
      <c r="L14" s="69"/>
      <c r="M14" s="69"/>
      <c r="N14" s="69"/>
      <c r="O14" s="69"/>
      <c r="P14" s="69"/>
      <c r="Q14" s="69"/>
      <c r="R14" s="69"/>
      <c r="S14" s="69"/>
      <c r="T14" s="69"/>
      <c r="U14" s="69"/>
      <c r="V14" s="69"/>
      <c r="W14" s="69"/>
      <c r="X14" s="69"/>
      <c r="Y14" s="69"/>
      <c r="Z14" s="69"/>
      <c r="AA14" s="69"/>
      <c r="AB14" s="330" t="s">
        <v>2</v>
      </c>
      <c r="AC14" s="330"/>
      <c r="AD14" s="330"/>
      <c r="AE14" s="330"/>
      <c r="AF14" s="70"/>
    </row>
    <row r="15" spans="2:32" ht="33.75" customHeight="1" x14ac:dyDescent="0.25">
      <c r="B15" s="71"/>
      <c r="AF15" s="72"/>
    </row>
    <row r="16" spans="2:32" ht="21" customHeight="1" x14ac:dyDescent="0.25">
      <c r="B16" s="310" t="s">
        <v>3</v>
      </c>
      <c r="C16" s="311"/>
      <c r="D16" s="311"/>
      <c r="E16" s="312">
        <v>2021</v>
      </c>
      <c r="F16" s="312"/>
      <c r="G16" s="312"/>
      <c r="H16" s="312"/>
      <c r="Q16" s="313" t="s">
        <v>4</v>
      </c>
      <c r="R16" s="313"/>
      <c r="S16" s="313"/>
      <c r="T16" s="73"/>
      <c r="U16" s="73"/>
      <c r="V16" s="312" t="s">
        <v>225</v>
      </c>
      <c r="W16" s="312"/>
      <c r="X16" s="312"/>
      <c r="Y16" s="312"/>
      <c r="Z16" s="312"/>
      <c r="AA16" s="312"/>
      <c r="AB16" s="312"/>
      <c r="AC16" s="312"/>
      <c r="AD16" s="312"/>
      <c r="AE16" s="312"/>
      <c r="AF16" s="331"/>
    </row>
    <row r="17" spans="2:32" ht="21.75" customHeight="1" x14ac:dyDescent="0.25">
      <c r="B17" s="74"/>
      <c r="C17" s="75"/>
      <c r="D17" s="76"/>
      <c r="E17" s="318"/>
      <c r="F17" s="318"/>
      <c r="G17" s="318"/>
      <c r="H17" s="318"/>
      <c r="Q17" s="77"/>
      <c r="R17" s="77"/>
      <c r="S17" s="77"/>
      <c r="AF17" s="72"/>
    </row>
    <row r="18" spans="2:32" ht="26.25" customHeight="1" x14ac:dyDescent="0.25">
      <c r="B18" s="310" t="s">
        <v>6</v>
      </c>
      <c r="C18" s="311"/>
      <c r="D18" s="311"/>
      <c r="E18" s="312" t="s">
        <v>226</v>
      </c>
      <c r="F18" s="312"/>
      <c r="G18" s="312"/>
      <c r="H18" s="312"/>
      <c r="Q18" s="313" t="s">
        <v>8</v>
      </c>
      <c r="R18" s="313"/>
      <c r="S18" s="313"/>
      <c r="T18" s="316" t="s">
        <v>227</v>
      </c>
      <c r="U18" s="316"/>
      <c r="V18" s="316"/>
      <c r="W18" s="316"/>
      <c r="X18" s="316"/>
      <c r="Y18" s="316"/>
      <c r="Z18" s="313" t="s">
        <v>10</v>
      </c>
      <c r="AA18" s="313"/>
      <c r="AB18" s="316" t="s">
        <v>228</v>
      </c>
      <c r="AC18" s="316"/>
      <c r="AD18" s="316"/>
      <c r="AE18" s="316"/>
      <c r="AF18" s="317"/>
    </row>
    <row r="19" spans="2:32" ht="57" customHeight="1" x14ac:dyDescent="0.25">
      <c r="B19" s="310" t="s">
        <v>12</v>
      </c>
      <c r="C19" s="311"/>
      <c r="D19" s="311"/>
      <c r="E19" s="335" t="s">
        <v>229</v>
      </c>
      <c r="F19" s="335"/>
      <c r="G19" s="335"/>
      <c r="H19" s="335"/>
      <c r="Q19" s="313" t="s">
        <v>14</v>
      </c>
      <c r="R19" s="313"/>
      <c r="S19" s="313"/>
      <c r="T19" s="314" t="s">
        <v>230</v>
      </c>
      <c r="U19" s="314"/>
      <c r="V19" s="314"/>
      <c r="W19" s="314"/>
      <c r="X19" s="314"/>
      <c r="Y19" s="314"/>
      <c r="Z19" s="313" t="s">
        <v>10</v>
      </c>
      <c r="AA19" s="313"/>
      <c r="AB19" s="314" t="s">
        <v>228</v>
      </c>
      <c r="AC19" s="314"/>
      <c r="AD19" s="314"/>
      <c r="AE19" s="314"/>
      <c r="AF19" s="315"/>
    </row>
    <row r="20" spans="2:32" ht="25.5" customHeight="1" x14ac:dyDescent="0.25">
      <c r="B20" s="310" t="s">
        <v>16</v>
      </c>
      <c r="C20" s="311"/>
      <c r="D20" s="311"/>
      <c r="E20" s="312"/>
      <c r="F20" s="312"/>
      <c r="G20" s="312"/>
      <c r="H20" s="312"/>
      <c r="Q20" s="313" t="s">
        <v>18</v>
      </c>
      <c r="R20" s="313"/>
      <c r="S20" s="313"/>
      <c r="T20" s="314" t="s">
        <v>231</v>
      </c>
      <c r="U20" s="314"/>
      <c r="V20" s="314"/>
      <c r="W20" s="314"/>
      <c r="X20" s="314"/>
      <c r="Y20" s="314"/>
      <c r="Z20" s="313" t="s">
        <v>10</v>
      </c>
      <c r="AA20" s="313"/>
      <c r="AB20" s="314" t="s">
        <v>232</v>
      </c>
      <c r="AC20" s="314"/>
      <c r="AD20" s="314"/>
      <c r="AE20" s="314"/>
      <c r="AF20" s="315"/>
    </row>
    <row r="21" spans="2:32" ht="29.1" customHeight="1" thickBot="1" x14ac:dyDescent="0.3">
      <c r="B21" s="71"/>
      <c r="AF21" s="72"/>
    </row>
    <row r="22" spans="2:32" s="78" customFormat="1" ht="35.1" customHeight="1" thickBot="1" x14ac:dyDescent="0.35">
      <c r="B22" s="296" t="s">
        <v>21</v>
      </c>
      <c r="C22" s="297"/>
      <c r="D22" s="298"/>
      <c r="E22" s="298"/>
      <c r="F22" s="298"/>
      <c r="G22" s="298"/>
      <c r="H22" s="298"/>
      <c r="I22" s="298"/>
      <c r="J22" s="298"/>
      <c r="K22" s="298"/>
      <c r="L22" s="298"/>
      <c r="M22" s="298"/>
      <c r="N22" s="298" t="s">
        <v>22</v>
      </c>
      <c r="O22" s="298"/>
      <c r="P22" s="298"/>
      <c r="Q22" s="298"/>
      <c r="R22" s="298"/>
      <c r="S22" s="298"/>
      <c r="T22" s="298"/>
      <c r="U22" s="298"/>
      <c r="V22" s="298"/>
      <c r="W22" s="298"/>
      <c r="X22" s="298"/>
      <c r="Y22" s="298"/>
      <c r="Z22" s="298"/>
      <c r="AA22" s="298"/>
      <c r="AB22" s="298"/>
      <c r="AC22" s="298"/>
      <c r="AD22" s="298"/>
      <c r="AE22" s="298"/>
      <c r="AF22" s="299"/>
    </row>
    <row r="23" spans="2:32" ht="31.5" customHeight="1" x14ac:dyDescent="0.25">
      <c r="B23" s="300" t="s">
        <v>23</v>
      </c>
      <c r="C23" s="290" t="s">
        <v>24</v>
      </c>
      <c r="D23" s="292" t="s">
        <v>25</v>
      </c>
      <c r="E23" s="292" t="s">
        <v>26</v>
      </c>
      <c r="F23" s="292" t="s">
        <v>27</v>
      </c>
      <c r="G23" s="290" t="s">
        <v>28</v>
      </c>
      <c r="H23" s="290" t="s">
        <v>29</v>
      </c>
      <c r="I23" s="290" t="s">
        <v>30</v>
      </c>
      <c r="J23" s="290" t="s">
        <v>31</v>
      </c>
      <c r="K23" s="290" t="s">
        <v>32</v>
      </c>
      <c r="L23" s="288" t="s">
        <v>33</v>
      </c>
      <c r="M23" s="290" t="s">
        <v>34</v>
      </c>
      <c r="N23" s="292" t="s">
        <v>35</v>
      </c>
      <c r="O23" s="292" t="s">
        <v>36</v>
      </c>
      <c r="P23" s="306" t="s">
        <v>37</v>
      </c>
      <c r="Q23" s="306"/>
      <c r="R23" s="307" t="s">
        <v>38</v>
      </c>
      <c r="S23" s="308"/>
      <c r="T23" s="309"/>
      <c r="U23" s="307" t="s">
        <v>39</v>
      </c>
      <c r="V23" s="308"/>
      <c r="W23" s="309"/>
      <c r="X23" s="302" t="s">
        <v>40</v>
      </c>
      <c r="Y23" s="302" t="s">
        <v>41</v>
      </c>
      <c r="Z23" s="302" t="s">
        <v>42</v>
      </c>
      <c r="AA23" s="290" t="s">
        <v>31</v>
      </c>
      <c r="AB23" s="302" t="s">
        <v>43</v>
      </c>
      <c r="AC23" s="302" t="s">
        <v>44</v>
      </c>
      <c r="AD23" s="290" t="s">
        <v>31</v>
      </c>
      <c r="AE23" s="302" t="s">
        <v>45</v>
      </c>
      <c r="AF23" s="304" t="s">
        <v>46</v>
      </c>
    </row>
    <row r="24" spans="2:32" ht="99" customHeight="1" thickBot="1" x14ac:dyDescent="0.3">
      <c r="B24" s="301"/>
      <c r="C24" s="291"/>
      <c r="D24" s="293"/>
      <c r="E24" s="293"/>
      <c r="F24" s="293"/>
      <c r="G24" s="291"/>
      <c r="H24" s="291"/>
      <c r="I24" s="291"/>
      <c r="J24" s="291"/>
      <c r="K24" s="291"/>
      <c r="L24" s="289"/>
      <c r="M24" s="291"/>
      <c r="N24" s="293"/>
      <c r="O24" s="293"/>
      <c r="P24" s="79" t="s">
        <v>47</v>
      </c>
      <c r="Q24" s="80" t="s">
        <v>25</v>
      </c>
      <c r="R24" s="80" t="s">
        <v>48</v>
      </c>
      <c r="S24" s="80" t="s">
        <v>49</v>
      </c>
      <c r="T24" s="80" t="s">
        <v>50</v>
      </c>
      <c r="U24" s="80" t="s">
        <v>51</v>
      </c>
      <c r="V24" s="80" t="s">
        <v>52</v>
      </c>
      <c r="W24" s="80" t="s">
        <v>53</v>
      </c>
      <c r="X24" s="303"/>
      <c r="Y24" s="303"/>
      <c r="Z24" s="303"/>
      <c r="AA24" s="291"/>
      <c r="AB24" s="303"/>
      <c r="AC24" s="303"/>
      <c r="AD24" s="291"/>
      <c r="AE24" s="303"/>
      <c r="AF24" s="305"/>
    </row>
    <row r="25" spans="2:32" ht="80.099999999999994" customHeight="1" x14ac:dyDescent="0.25">
      <c r="B25" s="284">
        <v>1</v>
      </c>
      <c r="C25" s="278" t="s">
        <v>233</v>
      </c>
      <c r="D25" s="278" t="s">
        <v>234</v>
      </c>
      <c r="E25" s="278" t="s">
        <v>235</v>
      </c>
      <c r="F25" s="278" t="s">
        <v>236</v>
      </c>
      <c r="G25" s="286" t="str">
        <f>CONCATENATE(D25," ",E25," ",F25)</f>
        <v>Posibilidad de inadecuado manejo de recursos, debido a la mala orientación y/o formulación de los proyectos de inversión por contratación de perfiles profesionales inadecuado.</v>
      </c>
      <c r="H25" s="278" t="s">
        <v>151</v>
      </c>
      <c r="I25" s="278" t="s">
        <v>115</v>
      </c>
      <c r="J25" s="272">
        <f>_xlfn.IFNA(VLOOKUP(I25,[2]Aux!$A$2:$B$6,2,FALSE)," ")</f>
        <v>0.4</v>
      </c>
      <c r="K25" s="278" t="s">
        <v>85</v>
      </c>
      <c r="L25" s="280">
        <f>_xlfn.IFNA(VLOOKUP(K25,[2]Aux!$C$2:$D$6,2,FALSE)," ")</f>
        <v>0.8</v>
      </c>
      <c r="M25" s="282" t="str" cm="1">
        <f t="array" ref="M25">_xlfn.IFNA(INDEX('[2]Riesgo Inherente'!$N$12:$N$36,MATCH(I25&amp;K25,'[2]Riesgo Inherente'!$K$12:$K$36&amp;'[2]Riesgo Inherente'!$L$12:$L$36,0),0)," ")</f>
        <v>Alto</v>
      </c>
      <c r="N25" s="114">
        <v>1</v>
      </c>
      <c r="O25" s="96" t="s">
        <v>237</v>
      </c>
      <c r="P25" s="36" t="s">
        <v>197</v>
      </c>
      <c r="Q25" s="37"/>
      <c r="R25" s="37" t="s">
        <v>63</v>
      </c>
      <c r="S25" s="37" t="s">
        <v>64</v>
      </c>
      <c r="T25" s="38">
        <f>_xlfn.IFNA(VLOOKUP(R25,[2]Aux!$G$2:$H$4,2,FALSE)+VLOOKUP(S25,[2]Aux!$I$2:$J$3,2,FALSE)," ")</f>
        <v>0.4</v>
      </c>
      <c r="U25" s="36" t="s">
        <v>65</v>
      </c>
      <c r="V25" s="37" t="s">
        <v>66</v>
      </c>
      <c r="W25" s="36" t="s">
        <v>238</v>
      </c>
      <c r="X25" s="36" t="s">
        <v>239</v>
      </c>
      <c r="Y25" s="39">
        <f>_xlfn.IFNA(IF(OR(R25="Preventivo",R25="Detectivo"),J25-(J25*T25)," ")," ")</f>
        <v>0.24</v>
      </c>
      <c r="Z25" s="274" t="e" cm="1">
        <f t="array" aca="1" ref="Z25" ca="1">_xlfn.IFNA(_xlfn.IFS(AND(AA25&gt;0,AA25&lt;=0.4),"Muy Baja",AND(AA25&gt;0.2,AA25&lt;=0.4),"Baja",AND(AA25&gt;0.4,AA25&lt;=0.6),"Media",AND(AA25&gt;0.6,AA25&lt;=0.8),"Alta",AND(AA25&gt;0.8,AA25&lt;=1),"Muy Alta")," ")</f>
        <v>#NAME?</v>
      </c>
      <c r="AA25" s="272" t="e" cm="1">
        <f t="array" aca="1" ref="AA25" ca="1">_xlfn.IFNA(_xlfn.IFS(AND(Y25=" ",Y26=" "),J25,AND(Y25&lt;&gt;" ",Y26&lt;&gt;" "),Y26,Y25=" ",Y26,Y26=" ",Y25)," ")</f>
        <v>#NAME?</v>
      </c>
      <c r="AB25" s="39" t="str">
        <f>_xlfn.IFNA(IF(R25="Correctivo",L25-(L25*T25)," ")," ")</f>
        <v xml:space="preserve"> </v>
      </c>
      <c r="AC25" s="274" t="e" cm="1">
        <f t="array" aca="1" ref="AC25" ca="1">_xlfn.IFNA(_xlfn.IFS(AND(AD25&gt;0,AD25&lt;=0.4),"Leve",AND(AD25&gt;0.2,AD25&lt;=0.4),"Menor",AND(AD25&gt;0.4,AD25&lt;=0.6),"Moderado",AND(AD25&gt;0.6,AD25&lt;=0.8),"Mayor",AND(AD25&gt;0.8,AD25&lt;=1),"Catastrófico")," ")</f>
        <v>#NAME?</v>
      </c>
      <c r="AD25" s="272" t="e" cm="1">
        <f t="array" aca="1" ref="AD25" ca="1">_xlfn.IFNA(_xlfn.IFS(AND(AB25=" ",AB26=" "),L25,AND(AB25&lt;&gt;" ",AB26&lt;&gt;" "),AB26,AB25=" ",AB26,AB26=" ",AB25)," ")</f>
        <v>#NAME?</v>
      </c>
      <c r="AE25" s="274" t="e" cm="1">
        <f t="array" aca="1" ref="AE25" ca="1">_xlfn.IFNA(INDEX('[2]Riesgo Inherente'!$N$12:$N$36,MATCH(Z25&amp;AC25,'[2]Riesgo Inherente'!$K$12:$K$36&amp;'[2]Riesgo Inherente'!$L$12:$L$36,0),0)," ")</f>
        <v>#NAME?</v>
      </c>
      <c r="AF25" s="276" t="s">
        <v>172</v>
      </c>
    </row>
    <row r="26" spans="2:32" ht="60" customHeight="1" thickBot="1" x14ac:dyDescent="0.3">
      <c r="B26" s="285"/>
      <c r="C26" s="332"/>
      <c r="D26" s="279"/>
      <c r="E26" s="279"/>
      <c r="F26" s="279"/>
      <c r="G26" s="287"/>
      <c r="H26" s="279"/>
      <c r="I26" s="279"/>
      <c r="J26" s="273"/>
      <c r="K26" s="279"/>
      <c r="L26" s="281"/>
      <c r="M26" s="283"/>
      <c r="N26" s="115">
        <v>2</v>
      </c>
      <c r="O26" s="97"/>
      <c r="P26" s="30"/>
      <c r="Q26" s="31"/>
      <c r="R26" s="31"/>
      <c r="S26" s="31"/>
      <c r="T26" s="33" t="str">
        <f>_xlfn.IFNA(VLOOKUP(R26,[2]Aux!$G$2:$H$4,2,FALSE)+VLOOKUP(S26,[2]Aux!$I$2:$J$3,2,FALSE)," ")</f>
        <v xml:space="preserve"> </v>
      </c>
      <c r="U26" s="30"/>
      <c r="V26" s="31"/>
      <c r="W26" s="30"/>
      <c r="X26" s="30"/>
      <c r="Y26" s="34" t="str">
        <f>_xlfn.IFNA(IF(Y25=" ",IF(OR(R26="Preventivo",R26="Detectivo"),J25-(J25*T26)," "),IF(OR(R26="Preventivo",R26="Detectivo"),Y25-(Y25*T26)," "))," ")</f>
        <v xml:space="preserve"> </v>
      </c>
      <c r="Z26" s="275"/>
      <c r="AA26" s="273"/>
      <c r="AB26" s="35" t="str">
        <f>_xlfn.IFNA(IF(AB25=" ",IF(R26="Correctivo",L25-(L25*T26)," "),IF(R26="Correctivo",AB25-(AB25*T26)," "))," ")</f>
        <v xml:space="preserve"> </v>
      </c>
      <c r="AC26" s="275"/>
      <c r="AD26" s="273"/>
      <c r="AE26" s="275"/>
      <c r="AF26" s="277"/>
    </row>
    <row r="27" spans="2:32" ht="72" customHeight="1" thickBot="1" x14ac:dyDescent="0.3">
      <c r="B27" s="284">
        <v>2</v>
      </c>
      <c r="C27" s="332"/>
      <c r="D27" s="278" t="s">
        <v>240</v>
      </c>
      <c r="E27" s="278" t="s">
        <v>241</v>
      </c>
      <c r="F27" s="278" t="s">
        <v>242</v>
      </c>
      <c r="G27" s="286" t="str">
        <f>CONCATENATE(D27," ",E27," ",F27)</f>
        <v>Probabilidad de repetir y/o omitir procesos o actividades por vinculación contractual de nuevo personal,  debido a la inexistencia de la gestión del conocimiento</v>
      </c>
      <c r="H27" s="278" t="s">
        <v>151</v>
      </c>
      <c r="I27" s="278" t="s">
        <v>93</v>
      </c>
      <c r="J27" s="272">
        <f>_xlfn.IFNA(VLOOKUP(I27,[2]Aux!$A$2:$B$6,2,FALSE)," ")</f>
        <v>0.6</v>
      </c>
      <c r="K27" s="278" t="s">
        <v>85</v>
      </c>
      <c r="L27" s="280">
        <f>_xlfn.IFNA(VLOOKUP(K27,[2]Aux!$C$2:$D$6,2,FALSE)," ")</f>
        <v>0.8</v>
      </c>
      <c r="M27" s="282" t="str" cm="1">
        <f t="array" ref="M27">_xlfn.IFNA(INDEX('[2]Riesgo Inherente'!$N$12:$N$36,MATCH(I27&amp;K27,'[2]Riesgo Inherente'!$K$12:$K$36&amp;'[2]Riesgo Inherente'!$L$12:$L$36,0),0)," ")</f>
        <v>Alto</v>
      </c>
      <c r="N27" s="36">
        <v>1</v>
      </c>
      <c r="O27" s="96" t="s">
        <v>243</v>
      </c>
      <c r="P27" s="36" t="s">
        <v>197</v>
      </c>
      <c r="Q27" s="37"/>
      <c r="R27" s="37" t="s">
        <v>63</v>
      </c>
      <c r="S27" s="37" t="s">
        <v>64</v>
      </c>
      <c r="T27" s="38">
        <f>_xlfn.IFNA(VLOOKUP(R27,[2]Aux!$G$2:$H$4,2,FALSE)+VLOOKUP(S27,[2]Aux!$I$2:$J$3,2,FALSE)," ")</f>
        <v>0.4</v>
      </c>
      <c r="U27" s="36" t="s">
        <v>65</v>
      </c>
      <c r="V27" s="37" t="s">
        <v>66</v>
      </c>
      <c r="W27" s="36" t="s">
        <v>244</v>
      </c>
      <c r="X27" s="36" t="s">
        <v>245</v>
      </c>
      <c r="Y27" s="39">
        <f>_xlfn.IFNA(IF(OR(R27="Preventivo",R27="Detectivo"),J27-(J27*T27)," ")," ")</f>
        <v>0.36</v>
      </c>
      <c r="Z27" s="274" t="e" cm="1">
        <f t="array" aca="1" ref="Z27" ca="1">_xlfn.IFNA(_xlfn.IFS(AND(AA27&gt;0,AA27&lt;=0.4),"Muy Baja",AND(AA27&gt;0.2,AA27&lt;=0.4),"Baja",AND(AA27&gt;0.4,AA27&lt;=0.6),"Media",AND(AA27&gt;0.6,AA27&lt;=0.8),"Alta",AND(AA27&gt;0.8,AA27&lt;=1),"Muy Alta")," ")</f>
        <v>#NAME?</v>
      </c>
      <c r="AA27" s="272" t="e" cm="1">
        <f t="array" aca="1" ref="AA27" ca="1">_xlfn.IFNA(_xlfn.IFS(AND(Y27=" ",Y28=" "),J27,AND(Y27&lt;&gt;" ",Y28&lt;&gt;" "),Y28,Y27=" ",Y28,Y28=" ",Y27)," ")</f>
        <v>#NAME?</v>
      </c>
      <c r="AB27" s="39" t="str">
        <f>_xlfn.IFNA(IF(R27="Correctivo",L27-(L27*T27)," ")," ")</f>
        <v xml:space="preserve"> </v>
      </c>
      <c r="AC27" s="274" t="e" cm="1">
        <f t="array" aca="1" ref="AC27" ca="1">_xlfn.IFNA(_xlfn.IFS(AND(AD27&gt;0,AD27&lt;=0.4),"Leve",AND(AD27&gt;0.2,AD27&lt;=0.4),"Menor",AND(AD27&gt;0.4,AD27&lt;=0.6),"Moderado",AND(AD27&gt;0.6,AD27&lt;=0.8),"Mayor",AND(AD27&gt;0.8,AD27&lt;=1),"Catastrófico")," ")</f>
        <v>#NAME?</v>
      </c>
      <c r="AD27" s="272" t="e" cm="1">
        <f t="array" aca="1" ref="AD27" ca="1">_xlfn.IFNA(_xlfn.IFS(AND(AB27=" ",AB28=" "),L27,AND(AB27&lt;&gt;" ",AB28&lt;&gt;" "),AB28,AB27=" ",AB28,AB28=" ",AB27)," ")</f>
        <v>#NAME?</v>
      </c>
      <c r="AE27" s="274" t="e" cm="1">
        <f t="array" aca="1" ref="AE27" ca="1">_xlfn.IFNA(INDEX('[2]Riesgo Inherente'!$N$12:$N$36,MATCH(Z27&amp;AC27,'[2]Riesgo Inherente'!$K$12:$K$36&amp;'[2]Riesgo Inherente'!$L$12:$L$36,0),0)," ")</f>
        <v>#NAME?</v>
      </c>
      <c r="AF27" s="276" t="s">
        <v>246</v>
      </c>
    </row>
    <row r="28" spans="2:32" ht="63.75" thickBot="1" x14ac:dyDescent="0.3">
      <c r="B28" s="285"/>
      <c r="C28" s="332"/>
      <c r="D28" s="279"/>
      <c r="E28" s="279"/>
      <c r="F28" s="279"/>
      <c r="G28" s="287"/>
      <c r="H28" s="279"/>
      <c r="I28" s="279"/>
      <c r="J28" s="273"/>
      <c r="K28" s="279"/>
      <c r="L28" s="281"/>
      <c r="M28" s="283"/>
      <c r="N28" s="30">
        <v>2</v>
      </c>
      <c r="O28" s="97" t="s">
        <v>247</v>
      </c>
      <c r="P28" s="30" t="s">
        <v>197</v>
      </c>
      <c r="Q28" s="31"/>
      <c r="R28" s="31" t="s">
        <v>63</v>
      </c>
      <c r="S28" s="31" t="s">
        <v>64</v>
      </c>
      <c r="T28" s="33">
        <f>_xlfn.IFNA(VLOOKUP(R28,[2]Aux!$G$2:$H$4,2,FALSE)+VLOOKUP(S28,[2]Aux!$I$2:$J$3,2,FALSE)," ")</f>
        <v>0.4</v>
      </c>
      <c r="U28" s="30" t="s">
        <v>65</v>
      </c>
      <c r="V28" s="31" t="s">
        <v>66</v>
      </c>
      <c r="W28" s="30" t="s">
        <v>248</v>
      </c>
      <c r="X28" s="36" t="s">
        <v>249</v>
      </c>
      <c r="Y28" s="34">
        <f>_xlfn.IFNA(IF(Y27=" ",IF(OR(R28="Preventivo",R28="Detectivo"),J27-(J27*T28)," "),IF(OR(R28="Preventivo",R28="Detectivo"),Y27-(Y27*T28)," "))," ")</f>
        <v>0.216</v>
      </c>
      <c r="Z28" s="275"/>
      <c r="AA28" s="273"/>
      <c r="AB28" s="35" t="str">
        <f>_xlfn.IFNA(IF(AB27=" ",IF(R28="Correctivo",L27-(L27*T28)," "),IF(R28="Correctivo",AB27-(AB27*T28)," "))," ")</f>
        <v xml:space="preserve"> </v>
      </c>
      <c r="AC28" s="275"/>
      <c r="AD28" s="273"/>
      <c r="AE28" s="275"/>
      <c r="AF28" s="277"/>
    </row>
    <row r="29" spans="2:32" ht="50.1" customHeight="1" thickBot="1" x14ac:dyDescent="0.3">
      <c r="B29" s="284">
        <v>3</v>
      </c>
      <c r="C29" s="332"/>
      <c r="D29" s="278" t="s">
        <v>250</v>
      </c>
      <c r="E29" s="278" t="s">
        <v>251</v>
      </c>
      <c r="F29" s="278" t="s">
        <v>252</v>
      </c>
      <c r="G29" s="286" t="str">
        <f>CONCATENATE(D29," ",E29," ",F29)</f>
        <v>Posibilidad de afectar el patrimonio documental por perdida de la información de la secretaría, debido a inadecuado manejo de las tablas de retencón documental y formatos establecidos</v>
      </c>
      <c r="H29" s="278" t="s">
        <v>151</v>
      </c>
      <c r="I29" s="278" t="s">
        <v>59</v>
      </c>
      <c r="J29" s="272">
        <f>_xlfn.IFNA(VLOOKUP(I29,[2]Aux!$A$2:$B$6,2,FALSE)," ")</f>
        <v>0.8</v>
      </c>
      <c r="K29" s="278" t="s">
        <v>85</v>
      </c>
      <c r="L29" s="280">
        <f>_xlfn.IFNA(VLOOKUP(K29,[2]Aux!$C$2:$D$6,2,FALSE)," ")</f>
        <v>0.8</v>
      </c>
      <c r="M29" s="282" t="str" cm="1">
        <f t="array" ref="M29">_xlfn.IFNA(INDEX('[2]Riesgo Inherente'!$N$12:$N$36,MATCH(I29&amp;K29,'[2]Riesgo Inherente'!$K$12:$K$36&amp;'[2]Riesgo Inherente'!$L$12:$L$36,0),0)," ")</f>
        <v>Alto</v>
      </c>
      <c r="N29" s="36">
        <v>1</v>
      </c>
      <c r="O29" s="96" t="s">
        <v>253</v>
      </c>
      <c r="P29" s="36" t="s">
        <v>197</v>
      </c>
      <c r="Q29" s="37"/>
      <c r="R29" s="37" t="s">
        <v>63</v>
      </c>
      <c r="S29" s="37" t="s">
        <v>64</v>
      </c>
      <c r="T29" s="38">
        <f>_xlfn.IFNA(VLOOKUP(R29,[2]Aux!$G$2:$H$4,2,FALSE)+VLOOKUP(S29,[2]Aux!$I$2:$J$3,2,FALSE)," ")</f>
        <v>0.4</v>
      </c>
      <c r="U29" s="36" t="s">
        <v>65</v>
      </c>
      <c r="V29" s="37" t="s">
        <v>96</v>
      </c>
      <c r="W29" s="36" t="s">
        <v>248</v>
      </c>
      <c r="X29" s="36" t="s">
        <v>254</v>
      </c>
      <c r="Y29" s="39">
        <f>_xlfn.IFNA(IF(OR(R29="Preventivo",R29="Detectivo"),J29-(J29*T29)," ")," ")</f>
        <v>0.48</v>
      </c>
      <c r="Z29" s="274" t="e" cm="1">
        <f t="array" aca="1" ref="Z29" ca="1">_xlfn.IFNA(_xlfn.IFS(AND(AA29&gt;0,AA29&lt;=0.4),"Muy Baja",AND(AA29&gt;0.2,AA29&lt;=0.4),"Baja",AND(AA29&gt;0.4,AA29&lt;=0.6),"Media",AND(AA29&gt;0.6,AA29&lt;=0.8),"Alta",AND(AA29&gt;0.8,AA29&lt;=1),"Muy Alta")," ")</f>
        <v>#NAME?</v>
      </c>
      <c r="AA29" s="272" t="e" cm="1">
        <f t="array" aca="1" ref="AA29" ca="1">_xlfn.IFNA(_xlfn.IFS(AND(Y29=" ",Y30=" "),J29,AND(Y29&lt;&gt;" ",Y30&lt;&gt;" "),Y30,Y29=" ",Y30,Y30=" ",Y29)," ")</f>
        <v>#NAME?</v>
      </c>
      <c r="AB29" s="39" t="str">
        <f>_xlfn.IFNA(IF(R29="Correctivo",L29-(L29*T29)," ")," ")</f>
        <v xml:space="preserve"> </v>
      </c>
      <c r="AC29" s="274" t="e" cm="1">
        <f t="array" aca="1" ref="AC29" ca="1">_xlfn.IFNA(_xlfn.IFS(AND(AD29&gt;0,AD29&lt;=0.4),"Leve",AND(AD29&gt;0.2,AD29&lt;=0.4),"Menor",AND(AD29&gt;0.4,AD29&lt;=0.6),"Moderado",AND(AD29&gt;0.6,AD29&lt;=0.8),"Mayor",AND(AD29&gt;0.8,AD29&lt;=1),"Catastrófico")," ")</f>
        <v>#NAME?</v>
      </c>
      <c r="AD29" s="272" t="e" cm="1">
        <f t="array" aca="1" ref="AD29" ca="1">_xlfn.IFNA(_xlfn.IFS(AND(AB29=" ",AB30=" "),L29,AND(AB29&lt;&gt;" ",AB30&lt;&gt;" "),AB30,AB29=" ",AB30,AB30=" ",AB29)," ")</f>
        <v>#NAME?</v>
      </c>
      <c r="AE29" s="274" t="e" cm="1">
        <f t="array" aca="1" ref="AE29" ca="1">_xlfn.IFNA(INDEX('[2]Riesgo Inherente'!$N$12:$N$36,MATCH(Z29&amp;AC29,'[2]Riesgo Inherente'!$K$12:$K$36&amp;'[2]Riesgo Inherente'!$L$12:$L$36,0),0)," ")</f>
        <v>#NAME?</v>
      </c>
      <c r="AF29" s="276" t="s">
        <v>172</v>
      </c>
    </row>
    <row r="30" spans="2:32" ht="50.1" customHeight="1" thickBot="1" x14ac:dyDescent="0.3">
      <c r="B30" s="285"/>
      <c r="C30" s="332"/>
      <c r="D30" s="279"/>
      <c r="E30" s="279"/>
      <c r="F30" s="279"/>
      <c r="G30" s="287"/>
      <c r="H30" s="279"/>
      <c r="I30" s="279"/>
      <c r="J30" s="273"/>
      <c r="K30" s="279"/>
      <c r="L30" s="281"/>
      <c r="M30" s="283"/>
      <c r="N30" s="30">
        <v>2</v>
      </c>
      <c r="O30" s="97" t="s">
        <v>255</v>
      </c>
      <c r="P30" s="30" t="s">
        <v>197</v>
      </c>
      <c r="Q30" s="31"/>
      <c r="R30" s="31" t="s">
        <v>63</v>
      </c>
      <c r="S30" s="31" t="s">
        <v>64</v>
      </c>
      <c r="T30" s="33">
        <f>_xlfn.IFNA(VLOOKUP(R30,[2]Aux!$G$2:$H$4,2,FALSE)+VLOOKUP(S30,[2]Aux!$I$2:$J$3,2,FALSE)," ")</f>
        <v>0.4</v>
      </c>
      <c r="U30" s="30" t="s">
        <v>65</v>
      </c>
      <c r="V30" s="31" t="s">
        <v>66</v>
      </c>
      <c r="W30" s="36" t="s">
        <v>244</v>
      </c>
      <c r="X30" s="36" t="s">
        <v>245</v>
      </c>
      <c r="Y30" s="34">
        <f>_xlfn.IFNA(IF(Y29=" ",IF(OR(R30="Preventivo",R30="Detectivo"),J29-(J29*T30)," "),IF(OR(R30="Preventivo",R30="Detectivo"),Y29-(Y29*T30)," "))," ")</f>
        <v>0.28799999999999998</v>
      </c>
      <c r="Z30" s="275"/>
      <c r="AA30" s="273"/>
      <c r="AB30" s="35" t="str">
        <f>_xlfn.IFNA(IF(AB29=" ",IF(R30="Correctivo",L29-(L29*T30)," "),IF(R30="Correctivo",AB29-(AB29*T30)," "))," ")</f>
        <v xml:space="preserve"> </v>
      </c>
      <c r="AC30" s="275"/>
      <c r="AD30" s="273"/>
      <c r="AE30" s="275"/>
      <c r="AF30" s="277"/>
    </row>
    <row r="31" spans="2:32" ht="50.1" customHeight="1" thickBot="1" x14ac:dyDescent="0.3">
      <c r="B31" s="284">
        <v>4</v>
      </c>
      <c r="C31" s="332"/>
      <c r="D31" s="333" t="s">
        <v>256</v>
      </c>
      <c r="E31" s="333" t="s">
        <v>257</v>
      </c>
      <c r="F31" s="333" t="s">
        <v>258</v>
      </c>
      <c r="G31" s="286" t="str">
        <f>CONCATENATE(D31," ",E31," ",F31)</f>
        <v>Posibilidad de pérdida de la imagen institucional con respuestas tardías y/o inexistentes de los PQRDS  debido a la inexperiencia de la persona encargada del sistema ventanilla única</v>
      </c>
      <c r="H31" s="278" t="s">
        <v>151</v>
      </c>
      <c r="I31" s="278" t="s">
        <v>59</v>
      </c>
      <c r="J31" s="272">
        <f>_xlfn.IFNA(VLOOKUP(I31,[2]Aux!$A$2:$B$6,2,FALSE)," ")</f>
        <v>0.8</v>
      </c>
      <c r="K31" s="278" t="s">
        <v>85</v>
      </c>
      <c r="L31" s="280">
        <f>_xlfn.IFNA(VLOOKUP(K31,[2]Aux!$C$2:$D$6,2,FALSE)," ")</f>
        <v>0.8</v>
      </c>
      <c r="M31" s="282" t="str" cm="1">
        <f t="array" ref="M31">_xlfn.IFNA(INDEX('[2]Riesgo Inherente'!$N$12:$N$36,MATCH(I31&amp;K31,'[2]Riesgo Inherente'!$K$12:$K$36&amp;'[2]Riesgo Inherente'!$L$12:$L$36,0),0)," ")</f>
        <v>Alto</v>
      </c>
      <c r="N31" s="36">
        <v>1</v>
      </c>
      <c r="O31" s="96" t="s">
        <v>259</v>
      </c>
      <c r="P31" s="36" t="s">
        <v>197</v>
      </c>
      <c r="Q31" s="37"/>
      <c r="R31" s="37" t="s">
        <v>63</v>
      </c>
      <c r="S31" s="37" t="s">
        <v>64</v>
      </c>
      <c r="T31" s="38">
        <f>_xlfn.IFNA(VLOOKUP(R31,[2]Aux!$G$2:$H$4,2,FALSE)+VLOOKUP(S31,[2]Aux!$I$2:$J$3,2,FALSE)," ")</f>
        <v>0.4</v>
      </c>
      <c r="U31" s="36" t="s">
        <v>65</v>
      </c>
      <c r="V31" s="37" t="s">
        <v>96</v>
      </c>
      <c r="W31" s="36" t="s">
        <v>248</v>
      </c>
      <c r="X31" s="36" t="s">
        <v>254</v>
      </c>
      <c r="Y31" s="39">
        <f>_xlfn.IFNA(IF(OR(R31="Preventivo",R31="Detectivo"),J31-(J31*T31)," ")," ")</f>
        <v>0.48</v>
      </c>
      <c r="Z31" s="274" t="e" cm="1">
        <f t="array" aca="1" ref="Z31" ca="1">_xlfn.IFNA(_xlfn.IFS(AND(AA31&gt;0,AA31&lt;=0.4),"Muy Baja",AND(AA31&gt;0.2,AA31&lt;=0.4),"Baja",AND(AA31&gt;0.4,AA31&lt;=0.6),"Media",AND(AA31&gt;0.6,AA31&lt;=0.8),"Alta",AND(AA31&gt;0.8,AA31&lt;=1),"Muy Alta")," ")</f>
        <v>#NAME?</v>
      </c>
      <c r="AA31" s="272" t="e" cm="1">
        <f t="array" aca="1" ref="AA31" ca="1">_xlfn.IFNA(_xlfn.IFS(AND(Y31=" ",Y32=" "),J31,AND(Y31&lt;&gt;" ",Y32&lt;&gt;" "),Y32,Y31=" ",Y32,Y32=" ",Y31)," ")</f>
        <v>#NAME?</v>
      </c>
      <c r="AB31" s="39" t="str">
        <f>_xlfn.IFNA(IF(R31="Correctivo",L31-(L31*T31)," ")," ")</f>
        <v xml:space="preserve"> </v>
      </c>
      <c r="AC31" s="274" t="e" cm="1">
        <f t="array" aca="1" ref="AC31" ca="1">_xlfn.IFNA(_xlfn.IFS(AND(AD31&gt;0,AD31&lt;=0.4),"Leve",AND(AD31&gt;0.2,AD31&lt;=0.4),"Menor",AND(AD31&gt;0.4,AD31&lt;=0.6),"Moderado",AND(AD31&gt;0.6,AD31&lt;=0.8),"Mayor",AND(AD31&gt;0.8,AD31&lt;=1),"Catastrófico")," ")</f>
        <v>#NAME?</v>
      </c>
      <c r="AD31" s="272" t="e" cm="1">
        <f t="array" aca="1" ref="AD31" ca="1">_xlfn.IFNA(_xlfn.IFS(AND(AB31=" ",AB32=" "),L31,AND(AB31&lt;&gt;" ",AB32&lt;&gt;" "),AB32,AB31=" ",AB32,AB32=" ",AB31)," ")</f>
        <v>#NAME?</v>
      </c>
      <c r="AE31" s="274" t="e" cm="1">
        <f t="array" aca="1" ref="AE31" ca="1">_xlfn.IFNA(INDEX('[2]Riesgo Inherente'!$N$12:$N$36,MATCH(Z31&amp;AC31,'[2]Riesgo Inherente'!$K$12:$K$36&amp;'[2]Riesgo Inherente'!$L$12:$L$36,0),0)," ")</f>
        <v>#NAME?</v>
      </c>
      <c r="AF31" s="276" t="s">
        <v>172</v>
      </c>
    </row>
    <row r="32" spans="2:32" ht="50.1" customHeight="1" thickBot="1" x14ac:dyDescent="0.3">
      <c r="B32" s="285"/>
      <c r="C32" s="279"/>
      <c r="D32" s="334"/>
      <c r="E32" s="334"/>
      <c r="F32" s="334"/>
      <c r="G32" s="287"/>
      <c r="H32" s="279"/>
      <c r="I32" s="279"/>
      <c r="J32" s="273"/>
      <c r="K32" s="279"/>
      <c r="L32" s="281"/>
      <c r="M32" s="283"/>
      <c r="N32" s="30">
        <v>2</v>
      </c>
      <c r="O32" s="97" t="s">
        <v>260</v>
      </c>
      <c r="P32" s="30" t="s">
        <v>197</v>
      </c>
      <c r="Q32" s="31"/>
      <c r="R32" s="31" t="s">
        <v>63</v>
      </c>
      <c r="S32" s="31" t="s">
        <v>64</v>
      </c>
      <c r="T32" s="33">
        <f>_xlfn.IFNA(VLOOKUP(R32,[2]Aux!$G$2:$H$4,2,FALSE)+VLOOKUP(S32,[2]Aux!$I$2:$J$3,2,FALSE)," ")</f>
        <v>0.4</v>
      </c>
      <c r="U32" s="30" t="s">
        <v>65</v>
      </c>
      <c r="V32" s="31" t="s">
        <v>66</v>
      </c>
      <c r="W32" s="30" t="s">
        <v>261</v>
      </c>
      <c r="X32" s="36" t="s">
        <v>262</v>
      </c>
      <c r="Y32" s="34">
        <f>_xlfn.IFNA(IF(Y31=" ",IF(OR(R32="Preventivo",R32="Detectivo"),J31-(J31*T32)," "),IF(OR(R32="Preventivo",R32="Detectivo"),Y31-(Y31*T32)," "))," ")</f>
        <v>0.28799999999999998</v>
      </c>
      <c r="Z32" s="275"/>
      <c r="AA32" s="273"/>
      <c r="AB32" s="35" t="str">
        <f>_xlfn.IFNA(IF(AB31=" ",IF(R32="Correctivo",L31-(L31*T32)," "),IF(R32="Correctivo",AB31-(AB31*T32)," "))," ")</f>
        <v xml:space="preserve"> </v>
      </c>
      <c r="AC32" s="275"/>
      <c r="AD32" s="273"/>
      <c r="AE32" s="275"/>
      <c r="AF32" s="277"/>
    </row>
    <row r="33" spans="2:32" ht="50.1" customHeight="1" thickBot="1" x14ac:dyDescent="0.3">
      <c r="B33" s="284">
        <v>5</v>
      </c>
      <c r="C33" s="278"/>
      <c r="D33" s="278"/>
      <c r="E33" s="278"/>
      <c r="F33" s="278"/>
      <c r="G33" s="286" t="str">
        <f>CONCATENATE(D33," ",E33," ",F33)</f>
        <v xml:space="preserve">  </v>
      </c>
      <c r="H33" s="278"/>
      <c r="I33" s="278"/>
      <c r="J33" s="272" t="str">
        <f>_xlfn.IFNA(VLOOKUP(I33,[2]Aux!$A$2:$B$6,2,FALSE)," ")</f>
        <v xml:space="preserve"> </v>
      </c>
      <c r="K33" s="278"/>
      <c r="L33" s="280" t="str">
        <f>_xlfn.IFNA(VLOOKUP(K33,[2]Aux!$C$2:$D$6,2,FALSE)," ")</f>
        <v xml:space="preserve"> </v>
      </c>
      <c r="M33" s="282" t="str" cm="1">
        <f t="array" ref="M33">_xlfn.IFNA(INDEX('[2]Riesgo Inherente'!$N$12:$N$36,MATCH(I33&amp;K33,'[2]Riesgo Inherente'!$K$12:$K$36&amp;'[2]Riesgo Inherente'!$L$12:$L$36,0),0)," ")</f>
        <v xml:space="preserve"> </v>
      </c>
      <c r="N33" s="36">
        <v>1</v>
      </c>
      <c r="O33" s="96"/>
      <c r="P33" s="36"/>
      <c r="Q33" s="37"/>
      <c r="R33" s="37"/>
      <c r="S33" s="37"/>
      <c r="T33" s="38" t="str">
        <f>_xlfn.IFNA(VLOOKUP(R33,[2]Aux!$G$2:$H$4,2,FALSE)+VLOOKUP(S33,[2]Aux!$I$2:$J$3,2,FALSE)," ")</f>
        <v xml:space="preserve"> </v>
      </c>
      <c r="U33" s="36"/>
      <c r="V33" s="37"/>
      <c r="W33" s="36"/>
      <c r="X33" s="36"/>
      <c r="Y33" s="39" t="str">
        <f>_xlfn.IFNA(IF(OR(R33="Preventivo",R33="Detectivo"),J33-(J33*T33)," ")," ")</f>
        <v xml:space="preserve"> </v>
      </c>
      <c r="Z33" s="274" t="e" cm="1">
        <f t="array" aca="1" ref="Z33" ca="1">_xlfn.IFNA(_xlfn.IFS(AND(AA33&gt;0,AA33&lt;=0.4),"Muy Baja",AND(AA33&gt;0.2,AA33&lt;=0.4),"Baja",AND(AA33&gt;0.4,AA33&lt;=0.6),"Media",AND(AA33&gt;0.6,AA33&lt;=0.8),"Alta",AND(AA33&gt;0.8,AA33&lt;=1),"Muy Alta")," ")</f>
        <v>#NAME?</v>
      </c>
      <c r="AA33" s="272" t="e" cm="1">
        <f t="array" aca="1" ref="AA33" ca="1">_xlfn.IFNA(_xlfn.IFS(AND(Y33=" ",Y34=" "),J33,AND(Y33&lt;&gt;" ",Y34&lt;&gt;" "),Y34,Y33=" ",Y34,Y34=" ",Y33)," ")</f>
        <v>#NAME?</v>
      </c>
      <c r="AB33" s="39" t="str">
        <f>_xlfn.IFNA(IF(R33="Correctivo",L33-(L33*T33)," ")," ")</f>
        <v xml:space="preserve"> </v>
      </c>
      <c r="AC33" s="274" t="e" cm="1">
        <f t="array" aca="1" ref="AC33" ca="1">_xlfn.IFNA(_xlfn.IFS(AND(AD33&gt;0,AD33&lt;=0.4),"Leve",AND(AD33&gt;0.2,AD33&lt;=0.4),"Menor",AND(AD33&gt;0.4,AD33&lt;=0.6),"Moderado",AND(AD33&gt;0.6,AD33&lt;=0.8),"Mayor",AND(AD33&gt;0.8,AD33&lt;=1),"Catastrófico")," ")</f>
        <v>#NAME?</v>
      </c>
      <c r="AD33" s="272" t="e" cm="1">
        <f t="array" aca="1" ref="AD33" ca="1">_xlfn.IFNA(_xlfn.IFS(AND(AB33=" ",AB34=" "),L33,AND(AB33&lt;&gt;" ",AB34&lt;&gt;" "),AB34,AB33=" ",AB34,AB34=" ",AB33)," ")</f>
        <v>#NAME?</v>
      </c>
      <c r="AE33" s="274" t="e" cm="1">
        <f t="array" aca="1" ref="AE33" ca="1">_xlfn.IFNA(INDEX('[2]Riesgo Inherente'!$N$12:$N$36,MATCH(Z33&amp;AC33,'[2]Riesgo Inherente'!$K$12:$K$36&amp;'[2]Riesgo Inherente'!$L$12:$L$36,0),0)," ")</f>
        <v>#NAME?</v>
      </c>
      <c r="AF33" s="276"/>
    </row>
    <row r="34" spans="2:32" ht="50.1" customHeight="1" thickBot="1" x14ac:dyDescent="0.3">
      <c r="B34" s="285"/>
      <c r="C34" s="279"/>
      <c r="D34" s="279"/>
      <c r="E34" s="279"/>
      <c r="F34" s="279"/>
      <c r="G34" s="287"/>
      <c r="H34" s="279"/>
      <c r="I34" s="279"/>
      <c r="J34" s="273"/>
      <c r="K34" s="279"/>
      <c r="L34" s="281"/>
      <c r="M34" s="283"/>
      <c r="N34" s="30">
        <v>2</v>
      </c>
      <c r="O34" s="97"/>
      <c r="P34" s="30"/>
      <c r="Q34" s="31"/>
      <c r="R34" s="31"/>
      <c r="S34" s="31"/>
      <c r="T34" s="33" t="str">
        <f>_xlfn.IFNA(VLOOKUP(R34,[2]Aux!$G$2:$H$4,2,FALSE)+VLOOKUP(S34,[2]Aux!$I$2:$J$3,2,FALSE)," ")</f>
        <v xml:space="preserve"> </v>
      </c>
      <c r="U34" s="30"/>
      <c r="V34" s="31"/>
      <c r="W34" s="30"/>
      <c r="X34" s="36"/>
      <c r="Y34" s="34" t="str">
        <f>_xlfn.IFNA(IF(Y33=" ",IF(OR(R34="Preventivo",R34="Detectivo"),J33-(J33*T34)," "),IF(OR(R34="Preventivo",R34="Detectivo"),Y33-(Y33*T34)," "))," ")</f>
        <v xml:space="preserve"> </v>
      </c>
      <c r="Z34" s="275"/>
      <c r="AA34" s="273"/>
      <c r="AB34" s="35" t="str">
        <f>_xlfn.IFNA(IF(AB33=" ",IF(R34="Correctivo",L33-(L33*T34)," "),IF(R34="Correctivo",AB33-(AB33*T34)," "))," ")</f>
        <v xml:space="preserve"> </v>
      </c>
      <c r="AC34" s="275"/>
      <c r="AD34" s="273"/>
      <c r="AE34" s="275"/>
      <c r="AF34" s="277"/>
    </row>
    <row r="35" spans="2:32" ht="50.1" customHeight="1" x14ac:dyDescent="0.25">
      <c r="B35" s="101"/>
      <c r="C35" s="102"/>
      <c r="D35" s="102"/>
      <c r="E35" s="102"/>
      <c r="F35" s="102"/>
      <c r="G35" s="103"/>
      <c r="H35" s="102"/>
      <c r="I35" s="102"/>
      <c r="J35" s="104"/>
      <c r="K35" s="102"/>
      <c r="L35" s="105"/>
      <c r="M35" s="106"/>
      <c r="N35" s="102"/>
      <c r="O35" s="107"/>
      <c r="P35" s="102"/>
      <c r="Q35" s="108"/>
      <c r="R35" s="108"/>
      <c r="S35" s="108"/>
      <c r="T35" s="105"/>
      <c r="U35" s="102"/>
      <c r="V35" s="108"/>
      <c r="W35" s="102"/>
      <c r="X35" s="102"/>
      <c r="Y35" s="104"/>
      <c r="Z35" s="109"/>
      <c r="AA35" s="104"/>
      <c r="AB35" s="104"/>
      <c r="AC35" s="109"/>
      <c r="AD35" s="104"/>
      <c r="AE35" s="109"/>
      <c r="AF35" s="110"/>
    </row>
    <row r="36" spans="2:32" ht="21" customHeight="1" x14ac:dyDescent="0.3">
      <c r="B36" s="71"/>
      <c r="M36" s="106"/>
      <c r="N36" s="102"/>
      <c r="O36" s="107"/>
      <c r="AD36" s="266" t="s">
        <v>103</v>
      </c>
      <c r="AE36" s="266"/>
      <c r="AF36" s="267"/>
    </row>
    <row r="37" spans="2:32" ht="23.1" customHeight="1" x14ac:dyDescent="0.25">
      <c r="B37" s="71"/>
      <c r="AD37" s="268" t="s">
        <v>118</v>
      </c>
      <c r="AE37" s="268"/>
      <c r="AF37" s="269"/>
    </row>
    <row r="38" spans="2:32" ht="18" customHeight="1" x14ac:dyDescent="0.25">
      <c r="B38" s="111"/>
      <c r="C38" s="112"/>
      <c r="D38" s="112"/>
      <c r="E38" s="112"/>
      <c r="F38" s="112"/>
      <c r="G38" s="112"/>
      <c r="H38" s="112"/>
      <c r="I38" s="112"/>
      <c r="J38" s="112"/>
      <c r="K38" s="112"/>
      <c r="L38" s="112"/>
      <c r="M38" s="112"/>
      <c r="N38" s="112"/>
      <c r="O38" s="112"/>
      <c r="P38" s="112"/>
      <c r="Q38" s="112"/>
      <c r="R38" s="112"/>
      <c r="S38" s="112" t="s">
        <v>105</v>
      </c>
      <c r="T38" s="112"/>
      <c r="U38" s="112"/>
      <c r="V38" s="112"/>
      <c r="W38" s="112"/>
      <c r="X38" s="112"/>
      <c r="Y38" s="112"/>
      <c r="Z38" s="112"/>
      <c r="AA38" s="112"/>
      <c r="AB38" s="112"/>
      <c r="AC38" s="112"/>
      <c r="AD38" s="270" t="s">
        <v>106</v>
      </c>
      <c r="AE38" s="270"/>
      <c r="AF38" s="271"/>
    </row>
    <row r="41" spans="2:32" s="113" customFormat="1" ht="24.95" customHeight="1" x14ac:dyDescent="0.25">
      <c r="B41" s="263"/>
      <c r="C41" s="263"/>
      <c r="D41" s="263"/>
      <c r="E41" s="264"/>
      <c r="F41" s="264"/>
      <c r="G41" s="264"/>
      <c r="H41" s="264"/>
      <c r="I41" s="263"/>
      <c r="J41" s="263"/>
      <c r="K41" s="264"/>
      <c r="L41" s="264"/>
      <c r="M41" s="264"/>
      <c r="N41" s="264"/>
      <c r="O41" s="264"/>
      <c r="P41" s="264"/>
      <c r="Q41" s="264"/>
      <c r="R41" s="263"/>
      <c r="S41" s="263"/>
      <c r="T41" s="264"/>
      <c r="U41" s="264"/>
      <c r="V41" s="264"/>
      <c r="W41" s="264"/>
      <c r="X41" s="264"/>
      <c r="Y41" s="264"/>
      <c r="Z41" s="264"/>
      <c r="AA41" s="264"/>
      <c r="AB41" s="264"/>
      <c r="AC41" s="264"/>
      <c r="AD41" s="264"/>
      <c r="AE41" s="264"/>
      <c r="AF41" s="264"/>
    </row>
    <row r="42" spans="2:32" s="113" customFormat="1" ht="20.100000000000001" customHeight="1" x14ac:dyDescent="0.25">
      <c r="B42" s="263"/>
      <c r="C42" s="263"/>
      <c r="D42" s="263"/>
      <c r="E42" s="264"/>
      <c r="F42" s="264"/>
      <c r="G42" s="264"/>
      <c r="H42" s="264"/>
      <c r="I42" s="263"/>
      <c r="J42" s="263"/>
      <c r="K42" s="264"/>
      <c r="L42" s="264"/>
      <c r="M42" s="264"/>
      <c r="N42" s="264"/>
      <c r="O42" s="264"/>
      <c r="P42" s="264"/>
      <c r="Q42" s="264"/>
      <c r="R42" s="263"/>
      <c r="S42" s="265"/>
      <c r="T42" s="264"/>
      <c r="U42" s="264"/>
      <c r="V42" s="264"/>
      <c r="W42" s="264"/>
      <c r="X42" s="264"/>
      <c r="Y42" s="264"/>
      <c r="Z42" s="264"/>
      <c r="AA42" s="264"/>
      <c r="AB42" s="264"/>
      <c r="AC42" s="264"/>
      <c r="AD42" s="264"/>
      <c r="AE42" s="264"/>
      <c r="AF42" s="264"/>
    </row>
    <row r="46" spans="2:32" ht="15" customHeight="1" x14ac:dyDescent="0.25">
      <c r="AB46" s="262"/>
      <c r="AC46" s="262"/>
    </row>
    <row r="142" spans="4:4" ht="15.75" x14ac:dyDescent="0.25"/>
    <row r="143" spans="4:4" ht="15" hidden="1" customHeight="1" x14ac:dyDescent="0.25"/>
    <row r="144" spans="4:4" ht="15" hidden="1" customHeight="1" x14ac:dyDescent="0.25">
      <c r="D144" s="67" t="s">
        <v>92</v>
      </c>
    </row>
    <row r="145" spans="4:4" ht="15" hidden="1" customHeight="1" x14ac:dyDescent="0.25">
      <c r="D145" s="67" t="s">
        <v>147</v>
      </c>
    </row>
    <row r="146" spans="4:4" ht="15" hidden="1" customHeight="1" x14ac:dyDescent="0.25">
      <c r="D146" s="67" t="s">
        <v>148</v>
      </c>
    </row>
    <row r="147" spans="4:4" ht="15" hidden="1" customHeight="1" x14ac:dyDescent="0.25">
      <c r="D147" s="67" t="s">
        <v>149</v>
      </c>
    </row>
    <row r="148" spans="4:4" ht="15" hidden="1" customHeight="1" x14ac:dyDescent="0.25">
      <c r="D148" s="67" t="s">
        <v>150</v>
      </c>
    </row>
    <row r="149" spans="4:4" ht="15" hidden="1" customHeight="1" x14ac:dyDescent="0.25">
      <c r="D149" s="67" t="s">
        <v>151</v>
      </c>
    </row>
    <row r="150" spans="4:4" ht="15" hidden="1" customHeight="1" x14ac:dyDescent="0.25">
      <c r="D150" s="67" t="s">
        <v>152</v>
      </c>
    </row>
    <row r="151" spans="4:4" ht="15" hidden="1" customHeight="1" x14ac:dyDescent="0.25">
      <c r="D151" s="67" t="s">
        <v>58</v>
      </c>
    </row>
    <row r="152" spans="4:4" ht="15" hidden="1" customHeight="1" x14ac:dyDescent="0.25"/>
    <row r="153" spans="4:4" ht="15.75" x14ac:dyDescent="0.25"/>
  </sheetData>
  <mergeCells count="159">
    <mergeCell ref="E17:H17"/>
    <mergeCell ref="B18:D18"/>
    <mergeCell ref="E18:H18"/>
    <mergeCell ref="Q18:S18"/>
    <mergeCell ref="T18:Y18"/>
    <mergeCell ref="Z18:AA18"/>
    <mergeCell ref="B3:E13"/>
    <mergeCell ref="F3:Z13"/>
    <mergeCell ref="AA3:AF13"/>
    <mergeCell ref="B14:D14"/>
    <mergeCell ref="AB14:AE14"/>
    <mergeCell ref="B16:D16"/>
    <mergeCell ref="E16:H16"/>
    <mergeCell ref="Q16:S16"/>
    <mergeCell ref="V16:AF16"/>
    <mergeCell ref="B20:D20"/>
    <mergeCell ref="E20:H20"/>
    <mergeCell ref="Q20:S20"/>
    <mergeCell ref="T20:Y20"/>
    <mergeCell ref="Z20:AA20"/>
    <mergeCell ref="AB20:AF20"/>
    <mergeCell ref="AB18:AF18"/>
    <mergeCell ref="B19:D19"/>
    <mergeCell ref="E19:H19"/>
    <mergeCell ref="Q19:S19"/>
    <mergeCell ref="T19:Y19"/>
    <mergeCell ref="Z19:AA19"/>
    <mergeCell ref="AB19:AF19"/>
    <mergeCell ref="J23:J24"/>
    <mergeCell ref="K23:K24"/>
    <mergeCell ref="L23:L24"/>
    <mergeCell ref="M23:M24"/>
    <mergeCell ref="N23:N24"/>
    <mergeCell ref="O23:O24"/>
    <mergeCell ref="B22:M22"/>
    <mergeCell ref="N22:AF22"/>
    <mergeCell ref="B23:B24"/>
    <mergeCell ref="C23:C24"/>
    <mergeCell ref="D23:D24"/>
    <mergeCell ref="E23:E24"/>
    <mergeCell ref="F23:F24"/>
    <mergeCell ref="G23:G24"/>
    <mergeCell ref="H23:H24"/>
    <mergeCell ref="I23:I24"/>
    <mergeCell ref="AA23:AA24"/>
    <mergeCell ref="AB23:AB24"/>
    <mergeCell ref="AC23:AC24"/>
    <mergeCell ref="AD23:AD24"/>
    <mergeCell ref="AE23:AE24"/>
    <mergeCell ref="AF23:AF24"/>
    <mergeCell ref="P23:Q23"/>
    <mergeCell ref="R23:T23"/>
    <mergeCell ref="U23:W23"/>
    <mergeCell ref="X23:X24"/>
    <mergeCell ref="Y23:Y24"/>
    <mergeCell ref="Z23:Z24"/>
    <mergeCell ref="B25:B26"/>
    <mergeCell ref="C25:C32"/>
    <mergeCell ref="D25:D26"/>
    <mergeCell ref="E25:E26"/>
    <mergeCell ref="F25:F26"/>
    <mergeCell ref="G25:G26"/>
    <mergeCell ref="B27:B28"/>
    <mergeCell ref="D27:D28"/>
    <mergeCell ref="E27:E28"/>
    <mergeCell ref="F27:F28"/>
    <mergeCell ref="Z25:Z26"/>
    <mergeCell ref="B31:B32"/>
    <mergeCell ref="D31:D32"/>
    <mergeCell ref="E31:E32"/>
    <mergeCell ref="F31:F32"/>
    <mergeCell ref="G31:G32"/>
    <mergeCell ref="H31:H32"/>
    <mergeCell ref="I31:I32"/>
    <mergeCell ref="J31:J32"/>
    <mergeCell ref="L29:L30"/>
    <mergeCell ref="AA25:AA26"/>
    <mergeCell ref="AC25:AC26"/>
    <mergeCell ref="AD25:AD26"/>
    <mergeCell ref="AE25:AE26"/>
    <mergeCell ref="AF25:AF26"/>
    <mergeCell ref="H25:H26"/>
    <mergeCell ref="I25:I26"/>
    <mergeCell ref="J25:J26"/>
    <mergeCell ref="K25:K26"/>
    <mergeCell ref="L25:L26"/>
    <mergeCell ref="M25:M26"/>
    <mergeCell ref="AF27:AF28"/>
    <mergeCell ref="B29:B30"/>
    <mergeCell ref="D29:D30"/>
    <mergeCell ref="E29:E30"/>
    <mergeCell ref="F29:F30"/>
    <mergeCell ref="G29:G30"/>
    <mergeCell ref="H29:H30"/>
    <mergeCell ref="I29:I30"/>
    <mergeCell ref="J29:J30"/>
    <mergeCell ref="K29:K30"/>
    <mergeCell ref="M27:M28"/>
    <mergeCell ref="Z27:Z28"/>
    <mergeCell ref="AA27:AA28"/>
    <mergeCell ref="AC27:AC28"/>
    <mergeCell ref="AD27:AD28"/>
    <mergeCell ref="AE27:AE28"/>
    <mergeCell ref="G27:G28"/>
    <mergeCell ref="H27:H28"/>
    <mergeCell ref="I27:I28"/>
    <mergeCell ref="J27:J28"/>
    <mergeCell ref="K27:K28"/>
    <mergeCell ref="L27:L28"/>
    <mergeCell ref="AE29:AE30"/>
    <mergeCell ref="AF29:AF30"/>
    <mergeCell ref="M29:M30"/>
    <mergeCell ref="Z29:Z30"/>
    <mergeCell ref="AA29:AA30"/>
    <mergeCell ref="AC29:AC30"/>
    <mergeCell ref="AD29:AD30"/>
    <mergeCell ref="AD31:AD32"/>
    <mergeCell ref="AE31:AE32"/>
    <mergeCell ref="AF31:AF32"/>
    <mergeCell ref="B33:B34"/>
    <mergeCell ref="C33:C34"/>
    <mergeCell ref="D33:D34"/>
    <mergeCell ref="E33:E34"/>
    <mergeCell ref="F33:F34"/>
    <mergeCell ref="G33:G34"/>
    <mergeCell ref="H33:H34"/>
    <mergeCell ref="K31:K32"/>
    <mergeCell ref="L31:L32"/>
    <mergeCell ref="M31:M32"/>
    <mergeCell ref="Z31:Z32"/>
    <mergeCell ref="AA31:AA32"/>
    <mergeCell ref="AC31:AC32"/>
    <mergeCell ref="AD36:AF36"/>
    <mergeCell ref="AD37:AF37"/>
    <mergeCell ref="AD38:AF38"/>
    <mergeCell ref="AA33:AA34"/>
    <mergeCell ref="AC33:AC34"/>
    <mergeCell ref="AD33:AD34"/>
    <mergeCell ref="AE33:AE34"/>
    <mergeCell ref="AF33:AF34"/>
    <mergeCell ref="I33:I34"/>
    <mergeCell ref="J33:J34"/>
    <mergeCell ref="K33:K34"/>
    <mergeCell ref="L33:L34"/>
    <mergeCell ref="M33:M34"/>
    <mergeCell ref="Z33:Z34"/>
    <mergeCell ref="AB46:AC46"/>
    <mergeCell ref="B42:D42"/>
    <mergeCell ref="E42:H42"/>
    <mergeCell ref="I42:J42"/>
    <mergeCell ref="K42:Q42"/>
    <mergeCell ref="R42:S42"/>
    <mergeCell ref="T42:AF42"/>
    <mergeCell ref="B41:D41"/>
    <mergeCell ref="E41:H41"/>
    <mergeCell ref="I41:J41"/>
    <mergeCell ref="K41:Q41"/>
    <mergeCell ref="R41:S41"/>
    <mergeCell ref="T41:AF41"/>
  </mergeCells>
  <conditionalFormatting sqref="I25 Z25">
    <cfRule type="cellIs" dxfId="2214" priority="262" operator="equal">
      <formula>"Muy Alta"</formula>
    </cfRule>
    <cfRule type="cellIs" dxfId="2213" priority="263" operator="equal">
      <formula>"Alta"</formula>
    </cfRule>
  </conditionalFormatting>
  <conditionalFormatting sqref="K25 AC25">
    <cfRule type="cellIs" dxfId="2212" priority="257" operator="equal">
      <formula>"Catastrófico"</formula>
    </cfRule>
    <cfRule type="cellIs" dxfId="2211" priority="258" operator="equal">
      <formula>"Mayor"</formula>
    </cfRule>
    <cfRule type="cellIs" dxfId="2210" priority="259" operator="equal">
      <formula>"Moderado"</formula>
    </cfRule>
    <cfRule type="cellIs" dxfId="2209" priority="260" operator="equal">
      <formula>"Menor"</formula>
    </cfRule>
    <cfRule type="cellIs" dxfId="2208" priority="261" operator="equal">
      <formula>"Leve"</formula>
    </cfRule>
  </conditionalFormatting>
  <conditionalFormatting sqref="M25 AE25">
    <cfRule type="cellIs" dxfId="2207" priority="253" operator="equal">
      <formula>"Extremo"</formula>
    </cfRule>
    <cfRule type="cellIs" dxfId="2206" priority="254" operator="equal">
      <formula>"Alto"</formula>
    </cfRule>
    <cfRule type="cellIs" dxfId="2205" priority="255" operator="equal">
      <formula>"Moderado"</formula>
    </cfRule>
    <cfRule type="cellIs" dxfId="2204" priority="256" operator="equal">
      <formula>"Bajo"</formula>
    </cfRule>
  </conditionalFormatting>
  <conditionalFormatting sqref="Z33">
    <cfRule type="cellIs" dxfId="2203" priority="150" operator="equal">
      <formula>"Muy Alta"</formula>
    </cfRule>
    <cfRule type="cellIs" dxfId="2202" priority="151" operator="equal">
      <formula>"Alta"</formula>
    </cfRule>
  </conditionalFormatting>
  <conditionalFormatting sqref="AC33">
    <cfRule type="cellIs" dxfId="2201" priority="145" operator="equal">
      <formula>"Catastrófico"</formula>
    </cfRule>
    <cfRule type="cellIs" dxfId="2200" priority="146" operator="equal">
      <formula>"Mayor"</formula>
    </cfRule>
    <cfRule type="cellIs" dxfId="2199" priority="147" operator="equal">
      <formula>"Moderado"</formula>
    </cfRule>
    <cfRule type="cellIs" dxfId="2198" priority="148" operator="equal">
      <formula>"Menor"</formula>
    </cfRule>
    <cfRule type="cellIs" dxfId="2197" priority="149" operator="equal">
      <formula>"Leve"</formula>
    </cfRule>
  </conditionalFormatting>
  <conditionalFormatting sqref="AE33">
    <cfRule type="cellIs" dxfId="2196" priority="141" operator="equal">
      <formula>"Extremo"</formula>
    </cfRule>
    <cfRule type="cellIs" dxfId="2195" priority="142" operator="equal">
      <formula>"Alto"</formula>
    </cfRule>
    <cfRule type="cellIs" dxfId="2194" priority="143" operator="equal">
      <formula>"Moderado"</formula>
    </cfRule>
    <cfRule type="cellIs" dxfId="2193" priority="144" operator="equal">
      <formula>"Bajo"</formula>
    </cfRule>
  </conditionalFormatting>
  <conditionalFormatting sqref="I33">
    <cfRule type="cellIs" dxfId="2192" priority="164" operator="equal">
      <formula>"Muy Alta"</formula>
    </cfRule>
    <cfRule type="cellIs" dxfId="2191" priority="165" operator="equal">
      <formula>"Alta"</formula>
    </cfRule>
  </conditionalFormatting>
  <conditionalFormatting sqref="K33">
    <cfRule type="cellIs" dxfId="2190" priority="159" operator="equal">
      <formula>"Catastrófico"</formula>
    </cfRule>
    <cfRule type="cellIs" dxfId="2189" priority="160" operator="equal">
      <formula>"Mayor"</formula>
    </cfRule>
    <cfRule type="cellIs" dxfId="2188" priority="161" operator="equal">
      <formula>"Moderado"</formula>
    </cfRule>
    <cfRule type="cellIs" dxfId="2187" priority="162" operator="equal">
      <formula>"Menor"</formula>
    </cfRule>
    <cfRule type="cellIs" dxfId="2186" priority="163" operator="equal">
      <formula>"Leve"</formula>
    </cfRule>
  </conditionalFormatting>
  <conditionalFormatting sqref="M33">
    <cfRule type="cellIs" dxfId="2185" priority="155" operator="equal">
      <formula>"Extremo"</formula>
    </cfRule>
    <cfRule type="cellIs" dxfId="2184" priority="156" operator="equal">
      <formula>"Alto"</formula>
    </cfRule>
    <cfRule type="cellIs" dxfId="2183" priority="157" operator="equal">
      <formula>"Moderado"</formula>
    </cfRule>
    <cfRule type="cellIs" dxfId="2182" priority="158" operator="equal">
      <formula>"Bajo"</formula>
    </cfRule>
  </conditionalFormatting>
  <conditionalFormatting sqref="Z31">
    <cfRule type="cellIs" dxfId="2181" priority="178" operator="equal">
      <formula>"Muy Alta"</formula>
    </cfRule>
    <cfRule type="cellIs" dxfId="2180" priority="179" operator="equal">
      <formula>"Alta"</formula>
    </cfRule>
  </conditionalFormatting>
  <conditionalFormatting sqref="AC31">
    <cfRule type="cellIs" dxfId="2179" priority="173" operator="equal">
      <formula>"Catastrófico"</formula>
    </cfRule>
    <cfRule type="cellIs" dxfId="2178" priority="174" operator="equal">
      <formula>"Mayor"</formula>
    </cfRule>
    <cfRule type="cellIs" dxfId="2177" priority="175" operator="equal">
      <formula>"Moderado"</formula>
    </cfRule>
    <cfRule type="cellIs" dxfId="2176" priority="176" operator="equal">
      <formula>"Menor"</formula>
    </cfRule>
    <cfRule type="cellIs" dxfId="2175" priority="177" operator="equal">
      <formula>"Leve"</formula>
    </cfRule>
  </conditionalFormatting>
  <conditionalFormatting sqref="AE31">
    <cfRule type="cellIs" dxfId="2174" priority="169" operator="equal">
      <formula>"Extremo"</formula>
    </cfRule>
    <cfRule type="cellIs" dxfId="2173" priority="170" operator="equal">
      <formula>"Alto"</formula>
    </cfRule>
    <cfRule type="cellIs" dxfId="2172" priority="171" operator="equal">
      <formula>"Moderado"</formula>
    </cfRule>
    <cfRule type="cellIs" dxfId="2171" priority="172" operator="equal">
      <formula>"Bajo"</formula>
    </cfRule>
  </conditionalFormatting>
  <conditionalFormatting sqref="I31">
    <cfRule type="cellIs" dxfId="2170" priority="192" operator="equal">
      <formula>"Muy Alta"</formula>
    </cfRule>
    <cfRule type="cellIs" dxfId="2169" priority="193" operator="equal">
      <formula>"Alta"</formula>
    </cfRule>
  </conditionalFormatting>
  <conditionalFormatting sqref="K31">
    <cfRule type="cellIs" dxfId="2168" priority="187" operator="equal">
      <formula>"Catastrófico"</formula>
    </cfRule>
    <cfRule type="cellIs" dxfId="2167" priority="188" operator="equal">
      <formula>"Mayor"</formula>
    </cfRule>
    <cfRule type="cellIs" dxfId="2166" priority="189" operator="equal">
      <formula>"Moderado"</formula>
    </cfRule>
    <cfRule type="cellIs" dxfId="2165" priority="190" operator="equal">
      <formula>"Menor"</formula>
    </cfRule>
    <cfRule type="cellIs" dxfId="2164" priority="191" operator="equal">
      <formula>"Leve"</formula>
    </cfRule>
  </conditionalFormatting>
  <conditionalFormatting sqref="M31">
    <cfRule type="cellIs" dxfId="2163" priority="183" operator="equal">
      <formula>"Extremo"</formula>
    </cfRule>
    <cfRule type="cellIs" dxfId="2162" priority="184" operator="equal">
      <formula>"Alto"</formula>
    </cfRule>
    <cfRule type="cellIs" dxfId="2161" priority="185" operator="equal">
      <formula>"Moderado"</formula>
    </cfRule>
    <cfRule type="cellIs" dxfId="2160" priority="186" operator="equal">
      <formula>"Bajo"</formula>
    </cfRule>
  </conditionalFormatting>
  <conditionalFormatting sqref="Z29">
    <cfRule type="cellIs" dxfId="2159" priority="206" operator="equal">
      <formula>"Muy Alta"</formula>
    </cfRule>
    <cfRule type="cellIs" dxfId="2158" priority="207" operator="equal">
      <formula>"Alta"</formula>
    </cfRule>
  </conditionalFormatting>
  <conditionalFormatting sqref="AC29">
    <cfRule type="cellIs" dxfId="2157" priority="201" operator="equal">
      <formula>"Catastrófico"</formula>
    </cfRule>
    <cfRule type="cellIs" dxfId="2156" priority="202" operator="equal">
      <formula>"Mayor"</formula>
    </cfRule>
    <cfRule type="cellIs" dxfId="2155" priority="203" operator="equal">
      <formula>"Moderado"</formula>
    </cfRule>
    <cfRule type="cellIs" dxfId="2154" priority="204" operator="equal">
      <formula>"Menor"</formula>
    </cfRule>
    <cfRule type="cellIs" dxfId="2153" priority="205" operator="equal">
      <formula>"Leve"</formula>
    </cfRule>
  </conditionalFormatting>
  <conditionalFormatting sqref="AE29">
    <cfRule type="cellIs" dxfId="2152" priority="197" operator="equal">
      <formula>"Extremo"</formula>
    </cfRule>
    <cfRule type="cellIs" dxfId="2151" priority="198" operator="equal">
      <formula>"Alto"</formula>
    </cfRule>
    <cfRule type="cellIs" dxfId="2150" priority="199" operator="equal">
      <formula>"Moderado"</formula>
    </cfRule>
    <cfRule type="cellIs" dxfId="2149" priority="200" operator="equal">
      <formula>"Bajo"</formula>
    </cfRule>
  </conditionalFormatting>
  <conditionalFormatting sqref="I29">
    <cfRule type="cellIs" dxfId="2148" priority="220" operator="equal">
      <formula>"Muy Alta"</formula>
    </cfRule>
    <cfRule type="cellIs" dxfId="2147" priority="221" operator="equal">
      <formula>"Alta"</formula>
    </cfRule>
  </conditionalFormatting>
  <conditionalFormatting sqref="K29">
    <cfRule type="cellIs" dxfId="2146" priority="215" operator="equal">
      <formula>"Catastrófico"</formula>
    </cfRule>
    <cfRule type="cellIs" dxfId="2145" priority="216" operator="equal">
      <formula>"Mayor"</formula>
    </cfRule>
    <cfRule type="cellIs" dxfId="2144" priority="217" operator="equal">
      <formula>"Moderado"</formula>
    </cfRule>
    <cfRule type="cellIs" dxfId="2143" priority="218" operator="equal">
      <formula>"Menor"</formula>
    </cfRule>
    <cfRule type="cellIs" dxfId="2142" priority="219" operator="equal">
      <formula>"Leve"</formula>
    </cfRule>
  </conditionalFormatting>
  <conditionalFormatting sqref="M29">
    <cfRule type="cellIs" dxfId="2141" priority="211" operator="equal">
      <formula>"Extremo"</formula>
    </cfRule>
    <cfRule type="cellIs" dxfId="2140" priority="212" operator="equal">
      <formula>"Alto"</formula>
    </cfRule>
    <cfRule type="cellIs" dxfId="2139" priority="213" operator="equal">
      <formula>"Moderado"</formula>
    </cfRule>
    <cfRule type="cellIs" dxfId="2138" priority="214" operator="equal">
      <formula>"Bajo"</formula>
    </cfRule>
  </conditionalFormatting>
  <conditionalFormatting sqref="Z27">
    <cfRule type="cellIs" dxfId="2137" priority="234" operator="equal">
      <formula>"Muy Alta"</formula>
    </cfRule>
    <cfRule type="cellIs" dxfId="2136" priority="235" operator="equal">
      <formula>"Alta"</formula>
    </cfRule>
  </conditionalFormatting>
  <conditionalFormatting sqref="AC27">
    <cfRule type="cellIs" dxfId="2135" priority="229" operator="equal">
      <formula>"Catastrófico"</formula>
    </cfRule>
    <cfRule type="cellIs" dxfId="2134" priority="230" operator="equal">
      <formula>"Mayor"</formula>
    </cfRule>
    <cfRule type="cellIs" dxfId="2133" priority="231" operator="equal">
      <formula>"Moderado"</formula>
    </cfRule>
    <cfRule type="cellIs" dxfId="2132" priority="232" operator="equal">
      <formula>"Menor"</formula>
    </cfRule>
    <cfRule type="cellIs" dxfId="2131" priority="233" operator="equal">
      <formula>"Leve"</formula>
    </cfRule>
  </conditionalFormatting>
  <conditionalFormatting sqref="AE27">
    <cfRule type="cellIs" dxfId="2130" priority="225" operator="equal">
      <formula>"Extremo"</formula>
    </cfRule>
    <cfRule type="cellIs" dxfId="2129" priority="226" operator="equal">
      <formula>"Alto"</formula>
    </cfRule>
    <cfRule type="cellIs" dxfId="2128" priority="227" operator="equal">
      <formula>"Moderado"</formula>
    </cfRule>
    <cfRule type="cellIs" dxfId="2127" priority="228" operator="equal">
      <formula>"Bajo"</formula>
    </cfRule>
  </conditionalFormatting>
  <conditionalFormatting sqref="I27">
    <cfRule type="cellIs" dxfId="2126" priority="248" operator="equal">
      <formula>"Muy Alta"</formula>
    </cfRule>
    <cfRule type="cellIs" dxfId="2125" priority="249" operator="equal">
      <formula>"Alta"</formula>
    </cfRule>
  </conditionalFormatting>
  <conditionalFormatting sqref="K27">
    <cfRule type="cellIs" dxfId="2124" priority="243" operator="equal">
      <formula>"Catastrófico"</formula>
    </cfRule>
    <cfRule type="cellIs" dxfId="2123" priority="244" operator="equal">
      <formula>"Mayor"</formula>
    </cfRule>
    <cfRule type="cellIs" dxfId="2122" priority="245" operator="equal">
      <formula>"Moderado"</formula>
    </cfRule>
    <cfRule type="cellIs" dxfId="2121" priority="246" operator="equal">
      <formula>"Menor"</formula>
    </cfRule>
    <cfRule type="cellIs" dxfId="2120" priority="247" operator="equal">
      <formula>"Leve"</formula>
    </cfRule>
  </conditionalFormatting>
  <conditionalFormatting sqref="M27">
    <cfRule type="cellIs" dxfId="2119" priority="239" operator="equal">
      <formula>"Extremo"</formula>
    </cfRule>
    <cfRule type="cellIs" dxfId="2118" priority="240" operator="equal">
      <formula>"Alto"</formula>
    </cfRule>
    <cfRule type="cellIs" dxfId="2117" priority="241" operator="equal">
      <formula>"Moderado"</formula>
    </cfRule>
    <cfRule type="cellIs" dxfId="2116" priority="242" operator="equal">
      <formula>"Bajo"</formula>
    </cfRule>
  </conditionalFormatting>
  <dataValidations count="1">
    <dataValidation type="list" allowBlank="1" showInputMessage="1" showErrorMessage="1" sqref="H25:H34">
      <formula1>$D$144:$D$151</formula1>
    </dataValidation>
  </dataValidation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ontainsText" priority="264" operator="containsText" id="{F7BC8AE6-AE3D-414E-9438-23FE3A6AF416}">
            <xm:f>NOT(ISERROR(SEARCH("Media",I25)))</xm:f>
            <xm:f>"Media"</xm:f>
            <x14:dxf>
              <fill>
                <patternFill>
                  <bgColor theme="7" tint="0.39994506668294322"/>
                </patternFill>
              </fill>
            </x14:dxf>
          </x14:cfRule>
          <x14:cfRule type="containsText" priority="265" operator="containsText" id="{08D493B5-2EF1-4B93-BC1B-88E53D37D248}">
            <xm:f>NOT(ISERROR(SEARCH("Baja",I25)))</xm:f>
            <xm:f>"Baja"</xm:f>
            <x14:dxf>
              <fill>
                <patternFill>
                  <bgColor rgb="FF00B050"/>
                </patternFill>
              </fill>
            </x14:dxf>
          </x14:cfRule>
          <x14:cfRule type="containsText" priority="266" operator="containsText" id="{FF655B82-0DFE-464F-819F-00AEFD4983D3}">
            <xm:f>NOT(ISERROR(SEARCH("Muy baja",I25)))</xm:f>
            <xm:f>"Muy baja"</xm:f>
            <x14:dxf>
              <fill>
                <patternFill>
                  <bgColor rgb="FF92D050"/>
                </patternFill>
              </fill>
            </x14:dxf>
          </x14:cfRule>
          <xm:sqref>I25 Z25</xm:sqref>
        </x14:conditionalFormatting>
        <x14:conditionalFormatting xmlns:xm="http://schemas.microsoft.com/office/excel/2006/main">
          <x14:cfRule type="containsText" priority="152" operator="containsText" id="{7CC337EF-01A2-43A9-8461-DA2139A5B43F}">
            <xm:f>NOT(ISERROR(SEARCH("Media",Z33)))</xm:f>
            <xm:f>"Media"</xm:f>
            <x14:dxf>
              <fill>
                <patternFill>
                  <bgColor theme="7" tint="0.39994506668294322"/>
                </patternFill>
              </fill>
            </x14:dxf>
          </x14:cfRule>
          <x14:cfRule type="containsText" priority="153" operator="containsText" id="{EB591333-6C31-4EEA-BB4D-9DABD10F69D7}">
            <xm:f>NOT(ISERROR(SEARCH("Baja",Z33)))</xm:f>
            <xm:f>"Baja"</xm:f>
            <x14:dxf>
              <fill>
                <patternFill>
                  <bgColor rgb="FF00B050"/>
                </patternFill>
              </fill>
            </x14:dxf>
          </x14:cfRule>
          <x14:cfRule type="containsText" priority="154" operator="containsText" id="{4DFD544A-3CC8-435B-8275-7136E39B68C8}">
            <xm:f>NOT(ISERROR(SEARCH("Muy baja",Z33)))</xm:f>
            <xm:f>"Muy baja"</xm:f>
            <x14:dxf>
              <fill>
                <patternFill>
                  <bgColor rgb="FF92D050"/>
                </patternFill>
              </fill>
            </x14:dxf>
          </x14:cfRule>
          <xm:sqref>Z33</xm:sqref>
        </x14:conditionalFormatting>
        <x14:conditionalFormatting xmlns:xm="http://schemas.microsoft.com/office/excel/2006/main">
          <x14:cfRule type="containsText" priority="166" operator="containsText" id="{BD8FFBE0-95A7-48E8-AEE6-51B409AFC171}">
            <xm:f>NOT(ISERROR(SEARCH("Media",I33)))</xm:f>
            <xm:f>"Media"</xm:f>
            <x14:dxf>
              <fill>
                <patternFill>
                  <bgColor theme="7" tint="0.39994506668294322"/>
                </patternFill>
              </fill>
            </x14:dxf>
          </x14:cfRule>
          <x14:cfRule type="containsText" priority="167" operator="containsText" id="{B64D7139-77EE-4FDB-BE96-E2240A96E501}">
            <xm:f>NOT(ISERROR(SEARCH("Baja",I33)))</xm:f>
            <xm:f>"Baja"</xm:f>
            <x14:dxf>
              <fill>
                <patternFill>
                  <bgColor rgb="FF00B050"/>
                </patternFill>
              </fill>
            </x14:dxf>
          </x14:cfRule>
          <x14:cfRule type="containsText" priority="168" operator="containsText" id="{7A9CE431-5DAB-4320-8CFD-CEE178B61362}">
            <xm:f>NOT(ISERROR(SEARCH("Muy baja",I33)))</xm:f>
            <xm:f>"Muy baja"</xm:f>
            <x14:dxf>
              <fill>
                <patternFill>
                  <bgColor rgb="FF92D050"/>
                </patternFill>
              </fill>
            </x14:dxf>
          </x14:cfRule>
          <xm:sqref>I33</xm:sqref>
        </x14:conditionalFormatting>
        <x14:conditionalFormatting xmlns:xm="http://schemas.microsoft.com/office/excel/2006/main">
          <x14:cfRule type="containsText" priority="180" operator="containsText" id="{BE3D8C4C-2B51-407E-BEF2-CEEC0AE2223D}">
            <xm:f>NOT(ISERROR(SEARCH("Media",Z31)))</xm:f>
            <xm:f>"Media"</xm:f>
            <x14:dxf>
              <fill>
                <patternFill>
                  <bgColor theme="7" tint="0.39994506668294322"/>
                </patternFill>
              </fill>
            </x14:dxf>
          </x14:cfRule>
          <x14:cfRule type="containsText" priority="181" operator="containsText" id="{236CC8B2-4853-4C72-AB27-0FA6CC327323}">
            <xm:f>NOT(ISERROR(SEARCH("Baja",Z31)))</xm:f>
            <xm:f>"Baja"</xm:f>
            <x14:dxf>
              <fill>
                <patternFill>
                  <bgColor rgb="FF00B050"/>
                </patternFill>
              </fill>
            </x14:dxf>
          </x14:cfRule>
          <x14:cfRule type="containsText" priority="182" operator="containsText" id="{727B4690-E8FA-4B24-B76D-7CCF7E101FA4}">
            <xm:f>NOT(ISERROR(SEARCH("Muy baja",Z31)))</xm:f>
            <xm:f>"Muy baja"</xm:f>
            <x14:dxf>
              <fill>
                <patternFill>
                  <bgColor rgb="FF92D050"/>
                </patternFill>
              </fill>
            </x14:dxf>
          </x14:cfRule>
          <xm:sqref>Z31</xm:sqref>
        </x14:conditionalFormatting>
        <x14:conditionalFormatting xmlns:xm="http://schemas.microsoft.com/office/excel/2006/main">
          <x14:cfRule type="containsText" priority="194" operator="containsText" id="{AFA55CC7-5335-4BEE-8B0B-AD3CD05FCD4A}">
            <xm:f>NOT(ISERROR(SEARCH("Media",I31)))</xm:f>
            <xm:f>"Media"</xm:f>
            <x14:dxf>
              <fill>
                <patternFill>
                  <bgColor theme="7" tint="0.39994506668294322"/>
                </patternFill>
              </fill>
            </x14:dxf>
          </x14:cfRule>
          <x14:cfRule type="containsText" priority="195" operator="containsText" id="{29F5E7CD-FC8F-4CF9-86F8-0F58C08EF9A5}">
            <xm:f>NOT(ISERROR(SEARCH("Baja",I31)))</xm:f>
            <xm:f>"Baja"</xm:f>
            <x14:dxf>
              <fill>
                <patternFill>
                  <bgColor rgb="FF00B050"/>
                </patternFill>
              </fill>
            </x14:dxf>
          </x14:cfRule>
          <x14:cfRule type="containsText" priority="196" operator="containsText" id="{C80D1AF0-B815-40D4-BBC4-E369ECB06215}">
            <xm:f>NOT(ISERROR(SEARCH("Muy baja",I31)))</xm:f>
            <xm:f>"Muy baja"</xm:f>
            <x14:dxf>
              <fill>
                <patternFill>
                  <bgColor rgb="FF92D050"/>
                </patternFill>
              </fill>
            </x14:dxf>
          </x14:cfRule>
          <xm:sqref>I31</xm:sqref>
        </x14:conditionalFormatting>
        <x14:conditionalFormatting xmlns:xm="http://schemas.microsoft.com/office/excel/2006/main">
          <x14:cfRule type="containsText" priority="208" operator="containsText" id="{C66A9A77-E976-46DF-A65D-9B828FD7DE95}">
            <xm:f>NOT(ISERROR(SEARCH("Media",Z29)))</xm:f>
            <xm:f>"Media"</xm:f>
            <x14:dxf>
              <fill>
                <patternFill>
                  <bgColor theme="7" tint="0.39994506668294322"/>
                </patternFill>
              </fill>
            </x14:dxf>
          </x14:cfRule>
          <x14:cfRule type="containsText" priority="209" operator="containsText" id="{97AADCE3-81C5-467F-B000-D29FBBD9ABCA}">
            <xm:f>NOT(ISERROR(SEARCH("Baja",Z29)))</xm:f>
            <xm:f>"Baja"</xm:f>
            <x14:dxf>
              <fill>
                <patternFill>
                  <bgColor rgb="FF00B050"/>
                </patternFill>
              </fill>
            </x14:dxf>
          </x14:cfRule>
          <x14:cfRule type="containsText" priority="210" operator="containsText" id="{605202E9-02FD-4242-940F-5D1205319D6C}">
            <xm:f>NOT(ISERROR(SEARCH("Muy baja",Z29)))</xm:f>
            <xm:f>"Muy baja"</xm:f>
            <x14:dxf>
              <fill>
                <patternFill>
                  <bgColor rgb="FF92D050"/>
                </patternFill>
              </fill>
            </x14:dxf>
          </x14:cfRule>
          <xm:sqref>Z29</xm:sqref>
        </x14:conditionalFormatting>
        <x14:conditionalFormatting xmlns:xm="http://schemas.microsoft.com/office/excel/2006/main">
          <x14:cfRule type="containsText" priority="222" operator="containsText" id="{3465150C-75A7-462C-8AFC-BE3B824D379D}">
            <xm:f>NOT(ISERROR(SEARCH("Media",I29)))</xm:f>
            <xm:f>"Media"</xm:f>
            <x14:dxf>
              <fill>
                <patternFill>
                  <bgColor theme="7" tint="0.39994506668294322"/>
                </patternFill>
              </fill>
            </x14:dxf>
          </x14:cfRule>
          <x14:cfRule type="containsText" priority="223" operator="containsText" id="{F9B5FBC7-FCAE-48FE-872F-ADDDEEA60D61}">
            <xm:f>NOT(ISERROR(SEARCH("Baja",I29)))</xm:f>
            <xm:f>"Baja"</xm:f>
            <x14:dxf>
              <fill>
                <patternFill>
                  <bgColor rgb="FF00B050"/>
                </patternFill>
              </fill>
            </x14:dxf>
          </x14:cfRule>
          <x14:cfRule type="containsText" priority="224" operator="containsText" id="{32D46FE2-158D-4BF8-BCE7-974611BBB628}">
            <xm:f>NOT(ISERROR(SEARCH("Muy baja",I29)))</xm:f>
            <xm:f>"Muy baja"</xm:f>
            <x14:dxf>
              <fill>
                <patternFill>
                  <bgColor rgb="FF92D050"/>
                </patternFill>
              </fill>
            </x14:dxf>
          </x14:cfRule>
          <xm:sqref>I29</xm:sqref>
        </x14:conditionalFormatting>
        <x14:conditionalFormatting xmlns:xm="http://schemas.microsoft.com/office/excel/2006/main">
          <x14:cfRule type="containsText" priority="236" operator="containsText" id="{660213D9-A02B-4DFE-B95D-FC914938425A}">
            <xm:f>NOT(ISERROR(SEARCH("Media",Z27)))</xm:f>
            <xm:f>"Media"</xm:f>
            <x14:dxf>
              <fill>
                <patternFill>
                  <bgColor theme="7" tint="0.39994506668294322"/>
                </patternFill>
              </fill>
            </x14:dxf>
          </x14:cfRule>
          <x14:cfRule type="containsText" priority="237" operator="containsText" id="{5A669E70-480E-4CB1-B0F6-E8E45D7E6CD1}">
            <xm:f>NOT(ISERROR(SEARCH("Baja",Z27)))</xm:f>
            <xm:f>"Baja"</xm:f>
            <x14:dxf>
              <fill>
                <patternFill>
                  <bgColor rgb="FF00B050"/>
                </patternFill>
              </fill>
            </x14:dxf>
          </x14:cfRule>
          <x14:cfRule type="containsText" priority="238" operator="containsText" id="{A2679753-4663-4AA0-B8B9-A8EEBA26C4AD}">
            <xm:f>NOT(ISERROR(SEARCH("Muy baja",Z27)))</xm:f>
            <xm:f>"Muy baja"</xm:f>
            <x14:dxf>
              <fill>
                <patternFill>
                  <bgColor rgb="FF92D050"/>
                </patternFill>
              </fill>
            </x14:dxf>
          </x14:cfRule>
          <xm:sqref>Z27</xm:sqref>
        </x14:conditionalFormatting>
        <x14:conditionalFormatting xmlns:xm="http://schemas.microsoft.com/office/excel/2006/main">
          <x14:cfRule type="containsText" priority="250" operator="containsText" id="{15A21C53-10E4-4D03-B214-F51D989445E1}">
            <xm:f>NOT(ISERROR(SEARCH("Media",I27)))</xm:f>
            <xm:f>"Media"</xm:f>
            <x14:dxf>
              <fill>
                <patternFill>
                  <bgColor theme="7" tint="0.39994506668294322"/>
                </patternFill>
              </fill>
            </x14:dxf>
          </x14:cfRule>
          <x14:cfRule type="containsText" priority="251" operator="containsText" id="{A6A69CB8-1A32-48F6-A10E-7286AEA1A4D0}">
            <xm:f>NOT(ISERROR(SEARCH("Baja",I27)))</xm:f>
            <xm:f>"Baja"</xm:f>
            <x14:dxf>
              <fill>
                <patternFill>
                  <bgColor rgb="FF00B050"/>
                </patternFill>
              </fill>
            </x14:dxf>
          </x14:cfRule>
          <x14:cfRule type="containsText" priority="252" operator="containsText" id="{DC6CE1C6-03AF-41CC-B461-C5505C0C9F74}">
            <xm:f>NOT(ISERROR(SEARCH("Muy baja",I27)))</xm:f>
            <xm:f>"Muy baja"</xm:f>
            <x14:dxf>
              <fill>
                <patternFill>
                  <bgColor rgb="FF92D050"/>
                </patternFill>
              </fill>
            </x14:dxf>
          </x14:cfRule>
          <xm:sqref>I27</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3:AF155"/>
  <sheetViews>
    <sheetView topLeftCell="A13" zoomScale="40" zoomScaleNormal="40" workbookViewId="0">
      <selection activeCell="V25" sqref="V25"/>
    </sheetView>
  </sheetViews>
  <sheetFormatPr baseColWidth="10" defaultColWidth="11.42578125" defaultRowHeight="15" customHeight="1" x14ac:dyDescent="0.25"/>
  <cols>
    <col min="1" max="1" width="11.42578125" style="67"/>
    <col min="2" max="2" width="7.7109375" style="67" customWidth="1"/>
    <col min="3" max="3" width="20.7109375" style="67" customWidth="1"/>
    <col min="4" max="6" width="25.7109375" style="67" customWidth="1"/>
    <col min="7" max="7" width="40.7109375" style="67" customWidth="1"/>
    <col min="8" max="8" width="20.7109375" style="67" customWidth="1"/>
    <col min="9" max="9" width="14.7109375" style="67" customWidth="1"/>
    <col min="10" max="10" width="7.7109375" style="67" customWidth="1"/>
    <col min="11" max="11" width="14.7109375" style="67" customWidth="1"/>
    <col min="12" max="12" width="7.7109375" style="67" customWidth="1"/>
    <col min="13" max="13" width="14.7109375" style="67" customWidth="1"/>
    <col min="14" max="14" width="8.7109375" style="67" customWidth="1"/>
    <col min="15" max="15" width="55.7109375" style="67" customWidth="1"/>
    <col min="16" max="16" width="6.42578125" style="67" customWidth="1"/>
    <col min="17" max="17" width="7" style="67" customWidth="1"/>
    <col min="18" max="19" width="11.7109375" style="67" customWidth="1"/>
    <col min="20" max="20" width="8.7109375" style="67" customWidth="1"/>
    <col min="21" max="21" width="13.7109375" style="67" customWidth="1"/>
    <col min="22" max="22" width="10.7109375" style="67" customWidth="1"/>
    <col min="23" max="23" width="9.7109375" style="67" customWidth="1"/>
    <col min="24" max="24" width="19.140625" style="67" hidden="1" customWidth="1"/>
    <col min="25" max="25" width="16.28515625" style="67" customWidth="1"/>
    <col min="26" max="26" width="10.7109375" style="67" customWidth="1"/>
    <col min="27" max="28" width="9.7109375" style="67" customWidth="1"/>
    <col min="29" max="29" width="10.7109375" style="67" customWidth="1"/>
    <col min="30" max="30" width="9.7109375" style="67" customWidth="1"/>
    <col min="31" max="31" width="10.7109375" style="67" customWidth="1"/>
    <col min="32" max="32" width="13.7109375" style="67" customWidth="1"/>
    <col min="33" max="16384" width="11.42578125" style="67"/>
  </cols>
  <sheetData>
    <row r="3" spans="2:32" ht="15" customHeight="1" x14ac:dyDescent="0.25">
      <c r="B3" s="319"/>
      <c r="C3" s="320"/>
      <c r="D3" s="320"/>
      <c r="E3" s="320"/>
      <c r="F3" s="323" t="s">
        <v>0</v>
      </c>
      <c r="G3" s="323"/>
      <c r="H3" s="323"/>
      <c r="I3" s="323"/>
      <c r="J3" s="323"/>
      <c r="K3" s="323"/>
      <c r="L3" s="323"/>
      <c r="M3" s="323"/>
      <c r="N3" s="323"/>
      <c r="O3" s="323"/>
      <c r="P3" s="323"/>
      <c r="Q3" s="323"/>
      <c r="R3" s="323"/>
      <c r="S3" s="323"/>
      <c r="T3" s="323"/>
      <c r="U3" s="323"/>
      <c r="V3" s="323"/>
      <c r="W3" s="323"/>
      <c r="X3" s="323"/>
      <c r="Y3" s="323"/>
      <c r="Z3" s="323"/>
      <c r="AA3" s="325"/>
      <c r="AB3" s="325"/>
      <c r="AC3" s="325"/>
      <c r="AD3" s="325"/>
      <c r="AE3" s="325"/>
      <c r="AF3" s="326"/>
    </row>
    <row r="4" spans="2:32" ht="15" customHeight="1" x14ac:dyDescent="0.25">
      <c r="B4" s="321"/>
      <c r="C4" s="322"/>
      <c r="D4" s="322"/>
      <c r="E4" s="322"/>
      <c r="F4" s="324"/>
      <c r="G4" s="324"/>
      <c r="H4" s="324"/>
      <c r="I4" s="324"/>
      <c r="J4" s="324"/>
      <c r="K4" s="324"/>
      <c r="L4" s="324"/>
      <c r="M4" s="324"/>
      <c r="N4" s="324"/>
      <c r="O4" s="324"/>
      <c r="P4" s="324"/>
      <c r="Q4" s="324"/>
      <c r="R4" s="324"/>
      <c r="S4" s="324"/>
      <c r="T4" s="324"/>
      <c r="U4" s="324"/>
      <c r="V4" s="324"/>
      <c r="W4" s="324"/>
      <c r="X4" s="324"/>
      <c r="Y4" s="324"/>
      <c r="Z4" s="324"/>
      <c r="AA4" s="327"/>
      <c r="AB4" s="327"/>
      <c r="AC4" s="327"/>
      <c r="AD4" s="327"/>
      <c r="AE4" s="327"/>
      <c r="AF4" s="328"/>
    </row>
    <row r="5" spans="2:32" ht="15" customHeight="1" x14ac:dyDescent="0.25">
      <c r="B5" s="321"/>
      <c r="C5" s="322"/>
      <c r="D5" s="322"/>
      <c r="E5" s="322"/>
      <c r="F5" s="324"/>
      <c r="G5" s="324"/>
      <c r="H5" s="324"/>
      <c r="I5" s="324"/>
      <c r="J5" s="324"/>
      <c r="K5" s="324"/>
      <c r="L5" s="324"/>
      <c r="M5" s="324"/>
      <c r="N5" s="324"/>
      <c r="O5" s="324"/>
      <c r="P5" s="324"/>
      <c r="Q5" s="324"/>
      <c r="R5" s="324"/>
      <c r="S5" s="324"/>
      <c r="T5" s="324"/>
      <c r="U5" s="324"/>
      <c r="V5" s="324"/>
      <c r="W5" s="324"/>
      <c r="X5" s="324"/>
      <c r="Y5" s="324"/>
      <c r="Z5" s="324"/>
      <c r="AA5" s="327"/>
      <c r="AB5" s="327"/>
      <c r="AC5" s="327"/>
      <c r="AD5" s="327"/>
      <c r="AE5" s="327"/>
      <c r="AF5" s="328"/>
    </row>
    <row r="6" spans="2:32" ht="15" customHeight="1" x14ac:dyDescent="0.25">
      <c r="B6" s="321"/>
      <c r="C6" s="322"/>
      <c r="D6" s="322"/>
      <c r="E6" s="322"/>
      <c r="F6" s="324"/>
      <c r="G6" s="324"/>
      <c r="H6" s="324"/>
      <c r="I6" s="324"/>
      <c r="J6" s="324"/>
      <c r="K6" s="324"/>
      <c r="L6" s="324"/>
      <c r="M6" s="324"/>
      <c r="N6" s="324"/>
      <c r="O6" s="324"/>
      <c r="P6" s="324"/>
      <c r="Q6" s="324"/>
      <c r="R6" s="324"/>
      <c r="S6" s="324"/>
      <c r="T6" s="324"/>
      <c r="U6" s="324"/>
      <c r="V6" s="324"/>
      <c r="W6" s="324"/>
      <c r="X6" s="324"/>
      <c r="Y6" s="324"/>
      <c r="Z6" s="324"/>
      <c r="AA6" s="327"/>
      <c r="AB6" s="327"/>
      <c r="AC6" s="327"/>
      <c r="AD6" s="327"/>
      <c r="AE6" s="327"/>
      <c r="AF6" s="328"/>
    </row>
    <row r="7" spans="2:32" ht="15" customHeight="1" x14ac:dyDescent="0.25">
      <c r="B7" s="321"/>
      <c r="C7" s="322"/>
      <c r="D7" s="322"/>
      <c r="E7" s="322"/>
      <c r="F7" s="324"/>
      <c r="G7" s="324"/>
      <c r="H7" s="324"/>
      <c r="I7" s="324"/>
      <c r="J7" s="324"/>
      <c r="K7" s="324"/>
      <c r="L7" s="324"/>
      <c r="M7" s="324"/>
      <c r="N7" s="324"/>
      <c r="O7" s="324"/>
      <c r="P7" s="324"/>
      <c r="Q7" s="324"/>
      <c r="R7" s="324"/>
      <c r="S7" s="324"/>
      <c r="T7" s="324"/>
      <c r="U7" s="324"/>
      <c r="V7" s="324"/>
      <c r="W7" s="324"/>
      <c r="X7" s="324"/>
      <c r="Y7" s="324"/>
      <c r="Z7" s="324"/>
      <c r="AA7" s="327"/>
      <c r="AB7" s="327"/>
      <c r="AC7" s="327"/>
      <c r="AD7" s="327"/>
      <c r="AE7" s="327"/>
      <c r="AF7" s="328"/>
    </row>
    <row r="8" spans="2:32" ht="15" customHeight="1" x14ac:dyDescent="0.25">
      <c r="B8" s="321"/>
      <c r="C8" s="322"/>
      <c r="D8" s="322"/>
      <c r="E8" s="322"/>
      <c r="F8" s="324"/>
      <c r="G8" s="324"/>
      <c r="H8" s="324"/>
      <c r="I8" s="324"/>
      <c r="J8" s="324"/>
      <c r="K8" s="324"/>
      <c r="L8" s="324"/>
      <c r="M8" s="324"/>
      <c r="N8" s="324"/>
      <c r="O8" s="324"/>
      <c r="P8" s="324"/>
      <c r="Q8" s="324"/>
      <c r="R8" s="324"/>
      <c r="S8" s="324"/>
      <c r="T8" s="324"/>
      <c r="U8" s="324"/>
      <c r="V8" s="324"/>
      <c r="W8" s="324"/>
      <c r="X8" s="324"/>
      <c r="Y8" s="324"/>
      <c r="Z8" s="324"/>
      <c r="AA8" s="327"/>
      <c r="AB8" s="327"/>
      <c r="AC8" s="327"/>
      <c r="AD8" s="327"/>
      <c r="AE8" s="327"/>
      <c r="AF8" s="328"/>
    </row>
    <row r="9" spans="2:32" ht="15" customHeight="1" x14ac:dyDescent="0.25">
      <c r="B9" s="321"/>
      <c r="C9" s="322"/>
      <c r="D9" s="322"/>
      <c r="E9" s="322"/>
      <c r="F9" s="324"/>
      <c r="G9" s="324"/>
      <c r="H9" s="324"/>
      <c r="I9" s="324"/>
      <c r="J9" s="324"/>
      <c r="K9" s="324"/>
      <c r="L9" s="324"/>
      <c r="M9" s="324"/>
      <c r="N9" s="324"/>
      <c r="O9" s="324"/>
      <c r="P9" s="324"/>
      <c r="Q9" s="324"/>
      <c r="R9" s="324"/>
      <c r="S9" s="324"/>
      <c r="T9" s="324"/>
      <c r="U9" s="324"/>
      <c r="V9" s="324"/>
      <c r="W9" s="324"/>
      <c r="X9" s="324"/>
      <c r="Y9" s="324"/>
      <c r="Z9" s="324"/>
      <c r="AA9" s="327"/>
      <c r="AB9" s="327"/>
      <c r="AC9" s="327"/>
      <c r="AD9" s="327"/>
      <c r="AE9" s="327"/>
      <c r="AF9" s="328"/>
    </row>
    <row r="10" spans="2:32" ht="15" customHeight="1" x14ac:dyDescent="0.25">
      <c r="B10" s="321"/>
      <c r="C10" s="322"/>
      <c r="D10" s="322"/>
      <c r="E10" s="322"/>
      <c r="F10" s="324"/>
      <c r="G10" s="324"/>
      <c r="H10" s="324"/>
      <c r="I10" s="324"/>
      <c r="J10" s="324"/>
      <c r="K10" s="324"/>
      <c r="L10" s="324"/>
      <c r="M10" s="324"/>
      <c r="N10" s="324"/>
      <c r="O10" s="324"/>
      <c r="P10" s="324"/>
      <c r="Q10" s="324"/>
      <c r="R10" s="324"/>
      <c r="S10" s="324"/>
      <c r="T10" s="324"/>
      <c r="U10" s="324"/>
      <c r="V10" s="324"/>
      <c r="W10" s="324"/>
      <c r="X10" s="324"/>
      <c r="Y10" s="324"/>
      <c r="Z10" s="324"/>
      <c r="AA10" s="327"/>
      <c r="AB10" s="327"/>
      <c r="AC10" s="327"/>
      <c r="AD10" s="327"/>
      <c r="AE10" s="327"/>
      <c r="AF10" s="328"/>
    </row>
    <row r="11" spans="2:32" ht="15" customHeight="1" x14ac:dyDescent="0.25">
      <c r="B11" s="321"/>
      <c r="C11" s="322"/>
      <c r="D11" s="322"/>
      <c r="E11" s="322"/>
      <c r="F11" s="324"/>
      <c r="G11" s="324"/>
      <c r="H11" s="324"/>
      <c r="I11" s="324"/>
      <c r="J11" s="324"/>
      <c r="K11" s="324"/>
      <c r="L11" s="324"/>
      <c r="M11" s="324"/>
      <c r="N11" s="324"/>
      <c r="O11" s="324"/>
      <c r="P11" s="324"/>
      <c r="Q11" s="324"/>
      <c r="R11" s="324"/>
      <c r="S11" s="324"/>
      <c r="T11" s="324"/>
      <c r="U11" s="324"/>
      <c r="V11" s="324"/>
      <c r="W11" s="324"/>
      <c r="X11" s="324"/>
      <c r="Y11" s="324"/>
      <c r="Z11" s="324"/>
      <c r="AA11" s="327"/>
      <c r="AB11" s="327"/>
      <c r="AC11" s="327"/>
      <c r="AD11" s="327"/>
      <c r="AE11" s="327"/>
      <c r="AF11" s="328"/>
    </row>
    <row r="12" spans="2:32" ht="15" customHeight="1" x14ac:dyDescent="0.25">
      <c r="B12" s="321"/>
      <c r="C12" s="322"/>
      <c r="D12" s="322"/>
      <c r="E12" s="322"/>
      <c r="F12" s="324"/>
      <c r="G12" s="324"/>
      <c r="H12" s="324"/>
      <c r="I12" s="324"/>
      <c r="J12" s="324"/>
      <c r="K12" s="324"/>
      <c r="L12" s="324"/>
      <c r="M12" s="324"/>
      <c r="N12" s="324"/>
      <c r="O12" s="324"/>
      <c r="P12" s="324"/>
      <c r="Q12" s="324"/>
      <c r="R12" s="324"/>
      <c r="S12" s="324"/>
      <c r="T12" s="324"/>
      <c r="U12" s="324"/>
      <c r="V12" s="324"/>
      <c r="W12" s="324"/>
      <c r="X12" s="324"/>
      <c r="Y12" s="324"/>
      <c r="Z12" s="324"/>
      <c r="AA12" s="327"/>
      <c r="AB12" s="327"/>
      <c r="AC12" s="327"/>
      <c r="AD12" s="327"/>
      <c r="AE12" s="327"/>
      <c r="AF12" s="328"/>
    </row>
    <row r="13" spans="2:32" ht="27" customHeight="1" x14ac:dyDescent="0.25">
      <c r="B13" s="321"/>
      <c r="C13" s="322"/>
      <c r="D13" s="322"/>
      <c r="E13" s="322"/>
      <c r="F13" s="324"/>
      <c r="G13" s="324"/>
      <c r="H13" s="324"/>
      <c r="I13" s="324"/>
      <c r="J13" s="324"/>
      <c r="K13" s="324"/>
      <c r="L13" s="324"/>
      <c r="M13" s="324"/>
      <c r="N13" s="324"/>
      <c r="O13" s="324"/>
      <c r="P13" s="324"/>
      <c r="Q13" s="324"/>
      <c r="R13" s="324"/>
      <c r="S13" s="324"/>
      <c r="T13" s="324"/>
      <c r="U13" s="324"/>
      <c r="V13" s="324"/>
      <c r="W13" s="324"/>
      <c r="X13" s="324"/>
      <c r="Y13" s="324"/>
      <c r="Z13" s="324"/>
      <c r="AA13" s="327"/>
      <c r="AB13" s="327"/>
      <c r="AC13" s="327"/>
      <c r="AD13" s="327"/>
      <c r="AE13" s="327"/>
      <c r="AF13" s="328"/>
    </row>
    <row r="14" spans="2:32" ht="21" customHeight="1" x14ac:dyDescent="0.3">
      <c r="B14" s="329" t="s">
        <v>1</v>
      </c>
      <c r="C14" s="330"/>
      <c r="D14" s="330"/>
      <c r="E14" s="68"/>
      <c r="F14" s="69"/>
      <c r="G14" s="69"/>
      <c r="H14" s="69"/>
      <c r="I14" s="69"/>
      <c r="J14" s="69"/>
      <c r="K14" s="69"/>
      <c r="L14" s="69"/>
      <c r="M14" s="69"/>
      <c r="N14" s="69"/>
      <c r="O14" s="69"/>
      <c r="P14" s="69"/>
      <c r="Q14" s="69"/>
      <c r="R14" s="69"/>
      <c r="S14" s="69"/>
      <c r="T14" s="69"/>
      <c r="U14" s="69"/>
      <c r="V14" s="69"/>
      <c r="W14" s="69"/>
      <c r="X14" s="69"/>
      <c r="Y14" s="69"/>
      <c r="Z14" s="69"/>
      <c r="AA14" s="69"/>
      <c r="AB14" s="330" t="s">
        <v>2</v>
      </c>
      <c r="AC14" s="330"/>
      <c r="AD14" s="330"/>
      <c r="AE14" s="330"/>
      <c r="AF14" s="70"/>
    </row>
    <row r="15" spans="2:32" ht="25.5" customHeight="1" x14ac:dyDescent="0.25">
      <c r="B15" s="71"/>
      <c r="AF15" s="72"/>
    </row>
    <row r="16" spans="2:32" ht="21" customHeight="1" x14ac:dyDescent="0.25">
      <c r="B16" s="310" t="s">
        <v>3</v>
      </c>
      <c r="C16" s="311"/>
      <c r="D16" s="311"/>
      <c r="E16" s="312">
        <v>2021</v>
      </c>
      <c r="F16" s="312"/>
      <c r="G16" s="312"/>
      <c r="H16" s="312"/>
      <c r="Q16" s="313" t="s">
        <v>4</v>
      </c>
      <c r="R16" s="313"/>
      <c r="S16" s="313"/>
      <c r="T16" s="73"/>
      <c r="U16" s="73"/>
      <c r="V16" s="312" t="s">
        <v>154</v>
      </c>
      <c r="W16" s="312"/>
      <c r="X16" s="312"/>
      <c r="Y16" s="312"/>
      <c r="Z16" s="312"/>
      <c r="AA16" s="312"/>
      <c r="AB16" s="312"/>
      <c r="AC16" s="312"/>
      <c r="AD16" s="312"/>
      <c r="AE16" s="312"/>
      <c r="AF16" s="331"/>
    </row>
    <row r="17" spans="2:32" ht="21" customHeight="1" x14ac:dyDescent="0.25">
      <c r="B17" s="74"/>
      <c r="C17" s="75"/>
      <c r="D17" s="76"/>
      <c r="E17" s="318"/>
      <c r="F17" s="318"/>
      <c r="G17" s="318"/>
      <c r="H17" s="318"/>
      <c r="Q17" s="77"/>
      <c r="R17" s="77"/>
      <c r="S17" s="77"/>
      <c r="AF17" s="72"/>
    </row>
    <row r="18" spans="2:32" ht="18.75" customHeight="1" x14ac:dyDescent="0.25">
      <c r="B18" s="310" t="s">
        <v>6</v>
      </c>
      <c r="C18" s="311"/>
      <c r="D18" s="311"/>
      <c r="E18" s="312" t="s">
        <v>155</v>
      </c>
      <c r="F18" s="312"/>
      <c r="G18" s="312"/>
      <c r="H18" s="312"/>
      <c r="Q18" s="313" t="s">
        <v>8</v>
      </c>
      <c r="R18" s="313"/>
      <c r="S18" s="313"/>
      <c r="T18" s="316" t="s">
        <v>156</v>
      </c>
      <c r="U18" s="316"/>
      <c r="V18" s="316"/>
      <c r="W18" s="316"/>
      <c r="X18" s="316"/>
      <c r="Y18" s="316"/>
      <c r="Z18" s="313" t="s">
        <v>10</v>
      </c>
      <c r="AA18" s="313"/>
      <c r="AB18" s="316" t="s">
        <v>157</v>
      </c>
      <c r="AC18" s="316"/>
      <c r="AD18" s="316"/>
      <c r="AE18" s="316"/>
      <c r="AF18" s="317"/>
    </row>
    <row r="19" spans="2:32" ht="33" customHeight="1" x14ac:dyDescent="0.25">
      <c r="B19" s="310" t="s">
        <v>12</v>
      </c>
      <c r="C19" s="311"/>
      <c r="D19" s="311"/>
      <c r="E19" s="312" t="s">
        <v>158</v>
      </c>
      <c r="F19" s="312"/>
      <c r="G19" s="312"/>
      <c r="H19" s="312"/>
      <c r="Q19" s="313" t="s">
        <v>14</v>
      </c>
      <c r="R19" s="313"/>
      <c r="S19" s="313"/>
      <c r="T19" s="314"/>
      <c r="U19" s="314"/>
      <c r="V19" s="314"/>
      <c r="W19" s="314"/>
      <c r="X19" s="314"/>
      <c r="Y19" s="314"/>
      <c r="Z19" s="313" t="s">
        <v>10</v>
      </c>
      <c r="AA19" s="313"/>
      <c r="AB19" s="314"/>
      <c r="AC19" s="314"/>
      <c r="AD19" s="314"/>
      <c r="AE19" s="314"/>
      <c r="AF19" s="315"/>
    </row>
    <row r="20" spans="2:32" ht="25.5" customHeight="1" x14ac:dyDescent="0.25">
      <c r="B20" s="310" t="s">
        <v>16</v>
      </c>
      <c r="C20" s="311"/>
      <c r="D20" s="311"/>
      <c r="E20" s="312" t="s">
        <v>159</v>
      </c>
      <c r="F20" s="312"/>
      <c r="G20" s="312"/>
      <c r="H20" s="312"/>
      <c r="Q20" s="313" t="s">
        <v>18</v>
      </c>
      <c r="R20" s="313"/>
      <c r="S20" s="313"/>
      <c r="T20" s="314"/>
      <c r="U20" s="314"/>
      <c r="V20" s="314"/>
      <c r="W20" s="314"/>
      <c r="X20" s="314"/>
      <c r="Y20" s="314"/>
      <c r="Z20" s="313" t="s">
        <v>10</v>
      </c>
      <c r="AA20" s="313"/>
      <c r="AB20" s="314"/>
      <c r="AC20" s="314"/>
      <c r="AD20" s="314"/>
      <c r="AE20" s="314"/>
      <c r="AF20" s="315"/>
    </row>
    <row r="21" spans="2:32" ht="29.1" customHeight="1" thickBot="1" x14ac:dyDescent="0.3">
      <c r="B21" s="71"/>
      <c r="AF21" s="72"/>
    </row>
    <row r="22" spans="2:32" s="78" customFormat="1" ht="35.1" customHeight="1" thickBot="1" x14ac:dyDescent="0.35">
      <c r="B22" s="296" t="s">
        <v>21</v>
      </c>
      <c r="C22" s="297"/>
      <c r="D22" s="298"/>
      <c r="E22" s="298"/>
      <c r="F22" s="298"/>
      <c r="G22" s="298"/>
      <c r="H22" s="298"/>
      <c r="I22" s="298"/>
      <c r="J22" s="298"/>
      <c r="K22" s="298"/>
      <c r="L22" s="298"/>
      <c r="M22" s="298"/>
      <c r="N22" s="298" t="s">
        <v>22</v>
      </c>
      <c r="O22" s="298"/>
      <c r="P22" s="298"/>
      <c r="Q22" s="298"/>
      <c r="R22" s="298"/>
      <c r="S22" s="298"/>
      <c r="T22" s="298"/>
      <c r="U22" s="298"/>
      <c r="V22" s="298"/>
      <c r="W22" s="298"/>
      <c r="X22" s="298"/>
      <c r="Y22" s="298"/>
      <c r="Z22" s="298"/>
      <c r="AA22" s="298"/>
      <c r="AB22" s="298"/>
      <c r="AC22" s="298"/>
      <c r="AD22" s="298"/>
      <c r="AE22" s="298"/>
      <c r="AF22" s="299"/>
    </row>
    <row r="23" spans="2:32" ht="31.5" customHeight="1" x14ac:dyDescent="0.25">
      <c r="B23" s="300" t="s">
        <v>23</v>
      </c>
      <c r="C23" s="290" t="s">
        <v>24</v>
      </c>
      <c r="D23" s="292" t="s">
        <v>25</v>
      </c>
      <c r="E23" s="292" t="s">
        <v>26</v>
      </c>
      <c r="F23" s="292" t="s">
        <v>27</v>
      </c>
      <c r="G23" s="290" t="s">
        <v>28</v>
      </c>
      <c r="H23" s="290" t="s">
        <v>29</v>
      </c>
      <c r="I23" s="290" t="s">
        <v>30</v>
      </c>
      <c r="J23" s="290" t="s">
        <v>31</v>
      </c>
      <c r="K23" s="290" t="s">
        <v>32</v>
      </c>
      <c r="L23" s="288" t="s">
        <v>33</v>
      </c>
      <c r="M23" s="290" t="s">
        <v>34</v>
      </c>
      <c r="N23" s="292" t="s">
        <v>35</v>
      </c>
      <c r="O23" s="292" t="s">
        <v>36</v>
      </c>
      <c r="P23" s="306" t="s">
        <v>37</v>
      </c>
      <c r="Q23" s="306"/>
      <c r="R23" s="307" t="s">
        <v>38</v>
      </c>
      <c r="S23" s="308"/>
      <c r="T23" s="309"/>
      <c r="U23" s="307" t="s">
        <v>39</v>
      </c>
      <c r="V23" s="308"/>
      <c r="W23" s="309"/>
      <c r="X23" s="302" t="s">
        <v>40</v>
      </c>
      <c r="Y23" s="302" t="s">
        <v>41</v>
      </c>
      <c r="Z23" s="302" t="s">
        <v>42</v>
      </c>
      <c r="AA23" s="290" t="s">
        <v>31</v>
      </c>
      <c r="AB23" s="302" t="s">
        <v>43</v>
      </c>
      <c r="AC23" s="302" t="s">
        <v>44</v>
      </c>
      <c r="AD23" s="290" t="s">
        <v>31</v>
      </c>
      <c r="AE23" s="302" t="s">
        <v>45</v>
      </c>
      <c r="AF23" s="304" t="s">
        <v>46</v>
      </c>
    </row>
    <row r="24" spans="2:32" ht="99" customHeight="1" thickBot="1" x14ac:dyDescent="0.3">
      <c r="B24" s="301"/>
      <c r="C24" s="291"/>
      <c r="D24" s="293"/>
      <c r="E24" s="293"/>
      <c r="F24" s="293"/>
      <c r="G24" s="291"/>
      <c r="H24" s="291"/>
      <c r="I24" s="291"/>
      <c r="J24" s="291"/>
      <c r="K24" s="291"/>
      <c r="L24" s="289"/>
      <c r="M24" s="291"/>
      <c r="N24" s="293"/>
      <c r="O24" s="293"/>
      <c r="P24" s="79" t="s">
        <v>47</v>
      </c>
      <c r="Q24" s="80" t="s">
        <v>25</v>
      </c>
      <c r="R24" s="80" t="s">
        <v>48</v>
      </c>
      <c r="S24" s="80" t="s">
        <v>49</v>
      </c>
      <c r="T24" s="80" t="s">
        <v>50</v>
      </c>
      <c r="U24" s="80" t="s">
        <v>51</v>
      </c>
      <c r="V24" s="80" t="s">
        <v>52</v>
      </c>
      <c r="W24" s="80" t="s">
        <v>53</v>
      </c>
      <c r="X24" s="303"/>
      <c r="Y24" s="303"/>
      <c r="Z24" s="303"/>
      <c r="AA24" s="291"/>
      <c r="AB24" s="303"/>
      <c r="AC24" s="303"/>
      <c r="AD24" s="291"/>
      <c r="AE24" s="303"/>
      <c r="AF24" s="305"/>
    </row>
    <row r="25" spans="2:32" ht="80.099999999999994" customHeight="1" thickBot="1" x14ac:dyDescent="0.3">
      <c r="B25" s="284">
        <v>1</v>
      </c>
      <c r="C25" s="278"/>
      <c r="D25" s="278" t="s">
        <v>160</v>
      </c>
      <c r="E25" s="278" t="s">
        <v>161</v>
      </c>
      <c r="F25" s="278" t="s">
        <v>162</v>
      </c>
      <c r="G25" s="286" t="str">
        <f>CONCATENATE(D25," ",E25," ",F25)</f>
        <v xml:space="preserve">Probabilidad de afectación reputacional   Conyevando a multas y sanción del organismo de control  Por el incumplimiento de los requisitos para la contratación </v>
      </c>
      <c r="H25" s="278" t="s">
        <v>92</v>
      </c>
      <c r="I25" s="278" t="s">
        <v>115</v>
      </c>
      <c r="J25" s="272">
        <f>_xlfn.IFNA(VLOOKUP(I25,[3]Aux!$A$2:$B$6,2,FALSE)," ")</f>
        <v>0.4</v>
      </c>
      <c r="K25" s="278" t="s">
        <v>60</v>
      </c>
      <c r="L25" s="280">
        <f>_xlfn.IFNA(VLOOKUP(K25,[3]Aux!$C$2:$D$6,2,FALSE)," ")</f>
        <v>0.6</v>
      </c>
      <c r="M25" s="282" t="str" cm="1">
        <f t="array" ref="M25">_xlfn.IFNA(INDEX('[3]Riesgo Inherente'!$N$12:$N$36,MATCH(I25&amp;K25,'[3]Riesgo Inherente'!$K$12:$K$36&amp;'[3]Riesgo Inherente'!$L$12:$L$36,0),0)," ")</f>
        <v>Moderado</v>
      </c>
      <c r="N25" s="114">
        <v>1</v>
      </c>
      <c r="O25" s="96" t="s">
        <v>163</v>
      </c>
      <c r="P25" s="36" t="s">
        <v>62</v>
      </c>
      <c r="Q25" s="37"/>
      <c r="R25" s="37" t="s">
        <v>63</v>
      </c>
      <c r="S25" s="37" t="s">
        <v>64</v>
      </c>
      <c r="T25" s="38">
        <f>_xlfn.IFNA(VLOOKUP(R25,[3]Aux!$G$2:$H$4,2,FALSE)+VLOOKUP(S25,[3]Aux!$I$2:$J$3,2,FALSE)," ")</f>
        <v>0.4</v>
      </c>
      <c r="U25" s="36" t="s">
        <v>164</v>
      </c>
      <c r="V25" s="37" t="s">
        <v>66</v>
      </c>
      <c r="W25" s="118" t="s">
        <v>165</v>
      </c>
      <c r="X25" s="36"/>
      <c r="Y25" s="39">
        <f>_xlfn.IFNA(IF(OR(R25="Preventivo",R25="Detectivo"),J25-(J25*T25)," ")," ")</f>
        <v>0.24</v>
      </c>
      <c r="Z25" s="274" t="e" cm="1">
        <f t="array" aca="1" ref="Z25" ca="1">_xlfn.IFNA(_xlfn.IFS(AND(AA25&gt;0,AA25&lt;=0.4),"Muy Baja",AND(AA25&gt;0.2,AA25&lt;=0.4),"Baja",AND(AA25&gt;0.4,AA25&lt;=0.6),"Media",AND(AA25&gt;0.6,AA25&lt;=0.8),"Alta",AND(AA25&gt;0.8,AA25&lt;=1),"Muy Alta")," ")</f>
        <v>#NAME?</v>
      </c>
      <c r="AA25" s="272" t="e" cm="1">
        <f t="array" aca="1" ref="AA25" ca="1">_xlfn.IFNA(_xlfn.IFS(AND(Y25=" ",Y26=" "),J25,AND(Y25&lt;&gt;" ",Y26&lt;&gt;" "),Y26,Y25=" ",Y26,Y26=" ",Y25)," ")</f>
        <v>#NAME?</v>
      </c>
      <c r="AB25" s="39" t="str">
        <f>_xlfn.IFNA(IF(R25="Correctivo",L25-(L25*T25)," ")," ")</f>
        <v xml:space="preserve"> </v>
      </c>
      <c r="AC25" s="274" t="e" cm="1">
        <f t="array" aca="1" ref="AC25" ca="1">_xlfn.IFNA(_xlfn.IFS(AND(AD25&gt;0,AD25&lt;=0.4),"Leve",AND(AD25&gt;0.2,AD25&lt;=0.4),"Menor",AND(AD25&gt;0.4,AD25&lt;=0.6),"Moderado",AND(AD25&gt;0.6,AD25&lt;=0.8),"Mayor",AND(AD25&gt;0.8,AD25&lt;=1),"Catastrófico")," ")</f>
        <v>#NAME?</v>
      </c>
      <c r="AD25" s="272" t="e" cm="1">
        <f t="array" aca="1" ref="AD25" ca="1">_xlfn.IFNA(_xlfn.IFS(AND(AB25=" ",AB26=" "),L25,AND(AB25&lt;&gt;" ",AB26&lt;&gt;" "),AB26,AB25=" ",AB26,AB26=" ",AB25)," ")</f>
        <v>#NAME?</v>
      </c>
      <c r="AE25" s="274" t="e" cm="1">
        <f t="array" aca="1" ref="AE25" ca="1">_xlfn.IFNA(INDEX('[3]Riesgo Inherente'!$N$12:$N$36,MATCH(Z25&amp;AC25,'[3]Riesgo Inherente'!$K$12:$K$36&amp;'[3]Riesgo Inherente'!$L$12:$L$36,0),0)," ")</f>
        <v>#NAME?</v>
      </c>
      <c r="AF25" s="276" t="s">
        <v>166</v>
      </c>
    </row>
    <row r="26" spans="2:32" ht="60" customHeight="1" thickBot="1" x14ac:dyDescent="0.3">
      <c r="B26" s="285"/>
      <c r="C26" s="279"/>
      <c r="D26" s="279"/>
      <c r="E26" s="279"/>
      <c r="F26" s="279"/>
      <c r="G26" s="287"/>
      <c r="H26" s="279"/>
      <c r="I26" s="279"/>
      <c r="J26" s="273"/>
      <c r="K26" s="279"/>
      <c r="L26" s="281"/>
      <c r="M26" s="283"/>
      <c r="N26" s="115">
        <v>2</v>
      </c>
      <c r="O26" s="97"/>
      <c r="P26" s="30"/>
      <c r="Q26" s="31"/>
      <c r="R26" s="31"/>
      <c r="S26" s="31"/>
      <c r="T26" s="33" t="str">
        <f>_xlfn.IFNA(VLOOKUP(R26,[3]Aux!$G$2:$H$4,2,FALSE)+VLOOKUP(S26,[3]Aux!$I$2:$J$3,2,FALSE)," ")</f>
        <v xml:space="preserve"> </v>
      </c>
      <c r="U26" s="30"/>
      <c r="V26" s="31"/>
      <c r="W26" s="30"/>
      <c r="X26" s="30"/>
      <c r="Y26" s="39" t="str">
        <f t="shared" ref="Y26:Y27" si="0">_xlfn.IFNA(IF(OR(R26="Preventivo",R26="Detectivo"),J26-(J26*T26)," ")," ")</f>
        <v xml:space="preserve"> </v>
      </c>
      <c r="Z26" s="275"/>
      <c r="AA26" s="273"/>
      <c r="AB26" s="35" t="str">
        <f>_xlfn.IFNA(IF(AB25=" ",IF(R26="Correctivo",L25-(L25*T26)," "),IF(R26="Correctivo",AB25-(AB25*T26)," "))," ")</f>
        <v xml:space="preserve"> </v>
      </c>
      <c r="AC26" s="275"/>
      <c r="AD26" s="273"/>
      <c r="AE26" s="275"/>
      <c r="AF26" s="277"/>
    </row>
    <row r="27" spans="2:32" ht="50.1" customHeight="1" thickBot="1" x14ac:dyDescent="0.3">
      <c r="B27" s="284">
        <v>2</v>
      </c>
      <c r="C27" s="278"/>
      <c r="D27" s="278" t="s">
        <v>160</v>
      </c>
      <c r="E27" s="278" t="s">
        <v>167</v>
      </c>
      <c r="F27" s="278" t="s">
        <v>168</v>
      </c>
      <c r="G27" s="286" t="str">
        <f>CONCATENATE(D27," ",E27," ",F27)</f>
        <v>Probabilidad de afectación reputacional   Debido al Incumplimiento de los objetivos de los proyectos   Por el incumplimiento de las actividades contractuales</v>
      </c>
      <c r="H27" s="278" t="s">
        <v>151</v>
      </c>
      <c r="I27" s="278" t="s">
        <v>59</v>
      </c>
      <c r="J27" s="272">
        <f>_xlfn.IFNA(VLOOKUP(I27,[3]Aux!$A$2:$B$6,2,FALSE)," ")</f>
        <v>0.8</v>
      </c>
      <c r="K27" s="278" t="s">
        <v>85</v>
      </c>
      <c r="L27" s="280">
        <f>_xlfn.IFNA(VLOOKUP(K27,[3]Aux!$C$2:$D$6,2,FALSE)," ")</f>
        <v>0.8</v>
      </c>
      <c r="M27" s="282" t="str" cm="1">
        <f t="array" ref="M27">_xlfn.IFNA(INDEX('[3]Riesgo Inherente'!$N$12:$N$36,MATCH(I27&amp;K27,'[3]Riesgo Inherente'!$K$12:$K$36&amp;'[3]Riesgo Inherente'!$L$12:$L$36,0),0)," ")</f>
        <v>Alto</v>
      </c>
      <c r="N27" s="36">
        <v>1</v>
      </c>
      <c r="O27" s="96" t="s">
        <v>169</v>
      </c>
      <c r="P27" s="36" t="s">
        <v>62</v>
      </c>
      <c r="Q27" s="37"/>
      <c r="R27" s="37" t="s">
        <v>170</v>
      </c>
      <c r="S27" s="37" t="s">
        <v>64</v>
      </c>
      <c r="T27" s="38">
        <f>_xlfn.IFNA(VLOOKUP(R27,[3]Aux!$G$2:$H$4,2,FALSE)+VLOOKUP(S27,[3]Aux!$I$2:$J$3,2,FALSE)," ")</f>
        <v>0.3</v>
      </c>
      <c r="U27" s="36" t="s">
        <v>164</v>
      </c>
      <c r="V27" s="37" t="s">
        <v>66</v>
      </c>
      <c r="W27" s="36" t="s">
        <v>171</v>
      </c>
      <c r="X27" s="36"/>
      <c r="Y27" s="39">
        <f t="shared" si="0"/>
        <v>0.56000000000000005</v>
      </c>
      <c r="Z27" s="274" t="e" cm="1">
        <f t="array" aca="1" ref="Z27" ca="1">_xlfn.IFNA(_xlfn.IFS(AND(AA27&gt;0,AA27&lt;=0.4),"Muy Baja",AND(AA27&gt;0.2,AA27&lt;=0.4),"Baja",AND(AA27&gt;0.4,AA27&lt;=0.6),"Media",AND(AA27&gt;0.6,AA27&lt;=0.8),"Alta",AND(AA27&gt;0.8,AA27&lt;=1),"Muy Alta")," ")</f>
        <v>#NAME?</v>
      </c>
      <c r="AA27" s="272" t="e" cm="1">
        <f t="array" aca="1" ref="AA27" ca="1">_xlfn.IFNA(_xlfn.IFS(AND(Y27=" ",Y28=" "),J27,AND(Y27&lt;&gt;" ",Y28&lt;&gt;" "),Y28,Y27=" ",Y28,Y28=" ",Y27)," ")</f>
        <v>#NAME?</v>
      </c>
      <c r="AB27" s="39" t="str">
        <f>_xlfn.IFNA(IF(R27="Correctivo",L27-(L27*T27)," ")," ")</f>
        <v xml:space="preserve"> </v>
      </c>
      <c r="AC27" s="274" t="e" cm="1">
        <f t="array" aca="1" ref="AC27" ca="1">_xlfn.IFNA(_xlfn.IFS(AND(AD27&gt;0,AD27&lt;=0.4),"Leve",AND(AD27&gt;0.2,AD27&lt;=0.4),"Menor",AND(AD27&gt;0.4,AD27&lt;=0.6),"Moderado",AND(AD27&gt;0.6,AD27&lt;=0.8),"Mayor",AND(AD27&gt;0.8,AD27&lt;=1),"Catastrófico")," ")</f>
        <v>#NAME?</v>
      </c>
      <c r="AD27" s="272" t="e" cm="1">
        <f t="array" aca="1" ref="AD27" ca="1">_xlfn.IFNA(_xlfn.IFS(AND(AB27=" ",AB28=" "),L27,AND(AB27&lt;&gt;" ",AB28&lt;&gt;" "),AB28,AB27=" ",AB28,AB28=" ",AB27)," ")</f>
        <v>#NAME?</v>
      </c>
      <c r="AE27" s="274" t="e" cm="1">
        <f t="array" aca="1" ref="AE27" ca="1">_xlfn.IFNA(INDEX('[3]Riesgo Inherente'!$N$12:$N$36,MATCH(Z27&amp;AC27,'[3]Riesgo Inherente'!$K$12:$K$36&amp;'[3]Riesgo Inherente'!$L$12:$L$36,0),0)," ")</f>
        <v>#NAME?</v>
      </c>
      <c r="AF27" s="276" t="s">
        <v>172</v>
      </c>
    </row>
    <row r="28" spans="2:32" ht="50.1" customHeight="1" thickBot="1" x14ac:dyDescent="0.3">
      <c r="B28" s="285"/>
      <c r="C28" s="279"/>
      <c r="D28" s="279"/>
      <c r="E28" s="279"/>
      <c r="F28" s="279"/>
      <c r="G28" s="287"/>
      <c r="H28" s="279"/>
      <c r="I28" s="279"/>
      <c r="J28" s="273"/>
      <c r="K28" s="279"/>
      <c r="L28" s="281"/>
      <c r="M28" s="283"/>
      <c r="N28" s="30">
        <v>2</v>
      </c>
      <c r="O28" s="97"/>
      <c r="P28" s="30"/>
      <c r="Q28" s="31"/>
      <c r="R28" s="31"/>
      <c r="S28" s="31"/>
      <c r="T28" s="33" t="str">
        <f>_xlfn.IFNA(VLOOKUP(R28,[3]Aux!$G$2:$H$4,2,FALSE)+VLOOKUP(S28,[3]Aux!$I$2:$J$3,2,FALSE)," ")</f>
        <v xml:space="preserve"> </v>
      </c>
      <c r="U28" s="30"/>
      <c r="V28" s="31"/>
      <c r="W28" s="30"/>
      <c r="X28" s="36"/>
      <c r="Y28" s="34" t="str">
        <f>_xlfn.IFNA(IF(Y27=" ",IF(OR(R28="Preventivo",R28="Detectivo"),J27-(J27*T28)," "),IF(OR(R28="Preventivo",R28="Detectivo"),Y27-(Y27*T28)," "))," ")</f>
        <v xml:space="preserve"> </v>
      </c>
      <c r="Z28" s="275"/>
      <c r="AA28" s="273"/>
      <c r="AB28" s="35" t="str">
        <f>_xlfn.IFNA(IF(AB27=" ",IF(R28="Correctivo",L27-(L27*T28)," "),IF(R28="Correctivo",AB27-(AB27*T28)," "))," ")</f>
        <v xml:space="preserve"> </v>
      </c>
      <c r="AC28" s="275"/>
      <c r="AD28" s="273"/>
      <c r="AE28" s="275"/>
      <c r="AF28" s="277"/>
    </row>
    <row r="29" spans="2:32" ht="50.1" customHeight="1" thickBot="1" x14ac:dyDescent="0.3">
      <c r="B29" s="284">
        <v>3</v>
      </c>
      <c r="C29" s="278"/>
      <c r="D29" s="278" t="s">
        <v>160</v>
      </c>
      <c r="E29" s="278" t="s">
        <v>173</v>
      </c>
      <c r="F29" s="278" t="s">
        <v>174</v>
      </c>
      <c r="G29" s="286" t="str">
        <f>CONCATENATE(D29," ",E29," ",F29)</f>
        <v>Probabilidad de afectación reputacional   Dificultad en la rendición de cuentas e informes de gestión Por la falta de actas de comites y mesas de trabajo y de evidencias de las actividades ejecutadas por el DABS</v>
      </c>
      <c r="H29" s="278" t="s">
        <v>92</v>
      </c>
      <c r="I29" s="278" t="s">
        <v>59</v>
      </c>
      <c r="J29" s="272">
        <f>_xlfn.IFNA(VLOOKUP(I29,[3]Aux!$A$2:$B$6,2,FALSE)," ")</f>
        <v>0.8</v>
      </c>
      <c r="K29" s="278" t="s">
        <v>85</v>
      </c>
      <c r="L29" s="280">
        <f>_xlfn.IFNA(VLOOKUP(K29,[3]Aux!$C$2:$D$6,2,FALSE)," ")</f>
        <v>0.8</v>
      </c>
      <c r="M29" s="282" t="str" cm="1">
        <f t="array" ref="M29">_xlfn.IFNA(INDEX('[3]Riesgo Inherente'!$N$12:$N$36,MATCH(I29&amp;K29,'[3]Riesgo Inherente'!$K$12:$K$36&amp;'[3]Riesgo Inherente'!$L$12:$L$36,0),0)," ")</f>
        <v>Alto</v>
      </c>
      <c r="N29" s="36">
        <v>1</v>
      </c>
      <c r="O29" s="96" t="s">
        <v>175</v>
      </c>
      <c r="P29" s="36" t="s">
        <v>62</v>
      </c>
      <c r="Q29" s="37"/>
      <c r="R29" s="37" t="s">
        <v>170</v>
      </c>
      <c r="S29" s="37" t="s">
        <v>64</v>
      </c>
      <c r="T29" s="38">
        <f>_xlfn.IFNA(VLOOKUP(R29,[3]Aux!$G$2:$H$4,2,FALSE)+VLOOKUP(S29,[3]Aux!$I$2:$J$3,2,FALSE)," ")</f>
        <v>0.3</v>
      </c>
      <c r="U29" s="36" t="s">
        <v>65</v>
      </c>
      <c r="V29" s="37" t="s">
        <v>66</v>
      </c>
      <c r="W29" s="36" t="s">
        <v>176</v>
      </c>
      <c r="X29" s="36"/>
      <c r="Y29" s="39">
        <f>_xlfn.IFNA(IF(OR(R29="Preventivo",R29="Detectivo"),J29-(J29*T29)," ")," ")</f>
        <v>0.56000000000000005</v>
      </c>
      <c r="Z29" s="274" t="e" cm="1">
        <f t="array" aca="1" ref="Z29" ca="1">_xlfn.IFNA(_xlfn.IFS(AND(AA29&gt;0,AA29&lt;=0.4),"Muy Baja",AND(AA29&gt;0.2,AA29&lt;=0.4),"Baja",AND(AA29&gt;0.4,AA29&lt;=0.6),"Media",AND(AA29&gt;0.6,AA29&lt;=0.8),"Alta",AND(AA29&gt;0.8,AA29&lt;=1),"Muy Alta")," ")</f>
        <v>#NAME?</v>
      </c>
      <c r="AA29" s="272" t="e" cm="1">
        <f t="array" aca="1" ref="AA29" ca="1">_xlfn.IFNA(_xlfn.IFS(AND(Y29=" ",Y30=" "),J29,AND(Y29&lt;&gt;" ",Y30&lt;&gt;" "),Y30,Y29=" ",Y30,Y30=" ",Y29)," ")</f>
        <v>#NAME?</v>
      </c>
      <c r="AB29" s="39" t="str">
        <f>_xlfn.IFNA(IF(R29="Correctivo",L29-(L29*T29)," ")," ")</f>
        <v xml:space="preserve"> </v>
      </c>
      <c r="AC29" s="274" t="e" cm="1">
        <f t="array" aca="1" ref="AC29" ca="1">_xlfn.IFNA(_xlfn.IFS(AND(AD29&gt;0,AD29&lt;=0.4),"Leve",AND(AD29&gt;0.2,AD29&lt;=0.4),"Menor",AND(AD29&gt;0.4,AD29&lt;=0.6),"Moderado",AND(AD29&gt;0.6,AD29&lt;=0.8),"Mayor",AND(AD29&gt;0.8,AD29&lt;=1),"Catastrófico")," ")</f>
        <v>#NAME?</v>
      </c>
      <c r="AD29" s="272" t="e" cm="1">
        <f t="array" aca="1" ref="AD29" ca="1">_xlfn.IFNA(_xlfn.IFS(AND(AB29=" ",AB30=" "),L29,AND(AB29&lt;&gt;" ",AB30&lt;&gt;" "),AB30,AB29=" ",AB30,AB30=" ",AB29)," ")</f>
        <v>#NAME?</v>
      </c>
      <c r="AE29" s="274" t="e" cm="1">
        <f t="array" aca="1" ref="AE29" ca="1">_xlfn.IFNA(INDEX('[3]Riesgo Inherente'!$N$12:$N$36,MATCH(Z29&amp;AC29,'[3]Riesgo Inherente'!$K$12:$K$36&amp;'[3]Riesgo Inherente'!$L$12:$L$36,0),0)," ")</f>
        <v>#NAME?</v>
      </c>
      <c r="AF29" s="276" t="s">
        <v>172</v>
      </c>
    </row>
    <row r="30" spans="2:32" ht="50.1" customHeight="1" thickBot="1" x14ac:dyDescent="0.3">
      <c r="B30" s="285"/>
      <c r="C30" s="279"/>
      <c r="D30" s="279"/>
      <c r="E30" s="279"/>
      <c r="F30" s="279"/>
      <c r="G30" s="287"/>
      <c r="H30" s="279"/>
      <c r="I30" s="279"/>
      <c r="J30" s="273"/>
      <c r="K30" s="279"/>
      <c r="L30" s="281"/>
      <c r="M30" s="283"/>
      <c r="N30" s="30">
        <v>2</v>
      </c>
      <c r="O30" s="97"/>
      <c r="P30" s="30"/>
      <c r="Q30" s="31"/>
      <c r="R30" s="31"/>
      <c r="S30" s="31"/>
      <c r="T30" s="33" t="str">
        <f>_xlfn.IFNA(VLOOKUP(R30,[3]Aux!$G$2:$H$4,2,FALSE)+VLOOKUP(S30,[3]Aux!$I$2:$J$3,2,FALSE)," ")</f>
        <v xml:space="preserve"> </v>
      </c>
      <c r="U30" s="30"/>
      <c r="V30" s="31"/>
      <c r="W30" s="30"/>
      <c r="X30" s="36"/>
      <c r="Y30" s="34" t="str">
        <f>_xlfn.IFNA(IF(Y29=" ",IF(OR(R30="Preventivo",R30="Detectivo"),J29-(J29*T30)," "),IF(OR(R30="Preventivo",R30="Detectivo"),Y29-(Y29*T30)," "))," ")</f>
        <v xml:space="preserve"> </v>
      </c>
      <c r="Z30" s="275"/>
      <c r="AA30" s="273"/>
      <c r="AB30" s="35" t="str">
        <f>_xlfn.IFNA(IF(AB29=" ",IF(R30="Correctivo",L29-(L29*T30)," "),IF(R30="Correctivo",AB29-(AB29*T30)," "))," ")</f>
        <v xml:space="preserve"> </v>
      </c>
      <c r="AC30" s="275"/>
      <c r="AD30" s="273"/>
      <c r="AE30" s="275"/>
      <c r="AF30" s="277"/>
    </row>
    <row r="31" spans="2:32" ht="50.1" customHeight="1" thickBot="1" x14ac:dyDescent="0.3">
      <c r="B31" s="284">
        <v>4</v>
      </c>
      <c r="C31" s="278"/>
      <c r="D31" s="278" t="s">
        <v>177</v>
      </c>
      <c r="E31" s="278" t="s">
        <v>178</v>
      </c>
      <c r="F31" s="278" t="s">
        <v>179</v>
      </c>
      <c r="G31" s="286" t="str">
        <f>CONCATENATE(D31," ",E31," ",F31)</f>
        <v>Probabilidad de afectación presupuestal  Reducción en el rubro presupuestal y sanciones Por la demora de procesos de contratación de ops y bienes y servicios que no dejan el tiempo necesario requerido para la ejecucion del proyecto</v>
      </c>
      <c r="H31" s="278" t="s">
        <v>92</v>
      </c>
      <c r="I31" s="278" t="s">
        <v>93</v>
      </c>
      <c r="J31" s="272">
        <f>_xlfn.IFNA(VLOOKUP(I31,[3]Aux!$A$2:$B$6,2,FALSE)," ")</f>
        <v>0.6</v>
      </c>
      <c r="K31" s="278" t="s">
        <v>85</v>
      </c>
      <c r="L31" s="280">
        <f>_xlfn.IFNA(VLOOKUP(K31,[3]Aux!$C$2:$D$6,2,FALSE)," ")</f>
        <v>0.8</v>
      </c>
      <c r="M31" s="282" t="str" cm="1">
        <f t="array" ref="M31">_xlfn.IFNA(INDEX('[3]Riesgo Inherente'!$N$12:$N$36,MATCH(I31&amp;K31,'[3]Riesgo Inherente'!$K$12:$K$36&amp;'[3]Riesgo Inherente'!$L$12:$L$36,0),0)," ")</f>
        <v>Alto</v>
      </c>
      <c r="N31" s="36">
        <v>1</v>
      </c>
      <c r="O31" s="96" t="s">
        <v>180</v>
      </c>
      <c r="P31" s="36" t="s">
        <v>62</v>
      </c>
      <c r="Q31" s="37"/>
      <c r="R31" s="37" t="s">
        <v>63</v>
      </c>
      <c r="S31" s="37" t="s">
        <v>64</v>
      </c>
      <c r="T31" s="38">
        <f>_xlfn.IFNA(VLOOKUP(R31,[3]Aux!$G$2:$H$4,2,FALSE)+VLOOKUP(S31,[3]Aux!$I$2:$J$3,2,FALSE)," ")</f>
        <v>0.4</v>
      </c>
      <c r="U31" s="36" t="s">
        <v>164</v>
      </c>
      <c r="V31" s="37" t="s">
        <v>66</v>
      </c>
      <c r="W31" s="36" t="s">
        <v>181</v>
      </c>
      <c r="X31" s="36"/>
      <c r="Y31" s="39">
        <f>_xlfn.IFNA(IF(OR(R31="Preventivo",R31="Detectivo"),J31-(J31*T31)," ")," ")</f>
        <v>0.36</v>
      </c>
      <c r="Z31" s="274" t="e" cm="1">
        <f t="array" aca="1" ref="Z31" ca="1">_xlfn.IFNA(_xlfn.IFS(AND(AA31&gt;0,AA31&lt;=0.4),"Muy Baja",AND(AA31&gt;0.2,AA31&lt;=0.4),"Baja",AND(AA31&gt;0.4,AA31&lt;=0.6),"Media",AND(AA31&gt;0.6,AA31&lt;=0.8),"Alta",AND(AA31&gt;0.8,AA31&lt;=1),"Muy Alta")," ")</f>
        <v>#NAME?</v>
      </c>
      <c r="AA31" s="272" t="e" cm="1">
        <f t="array" aca="1" ref="AA31" ca="1">_xlfn.IFNA(_xlfn.IFS(AND(Y31=" ",Y32=" "),J31,AND(Y31&lt;&gt;" ",Y32&lt;&gt;" "),Y32,Y31=" ",Y32,Y32=" ",Y31)," ")</f>
        <v>#NAME?</v>
      </c>
      <c r="AB31" s="39" t="str">
        <f>_xlfn.IFNA(IF(R31="Correctivo",L31-(L31*T31)," ")," ")</f>
        <v xml:space="preserve"> </v>
      </c>
      <c r="AC31" s="274" t="e" cm="1">
        <f t="array" aca="1" ref="AC31" ca="1">_xlfn.IFNA(_xlfn.IFS(AND(AD31&gt;0,AD31&lt;=0.4),"Leve",AND(AD31&gt;0.2,AD31&lt;=0.4),"Menor",AND(AD31&gt;0.4,AD31&lt;=0.6),"Moderado",AND(AD31&gt;0.6,AD31&lt;=0.8),"Mayor",AND(AD31&gt;0.8,AD31&lt;=1),"Catastrófico")," ")</f>
        <v>#NAME?</v>
      </c>
      <c r="AD31" s="272" t="e" cm="1">
        <f t="array" aca="1" ref="AD31" ca="1">_xlfn.IFNA(_xlfn.IFS(AND(AB31=" ",AB32=" "),L31,AND(AB31&lt;&gt;" ",AB32&lt;&gt;" "),AB32,AB31=" ",AB32,AB32=" ",AB31)," ")</f>
        <v>#NAME?</v>
      </c>
      <c r="AE31" s="274" t="e" cm="1">
        <f t="array" aca="1" ref="AE31" ca="1">_xlfn.IFNA(INDEX('[3]Riesgo Inherente'!$N$12:$N$36,MATCH(Z31&amp;AC31,'[3]Riesgo Inherente'!$K$12:$K$36&amp;'[3]Riesgo Inherente'!$L$12:$L$36,0),0)," ")</f>
        <v>#NAME?</v>
      </c>
      <c r="AF31" s="276"/>
    </row>
    <row r="32" spans="2:32" ht="50.1" customHeight="1" thickBot="1" x14ac:dyDescent="0.3">
      <c r="B32" s="285"/>
      <c r="C32" s="279"/>
      <c r="D32" s="279"/>
      <c r="E32" s="279"/>
      <c r="F32" s="279"/>
      <c r="G32" s="287"/>
      <c r="H32" s="279"/>
      <c r="I32" s="279"/>
      <c r="J32" s="273"/>
      <c r="K32" s="279"/>
      <c r="L32" s="281"/>
      <c r="M32" s="283"/>
      <c r="N32" s="30">
        <v>2</v>
      </c>
      <c r="O32" s="97" t="s">
        <v>182</v>
      </c>
      <c r="P32" s="30"/>
      <c r="Q32" s="31" t="s">
        <v>62</v>
      </c>
      <c r="R32" s="31" t="s">
        <v>71</v>
      </c>
      <c r="S32" s="31" t="s">
        <v>64</v>
      </c>
      <c r="T32" s="33">
        <f>_xlfn.IFNA(VLOOKUP(R32,[3]Aux!$G$2:$H$4,2,FALSE)+VLOOKUP(S32,[3]Aux!$I$2:$J$3,2,FALSE)," ")</f>
        <v>0.25</v>
      </c>
      <c r="U32" s="30" t="s">
        <v>164</v>
      </c>
      <c r="V32" s="31" t="s">
        <v>66</v>
      </c>
      <c r="W32" s="30"/>
      <c r="X32" s="36"/>
      <c r="Y32" s="34" t="str">
        <f>_xlfn.IFNA(IF(Y31=" ",IF(OR(R32="Preventivo",R32="Detectivo"),J31-(J31*T32)," "),IF(OR(R32="Preventivo",R32="Detectivo"),Y31-(Y31*T32)," "))," ")</f>
        <v xml:space="preserve"> </v>
      </c>
      <c r="Z32" s="275"/>
      <c r="AA32" s="273"/>
      <c r="AB32" s="35">
        <f>_xlfn.IFNA(IF(AB31=" ",IF(R32="Correctivo",L31-(L31*T32)," "),IF(R32="Correctivo",AB31-(AB31*T32)," "))," ")</f>
        <v>0.60000000000000009</v>
      </c>
      <c r="AC32" s="275"/>
      <c r="AD32" s="273"/>
      <c r="AE32" s="275"/>
      <c r="AF32" s="277"/>
    </row>
    <row r="33" spans="2:32" ht="50.1" customHeight="1" thickBot="1" x14ac:dyDescent="0.3">
      <c r="B33" s="284">
        <v>5</v>
      </c>
      <c r="C33" s="278"/>
      <c r="D33" s="278"/>
      <c r="E33" s="278"/>
      <c r="F33" s="278"/>
      <c r="G33" s="286" t="str">
        <f>CONCATENATE(D33," ",E33," ",F33)</f>
        <v xml:space="preserve">  </v>
      </c>
      <c r="H33" s="278"/>
      <c r="I33" s="278"/>
      <c r="J33" s="272" t="str">
        <f>_xlfn.IFNA(VLOOKUP(I33,[3]Aux!$A$2:$B$6,2,FALSE)," ")</f>
        <v xml:space="preserve"> </v>
      </c>
      <c r="K33" s="278"/>
      <c r="L33" s="280" t="str">
        <f>_xlfn.IFNA(VLOOKUP(K33,[3]Aux!$C$2:$D$6,2,FALSE)," ")</f>
        <v xml:space="preserve"> </v>
      </c>
      <c r="M33" s="282" t="str" cm="1">
        <f t="array" ref="M33">_xlfn.IFNA(INDEX('[3]Riesgo Inherente'!$N$12:$N$36,MATCH(I33&amp;K33,'[3]Riesgo Inherente'!$K$12:$K$36&amp;'[3]Riesgo Inherente'!$L$12:$L$36,0),0)," ")</f>
        <v xml:space="preserve"> </v>
      </c>
      <c r="N33" s="36">
        <v>1</v>
      </c>
      <c r="O33" s="96"/>
      <c r="P33" s="36"/>
      <c r="Q33" s="37"/>
      <c r="R33" s="37"/>
      <c r="S33" s="37"/>
      <c r="T33" s="38" t="str">
        <f>_xlfn.IFNA(VLOOKUP(R33,[3]Aux!$G$2:$H$4,2,FALSE)+VLOOKUP(S33,[3]Aux!$I$2:$J$3,2,FALSE)," ")</f>
        <v xml:space="preserve"> </v>
      </c>
      <c r="U33" s="36"/>
      <c r="V33" s="37"/>
      <c r="W33" s="36"/>
      <c r="X33" s="36"/>
      <c r="Y33" s="39" t="str">
        <f>_xlfn.IFNA(IF(OR(R33="Preventivo",R33="Detectivo"),J33-(J33*T33)," ")," ")</f>
        <v xml:space="preserve"> </v>
      </c>
      <c r="Z33" s="274" t="e" cm="1">
        <f t="array" aca="1" ref="Z33" ca="1">_xlfn.IFNA(_xlfn.IFS(AND(AA33&gt;0,AA33&lt;=0.4),"Muy Baja",AND(AA33&gt;0.2,AA33&lt;=0.4),"Baja",AND(AA33&gt;0.4,AA33&lt;=0.6),"Media",AND(AA33&gt;0.6,AA33&lt;=0.8),"Alta",AND(AA33&gt;0.8,AA33&lt;=1),"Muy Alta")," ")</f>
        <v>#NAME?</v>
      </c>
      <c r="AA33" s="272" t="e" cm="1">
        <f t="array" aca="1" ref="AA33" ca="1">_xlfn.IFNA(_xlfn.IFS(AND(Y33=" ",Y34=" "),J33,AND(Y33&lt;&gt;" ",Y34&lt;&gt;" "),Y34,Y33=" ",Y34,Y34=" ",Y33)," ")</f>
        <v>#NAME?</v>
      </c>
      <c r="AB33" s="39" t="str">
        <f>_xlfn.IFNA(IF(R33="Correctivo",L33-(L33*T33)," ")," ")</f>
        <v xml:space="preserve"> </v>
      </c>
      <c r="AC33" s="274" t="e" cm="1">
        <f t="array" aca="1" ref="AC33" ca="1">_xlfn.IFNA(_xlfn.IFS(AND(AD33&gt;0,AD33&lt;=0.4),"Leve",AND(AD33&gt;0.2,AD33&lt;=0.4),"Menor",AND(AD33&gt;0.4,AD33&lt;=0.6),"Moderado",AND(AD33&gt;0.6,AD33&lt;=0.8),"Mayor",AND(AD33&gt;0.8,AD33&lt;=1),"Catastrófico")," ")</f>
        <v>#NAME?</v>
      </c>
      <c r="AD33" s="272" t="e" cm="1">
        <f t="array" aca="1" ref="AD33" ca="1">_xlfn.IFNA(_xlfn.IFS(AND(AB33=" ",AB34=" "),L33,AND(AB33&lt;&gt;" ",AB34&lt;&gt;" "),AB34,AB33=" ",AB34,AB34=" ",AB33)," ")</f>
        <v>#NAME?</v>
      </c>
      <c r="AE33" s="274" t="e" cm="1">
        <f t="array" aca="1" ref="AE33" ca="1">_xlfn.IFNA(INDEX('[3]Riesgo Inherente'!$N$12:$N$36,MATCH(Z33&amp;AC33,'[3]Riesgo Inherente'!$K$12:$K$36&amp;'[3]Riesgo Inherente'!$L$12:$L$36,0),0)," ")</f>
        <v>#NAME?</v>
      </c>
      <c r="AF33" s="276"/>
    </row>
    <row r="34" spans="2:32" ht="50.1" customHeight="1" thickBot="1" x14ac:dyDescent="0.3">
      <c r="B34" s="285"/>
      <c r="C34" s="279"/>
      <c r="D34" s="279"/>
      <c r="E34" s="279"/>
      <c r="F34" s="279"/>
      <c r="G34" s="287"/>
      <c r="H34" s="279"/>
      <c r="I34" s="279"/>
      <c r="J34" s="273"/>
      <c r="K34" s="279"/>
      <c r="L34" s="281"/>
      <c r="M34" s="283"/>
      <c r="N34" s="30">
        <v>2</v>
      </c>
      <c r="O34" s="97"/>
      <c r="P34" s="30"/>
      <c r="Q34" s="31"/>
      <c r="R34" s="31"/>
      <c r="S34" s="31"/>
      <c r="T34" s="33" t="str">
        <f>_xlfn.IFNA(VLOOKUP(R34,[3]Aux!$G$2:$H$4,2,FALSE)+VLOOKUP(S34,[3]Aux!$I$2:$J$3,2,FALSE)," ")</f>
        <v xml:space="preserve"> </v>
      </c>
      <c r="U34" s="30"/>
      <c r="V34" s="31"/>
      <c r="W34" s="30"/>
      <c r="X34" s="36"/>
      <c r="Y34" s="34" t="str">
        <f>_xlfn.IFNA(IF(Y33=" ",IF(OR(R34="Preventivo",R34="Detectivo"),J33-(J33*T34)," "),IF(OR(R34="Preventivo",R34="Detectivo"),Y33-(Y33*T34)," "))," ")</f>
        <v xml:space="preserve"> </v>
      </c>
      <c r="Z34" s="275"/>
      <c r="AA34" s="273"/>
      <c r="AB34" s="35" t="str">
        <f>_xlfn.IFNA(IF(AB33=" ",IF(R34="Correctivo",L33-(L33*T34)," "),IF(R34="Correctivo",AB33-(AB33*T34)," "))," ")</f>
        <v xml:space="preserve"> </v>
      </c>
      <c r="AC34" s="275"/>
      <c r="AD34" s="273"/>
      <c r="AE34" s="275"/>
      <c r="AF34" s="277"/>
    </row>
    <row r="35" spans="2:32" ht="50.1" customHeight="1" x14ac:dyDescent="0.25">
      <c r="B35" s="101"/>
      <c r="C35" s="102"/>
      <c r="D35" s="102"/>
      <c r="E35" s="102"/>
      <c r="F35" s="102"/>
      <c r="G35" s="103"/>
      <c r="H35" s="102"/>
      <c r="I35" s="102"/>
      <c r="J35" s="104"/>
      <c r="K35" s="102"/>
      <c r="L35" s="105"/>
      <c r="M35" s="106"/>
      <c r="N35" s="102"/>
      <c r="O35" s="107"/>
      <c r="P35" s="102"/>
      <c r="Q35" s="108"/>
      <c r="R35" s="108"/>
      <c r="S35" s="108"/>
      <c r="T35" s="105"/>
      <c r="U35" s="102"/>
      <c r="V35" s="108"/>
      <c r="W35" s="102"/>
      <c r="X35" s="102"/>
      <c r="Y35" s="104"/>
      <c r="Z35" s="109"/>
      <c r="AA35" s="104"/>
      <c r="AB35" s="104"/>
      <c r="AC35" s="109"/>
      <c r="AD35" s="104"/>
      <c r="AE35" s="109"/>
      <c r="AF35" s="110"/>
    </row>
    <row r="36" spans="2:32" ht="21" customHeight="1" x14ac:dyDescent="0.3">
      <c r="B36" s="71"/>
      <c r="M36" s="120"/>
      <c r="N36" s="102"/>
      <c r="O36" s="119"/>
      <c r="AD36" s="266" t="s">
        <v>103</v>
      </c>
      <c r="AE36" s="266"/>
      <c r="AF36" s="267"/>
    </row>
    <row r="37" spans="2:32" ht="23.1" customHeight="1" x14ac:dyDescent="0.25">
      <c r="B37" s="71"/>
      <c r="AD37" s="268" t="s">
        <v>118</v>
      </c>
      <c r="AE37" s="268"/>
      <c r="AF37" s="269"/>
    </row>
    <row r="38" spans="2:32" ht="18" customHeight="1" x14ac:dyDescent="0.25">
      <c r="B38" s="111"/>
      <c r="C38" s="112"/>
      <c r="D38" s="112"/>
      <c r="E38" s="112"/>
      <c r="F38" s="112"/>
      <c r="G38" s="112"/>
      <c r="H38" s="112"/>
      <c r="I38" s="112"/>
      <c r="J38" s="112"/>
      <c r="K38" s="112"/>
      <c r="L38" s="112"/>
      <c r="M38" s="112"/>
      <c r="N38" s="112"/>
      <c r="O38" s="112"/>
      <c r="P38" s="112"/>
      <c r="Q38" s="112"/>
      <c r="R38" s="112"/>
      <c r="S38" s="112" t="s">
        <v>105</v>
      </c>
      <c r="T38" s="112"/>
      <c r="U38" s="112"/>
      <c r="V38" s="112"/>
      <c r="W38" s="112"/>
      <c r="X38" s="112"/>
      <c r="Y38" s="112"/>
      <c r="Z38" s="112"/>
      <c r="AA38" s="112"/>
      <c r="AB38" s="112"/>
      <c r="AC38" s="112"/>
      <c r="AD38" s="270" t="s">
        <v>106</v>
      </c>
      <c r="AE38" s="270"/>
      <c r="AF38" s="271"/>
    </row>
    <row r="41" spans="2:32" s="113" customFormat="1" ht="24.95" customHeight="1" x14ac:dyDescent="0.25">
      <c r="B41" s="263"/>
      <c r="C41" s="263"/>
      <c r="D41" s="263"/>
      <c r="E41" s="264"/>
      <c r="F41" s="264"/>
      <c r="G41" s="264"/>
      <c r="H41" s="264"/>
      <c r="I41" s="263"/>
      <c r="J41" s="263"/>
      <c r="K41" s="264"/>
      <c r="L41" s="264"/>
      <c r="M41" s="264"/>
      <c r="N41" s="264"/>
      <c r="O41" s="264"/>
      <c r="P41" s="264"/>
      <c r="Q41" s="264"/>
      <c r="R41" s="263"/>
      <c r="S41" s="263"/>
      <c r="T41" s="264"/>
      <c r="U41" s="264"/>
      <c r="V41" s="264"/>
      <c r="W41" s="264"/>
      <c r="X41" s="264"/>
      <c r="Y41" s="264"/>
      <c r="Z41" s="264"/>
      <c r="AA41" s="264"/>
      <c r="AB41" s="264"/>
      <c r="AC41" s="264"/>
      <c r="AD41" s="264"/>
      <c r="AE41" s="264"/>
      <c r="AF41" s="264"/>
    </row>
    <row r="42" spans="2:32" s="113" customFormat="1" ht="20.100000000000001" customHeight="1" x14ac:dyDescent="0.25">
      <c r="B42" s="263"/>
      <c r="C42" s="263"/>
      <c r="D42" s="263"/>
      <c r="E42" s="264"/>
      <c r="F42" s="264"/>
      <c r="G42" s="264"/>
      <c r="H42" s="264"/>
      <c r="I42" s="263"/>
      <c r="J42" s="263"/>
      <c r="K42" s="264"/>
      <c r="L42" s="264"/>
      <c r="M42" s="264"/>
      <c r="N42" s="264"/>
      <c r="O42" s="264"/>
      <c r="P42" s="264"/>
      <c r="Q42" s="264"/>
      <c r="R42" s="263"/>
      <c r="S42" s="265"/>
      <c r="T42" s="264"/>
      <c r="U42" s="264"/>
      <c r="V42" s="264"/>
      <c r="W42" s="264"/>
      <c r="X42" s="264"/>
      <c r="Y42" s="264"/>
      <c r="Z42" s="264"/>
      <c r="AA42" s="264"/>
      <c r="AB42" s="264"/>
      <c r="AC42" s="264"/>
      <c r="AD42" s="264"/>
      <c r="AE42" s="264"/>
      <c r="AF42" s="264"/>
    </row>
    <row r="46" spans="2:32" ht="15" customHeight="1" x14ac:dyDescent="0.25">
      <c r="AB46" s="260"/>
      <c r="AC46" s="260"/>
    </row>
    <row r="47" spans="2:32" ht="15" customHeight="1" x14ac:dyDescent="0.25">
      <c r="AB47" s="261"/>
      <c r="AC47" s="261"/>
    </row>
    <row r="48" spans="2:32" ht="15" customHeight="1" x14ac:dyDescent="0.25">
      <c r="AB48" s="262"/>
      <c r="AC48" s="262"/>
    </row>
    <row r="144" ht="15.75" x14ac:dyDescent="0.25"/>
    <row r="145" spans="4:4" ht="15" hidden="1" customHeight="1" x14ac:dyDescent="0.25"/>
    <row r="146" spans="4:4" ht="15" hidden="1" customHeight="1" x14ac:dyDescent="0.25">
      <c r="D146" s="67" t="s">
        <v>92</v>
      </c>
    </row>
    <row r="147" spans="4:4" ht="15" hidden="1" customHeight="1" x14ac:dyDescent="0.25">
      <c r="D147" s="67" t="s">
        <v>147</v>
      </c>
    </row>
    <row r="148" spans="4:4" ht="15" hidden="1" customHeight="1" x14ac:dyDescent="0.25">
      <c r="D148" s="67" t="s">
        <v>148</v>
      </c>
    </row>
    <row r="149" spans="4:4" ht="15" hidden="1" customHeight="1" x14ac:dyDescent="0.25">
      <c r="D149" s="67" t="s">
        <v>149</v>
      </c>
    </row>
    <row r="150" spans="4:4" ht="15" hidden="1" customHeight="1" x14ac:dyDescent="0.25">
      <c r="D150" s="67" t="s">
        <v>150</v>
      </c>
    </row>
    <row r="151" spans="4:4" ht="15" hidden="1" customHeight="1" x14ac:dyDescent="0.25">
      <c r="D151" s="67" t="s">
        <v>151</v>
      </c>
    </row>
    <row r="152" spans="4:4" ht="15" hidden="1" customHeight="1" x14ac:dyDescent="0.25">
      <c r="D152" s="67" t="s">
        <v>152</v>
      </c>
    </row>
    <row r="153" spans="4:4" ht="15" hidden="1" customHeight="1" x14ac:dyDescent="0.25">
      <c r="D153" s="67" t="s">
        <v>58</v>
      </c>
    </row>
    <row r="154" spans="4:4" ht="15" hidden="1" customHeight="1" x14ac:dyDescent="0.25"/>
    <row r="155" spans="4:4" ht="15.75" x14ac:dyDescent="0.25"/>
  </sheetData>
  <mergeCells count="164">
    <mergeCell ref="E17:H17"/>
    <mergeCell ref="B18:D18"/>
    <mergeCell ref="E18:H18"/>
    <mergeCell ref="Q18:S18"/>
    <mergeCell ref="T18:Y18"/>
    <mergeCell ref="Z18:AA18"/>
    <mergeCell ref="B3:E13"/>
    <mergeCell ref="F3:Z13"/>
    <mergeCell ref="AA3:AF13"/>
    <mergeCell ref="B14:D14"/>
    <mergeCell ref="AB14:AE14"/>
    <mergeCell ref="B16:D16"/>
    <mergeCell ref="E16:H16"/>
    <mergeCell ref="Q16:S16"/>
    <mergeCell ref="V16:AF16"/>
    <mergeCell ref="B20:D20"/>
    <mergeCell ref="E20:H20"/>
    <mergeCell ref="Q20:S20"/>
    <mergeCell ref="T20:Y20"/>
    <mergeCell ref="Z20:AA20"/>
    <mergeCell ref="AB20:AF20"/>
    <mergeCell ref="AB18:AF18"/>
    <mergeCell ref="B19:D19"/>
    <mergeCell ref="E19:H19"/>
    <mergeCell ref="Q19:S19"/>
    <mergeCell ref="T19:Y19"/>
    <mergeCell ref="Z19:AA19"/>
    <mergeCell ref="AB19:AF19"/>
    <mergeCell ref="B22:M22"/>
    <mergeCell ref="N22:AF22"/>
    <mergeCell ref="B23:B24"/>
    <mergeCell ref="C23:C24"/>
    <mergeCell ref="D23:D24"/>
    <mergeCell ref="E23:E24"/>
    <mergeCell ref="F23:F24"/>
    <mergeCell ref="G23:G24"/>
    <mergeCell ref="H23:H24"/>
    <mergeCell ref="I23:I24"/>
    <mergeCell ref="AD23:AD24"/>
    <mergeCell ref="AE23:AE24"/>
    <mergeCell ref="AF23:AF24"/>
    <mergeCell ref="P23:Q23"/>
    <mergeCell ref="R23:T23"/>
    <mergeCell ref="U23:W23"/>
    <mergeCell ref="X23:X24"/>
    <mergeCell ref="Y23:Y24"/>
    <mergeCell ref="Z23:Z24"/>
    <mergeCell ref="B25:B26"/>
    <mergeCell ref="C25:C26"/>
    <mergeCell ref="D25:D26"/>
    <mergeCell ref="E25:E26"/>
    <mergeCell ref="F25:F26"/>
    <mergeCell ref="G25:G26"/>
    <mergeCell ref="AA23:AA24"/>
    <mergeCell ref="AB23:AB24"/>
    <mergeCell ref="AC23:AC24"/>
    <mergeCell ref="J23:J24"/>
    <mergeCell ref="K23:K24"/>
    <mergeCell ref="L23:L24"/>
    <mergeCell ref="M23:M24"/>
    <mergeCell ref="N23:N24"/>
    <mergeCell ref="O23:O24"/>
    <mergeCell ref="Z25:Z26"/>
    <mergeCell ref="AA25:AA26"/>
    <mergeCell ref="AC25:AC26"/>
    <mergeCell ref="AD25:AD26"/>
    <mergeCell ref="AE25:AE26"/>
    <mergeCell ref="AF25:AF26"/>
    <mergeCell ref="H25:H26"/>
    <mergeCell ref="I25:I26"/>
    <mergeCell ref="J25:J26"/>
    <mergeCell ref="K25:K26"/>
    <mergeCell ref="L25:L26"/>
    <mergeCell ref="M25:M26"/>
    <mergeCell ref="AD27:AD28"/>
    <mergeCell ref="AE27:AE28"/>
    <mergeCell ref="AF27:AF28"/>
    <mergeCell ref="H27:H28"/>
    <mergeCell ref="I27:I28"/>
    <mergeCell ref="J27:J28"/>
    <mergeCell ref="K27:K28"/>
    <mergeCell ref="L27:L28"/>
    <mergeCell ref="M27:M28"/>
    <mergeCell ref="B29:B30"/>
    <mergeCell ref="C29:C30"/>
    <mergeCell ref="D29:D30"/>
    <mergeCell ref="E29:E30"/>
    <mergeCell ref="F29:F30"/>
    <mergeCell ref="G29:G30"/>
    <mergeCell ref="Z27:Z28"/>
    <mergeCell ref="AA27:AA28"/>
    <mergeCell ref="AC27:AC28"/>
    <mergeCell ref="B27:B28"/>
    <mergeCell ref="C27:C28"/>
    <mergeCell ref="D27:D28"/>
    <mergeCell ref="E27:E28"/>
    <mergeCell ref="F27:F28"/>
    <mergeCell ref="G27:G28"/>
    <mergeCell ref="Z29:Z30"/>
    <mergeCell ref="AA29:AA30"/>
    <mergeCell ref="AC29:AC30"/>
    <mergeCell ref="AD29:AD30"/>
    <mergeCell ref="AE29:AE30"/>
    <mergeCell ref="AF29:AF30"/>
    <mergeCell ref="H29:H30"/>
    <mergeCell ref="I29:I30"/>
    <mergeCell ref="J29:J30"/>
    <mergeCell ref="K29:K30"/>
    <mergeCell ref="L29:L30"/>
    <mergeCell ref="M29:M30"/>
    <mergeCell ref="AD31:AD32"/>
    <mergeCell ref="AE31:AE32"/>
    <mergeCell ref="AF31:AF32"/>
    <mergeCell ref="H31:H32"/>
    <mergeCell ref="I31:I32"/>
    <mergeCell ref="J31:J32"/>
    <mergeCell ref="K31:K32"/>
    <mergeCell ref="L31:L32"/>
    <mergeCell ref="M31:M32"/>
    <mergeCell ref="B33:B34"/>
    <mergeCell ref="C33:C34"/>
    <mergeCell ref="D33:D34"/>
    <mergeCell ref="E33:E34"/>
    <mergeCell ref="F33:F34"/>
    <mergeCell ref="G33:G34"/>
    <mergeCell ref="Z31:Z32"/>
    <mergeCell ref="AA31:AA32"/>
    <mergeCell ref="AC31:AC32"/>
    <mergeCell ref="B31:B32"/>
    <mergeCell ref="C31:C32"/>
    <mergeCell ref="D31:D32"/>
    <mergeCell ref="E31:E32"/>
    <mergeCell ref="F31:F32"/>
    <mergeCell ref="G31:G32"/>
    <mergeCell ref="Z33:Z34"/>
    <mergeCell ref="AA33:AA34"/>
    <mergeCell ref="AC33:AC34"/>
    <mergeCell ref="AD33:AD34"/>
    <mergeCell ref="AE33:AE34"/>
    <mergeCell ref="AF33:AF34"/>
    <mergeCell ref="H33:H34"/>
    <mergeCell ref="I33:I34"/>
    <mergeCell ref="J33:J34"/>
    <mergeCell ref="K33:K34"/>
    <mergeCell ref="L33:L34"/>
    <mergeCell ref="M33:M34"/>
    <mergeCell ref="AD36:AF36"/>
    <mergeCell ref="AD37:AF37"/>
    <mergeCell ref="AD38:AF38"/>
    <mergeCell ref="B41:D41"/>
    <mergeCell ref="E41:H41"/>
    <mergeCell ref="I41:J41"/>
    <mergeCell ref="K41:Q41"/>
    <mergeCell ref="R41:S41"/>
    <mergeCell ref="T41:AF41"/>
    <mergeCell ref="AB46:AC46"/>
    <mergeCell ref="AB47:AC47"/>
    <mergeCell ref="AB48:AC48"/>
    <mergeCell ref="B42:D42"/>
    <mergeCell ref="E42:H42"/>
    <mergeCell ref="I42:J42"/>
    <mergeCell ref="K42:Q42"/>
    <mergeCell ref="R42:S42"/>
    <mergeCell ref="T42:AF42"/>
  </mergeCells>
  <conditionalFormatting sqref="I25 Z25">
    <cfRule type="cellIs" dxfId="2088" priority="262" operator="equal">
      <formula>"Muy Alta"</formula>
    </cfRule>
    <cfRule type="cellIs" dxfId="2087" priority="263" operator="equal">
      <formula>"Alta"</formula>
    </cfRule>
  </conditionalFormatting>
  <conditionalFormatting sqref="K25 AC25">
    <cfRule type="cellIs" dxfId="2086" priority="257" operator="equal">
      <formula>"Catastrófico"</formula>
    </cfRule>
    <cfRule type="cellIs" dxfId="2085" priority="258" operator="equal">
      <formula>"Mayor"</formula>
    </cfRule>
    <cfRule type="cellIs" dxfId="2084" priority="259" operator="equal">
      <formula>"Moderado"</formula>
    </cfRule>
    <cfRule type="cellIs" dxfId="2083" priority="260" operator="equal">
      <formula>"Menor"</formula>
    </cfRule>
    <cfRule type="cellIs" dxfId="2082" priority="261" operator="equal">
      <formula>"Leve"</formula>
    </cfRule>
  </conditionalFormatting>
  <conditionalFormatting sqref="M25 AE25">
    <cfRule type="cellIs" dxfId="2081" priority="253" operator="equal">
      <formula>"Extremo"</formula>
    </cfRule>
    <cfRule type="cellIs" dxfId="2080" priority="254" operator="equal">
      <formula>"Alto"</formula>
    </cfRule>
    <cfRule type="cellIs" dxfId="2079" priority="255" operator="equal">
      <formula>"Moderado"</formula>
    </cfRule>
    <cfRule type="cellIs" dxfId="2078" priority="256" operator="equal">
      <formula>"Bajo"</formula>
    </cfRule>
  </conditionalFormatting>
  <conditionalFormatting sqref="Z33">
    <cfRule type="cellIs" dxfId="2077" priority="150" operator="equal">
      <formula>"Muy Alta"</formula>
    </cfRule>
    <cfRule type="cellIs" dxfId="2076" priority="151" operator="equal">
      <formula>"Alta"</formula>
    </cfRule>
  </conditionalFormatting>
  <conditionalFormatting sqref="AC33">
    <cfRule type="cellIs" dxfId="2075" priority="145" operator="equal">
      <formula>"Catastrófico"</formula>
    </cfRule>
    <cfRule type="cellIs" dxfId="2074" priority="146" operator="equal">
      <formula>"Mayor"</formula>
    </cfRule>
    <cfRule type="cellIs" dxfId="2073" priority="147" operator="equal">
      <formula>"Moderado"</formula>
    </cfRule>
    <cfRule type="cellIs" dxfId="2072" priority="148" operator="equal">
      <formula>"Menor"</formula>
    </cfRule>
    <cfRule type="cellIs" dxfId="2071" priority="149" operator="equal">
      <formula>"Leve"</formula>
    </cfRule>
  </conditionalFormatting>
  <conditionalFormatting sqref="AE33">
    <cfRule type="cellIs" dxfId="2070" priority="141" operator="equal">
      <formula>"Extremo"</formula>
    </cfRule>
    <cfRule type="cellIs" dxfId="2069" priority="142" operator="equal">
      <formula>"Alto"</formula>
    </cfRule>
    <cfRule type="cellIs" dxfId="2068" priority="143" operator="equal">
      <formula>"Moderado"</formula>
    </cfRule>
    <cfRule type="cellIs" dxfId="2067" priority="144" operator="equal">
      <formula>"Bajo"</formula>
    </cfRule>
  </conditionalFormatting>
  <conditionalFormatting sqref="I33">
    <cfRule type="cellIs" dxfId="2066" priority="164" operator="equal">
      <formula>"Muy Alta"</formula>
    </cfRule>
    <cfRule type="cellIs" dxfId="2065" priority="165" operator="equal">
      <formula>"Alta"</formula>
    </cfRule>
  </conditionalFormatting>
  <conditionalFormatting sqref="K33">
    <cfRule type="cellIs" dxfId="2064" priority="159" operator="equal">
      <formula>"Catastrófico"</formula>
    </cfRule>
    <cfRule type="cellIs" dxfId="2063" priority="160" operator="equal">
      <formula>"Mayor"</formula>
    </cfRule>
    <cfRule type="cellIs" dxfId="2062" priority="161" operator="equal">
      <formula>"Moderado"</formula>
    </cfRule>
    <cfRule type="cellIs" dxfId="2061" priority="162" operator="equal">
      <formula>"Menor"</formula>
    </cfRule>
    <cfRule type="cellIs" dxfId="2060" priority="163" operator="equal">
      <formula>"Leve"</formula>
    </cfRule>
  </conditionalFormatting>
  <conditionalFormatting sqref="M33">
    <cfRule type="cellIs" dxfId="2059" priority="155" operator="equal">
      <formula>"Extremo"</formula>
    </cfRule>
    <cfRule type="cellIs" dxfId="2058" priority="156" operator="equal">
      <formula>"Alto"</formula>
    </cfRule>
    <cfRule type="cellIs" dxfId="2057" priority="157" operator="equal">
      <formula>"Moderado"</formula>
    </cfRule>
    <cfRule type="cellIs" dxfId="2056" priority="158" operator="equal">
      <formula>"Bajo"</formula>
    </cfRule>
  </conditionalFormatting>
  <conditionalFormatting sqref="Z31">
    <cfRule type="cellIs" dxfId="2055" priority="178" operator="equal">
      <formula>"Muy Alta"</formula>
    </cfRule>
    <cfRule type="cellIs" dxfId="2054" priority="179" operator="equal">
      <formula>"Alta"</formula>
    </cfRule>
  </conditionalFormatting>
  <conditionalFormatting sqref="AC31">
    <cfRule type="cellIs" dxfId="2053" priority="173" operator="equal">
      <formula>"Catastrófico"</formula>
    </cfRule>
    <cfRule type="cellIs" dxfId="2052" priority="174" operator="equal">
      <formula>"Mayor"</formula>
    </cfRule>
    <cfRule type="cellIs" dxfId="2051" priority="175" operator="equal">
      <formula>"Moderado"</formula>
    </cfRule>
    <cfRule type="cellIs" dxfId="2050" priority="176" operator="equal">
      <formula>"Menor"</formula>
    </cfRule>
    <cfRule type="cellIs" dxfId="2049" priority="177" operator="equal">
      <formula>"Leve"</formula>
    </cfRule>
  </conditionalFormatting>
  <conditionalFormatting sqref="AE31">
    <cfRule type="cellIs" dxfId="2048" priority="169" operator="equal">
      <formula>"Extremo"</formula>
    </cfRule>
    <cfRule type="cellIs" dxfId="2047" priority="170" operator="equal">
      <formula>"Alto"</formula>
    </cfRule>
    <cfRule type="cellIs" dxfId="2046" priority="171" operator="equal">
      <formula>"Moderado"</formula>
    </cfRule>
    <cfRule type="cellIs" dxfId="2045" priority="172" operator="equal">
      <formula>"Bajo"</formula>
    </cfRule>
  </conditionalFormatting>
  <conditionalFormatting sqref="I31">
    <cfRule type="cellIs" dxfId="2044" priority="192" operator="equal">
      <formula>"Muy Alta"</formula>
    </cfRule>
    <cfRule type="cellIs" dxfId="2043" priority="193" operator="equal">
      <formula>"Alta"</formula>
    </cfRule>
  </conditionalFormatting>
  <conditionalFormatting sqref="K31">
    <cfRule type="cellIs" dxfId="2042" priority="187" operator="equal">
      <formula>"Catastrófico"</formula>
    </cfRule>
    <cfRule type="cellIs" dxfId="2041" priority="188" operator="equal">
      <formula>"Mayor"</formula>
    </cfRule>
    <cfRule type="cellIs" dxfId="2040" priority="189" operator="equal">
      <formula>"Moderado"</formula>
    </cfRule>
    <cfRule type="cellIs" dxfId="2039" priority="190" operator="equal">
      <formula>"Menor"</formula>
    </cfRule>
    <cfRule type="cellIs" dxfId="2038" priority="191" operator="equal">
      <formula>"Leve"</formula>
    </cfRule>
  </conditionalFormatting>
  <conditionalFormatting sqref="M31">
    <cfRule type="cellIs" dxfId="2037" priority="183" operator="equal">
      <formula>"Extremo"</formula>
    </cfRule>
    <cfRule type="cellIs" dxfId="2036" priority="184" operator="equal">
      <formula>"Alto"</formula>
    </cfRule>
    <cfRule type="cellIs" dxfId="2035" priority="185" operator="equal">
      <formula>"Moderado"</formula>
    </cfRule>
    <cfRule type="cellIs" dxfId="2034" priority="186" operator="equal">
      <formula>"Bajo"</formula>
    </cfRule>
  </conditionalFormatting>
  <conditionalFormatting sqref="Z29">
    <cfRule type="cellIs" dxfId="2033" priority="206" operator="equal">
      <formula>"Muy Alta"</formula>
    </cfRule>
    <cfRule type="cellIs" dxfId="2032" priority="207" operator="equal">
      <formula>"Alta"</formula>
    </cfRule>
  </conditionalFormatting>
  <conditionalFormatting sqref="AC29">
    <cfRule type="cellIs" dxfId="2031" priority="201" operator="equal">
      <formula>"Catastrófico"</formula>
    </cfRule>
    <cfRule type="cellIs" dxfId="2030" priority="202" operator="equal">
      <formula>"Mayor"</formula>
    </cfRule>
    <cfRule type="cellIs" dxfId="2029" priority="203" operator="equal">
      <formula>"Moderado"</formula>
    </cfRule>
    <cfRule type="cellIs" dxfId="2028" priority="204" operator="equal">
      <formula>"Menor"</formula>
    </cfRule>
    <cfRule type="cellIs" dxfId="2027" priority="205" operator="equal">
      <formula>"Leve"</formula>
    </cfRule>
  </conditionalFormatting>
  <conditionalFormatting sqref="AE29">
    <cfRule type="cellIs" dxfId="2026" priority="197" operator="equal">
      <formula>"Extremo"</formula>
    </cfRule>
    <cfRule type="cellIs" dxfId="2025" priority="198" operator="equal">
      <formula>"Alto"</formula>
    </cfRule>
    <cfRule type="cellIs" dxfId="2024" priority="199" operator="equal">
      <formula>"Moderado"</formula>
    </cfRule>
    <cfRule type="cellIs" dxfId="2023" priority="200" operator="equal">
      <formula>"Bajo"</formula>
    </cfRule>
  </conditionalFormatting>
  <conditionalFormatting sqref="I29">
    <cfRule type="cellIs" dxfId="2022" priority="220" operator="equal">
      <formula>"Muy Alta"</formula>
    </cfRule>
    <cfRule type="cellIs" dxfId="2021" priority="221" operator="equal">
      <formula>"Alta"</formula>
    </cfRule>
  </conditionalFormatting>
  <conditionalFormatting sqref="K29">
    <cfRule type="cellIs" dxfId="2020" priority="215" operator="equal">
      <formula>"Catastrófico"</formula>
    </cfRule>
    <cfRule type="cellIs" dxfId="2019" priority="216" operator="equal">
      <formula>"Mayor"</formula>
    </cfRule>
    <cfRule type="cellIs" dxfId="2018" priority="217" operator="equal">
      <formula>"Moderado"</formula>
    </cfRule>
    <cfRule type="cellIs" dxfId="2017" priority="218" operator="equal">
      <formula>"Menor"</formula>
    </cfRule>
    <cfRule type="cellIs" dxfId="2016" priority="219" operator="equal">
      <formula>"Leve"</formula>
    </cfRule>
  </conditionalFormatting>
  <conditionalFormatting sqref="M29">
    <cfRule type="cellIs" dxfId="2015" priority="211" operator="equal">
      <formula>"Extremo"</formula>
    </cfRule>
    <cfRule type="cellIs" dxfId="2014" priority="212" operator="equal">
      <formula>"Alto"</formula>
    </cfRule>
    <cfRule type="cellIs" dxfId="2013" priority="213" operator="equal">
      <formula>"Moderado"</formula>
    </cfRule>
    <cfRule type="cellIs" dxfId="2012" priority="214" operator="equal">
      <formula>"Bajo"</formula>
    </cfRule>
  </conditionalFormatting>
  <conditionalFormatting sqref="Z27">
    <cfRule type="cellIs" dxfId="2011" priority="234" operator="equal">
      <formula>"Muy Alta"</formula>
    </cfRule>
    <cfRule type="cellIs" dxfId="2010" priority="235" operator="equal">
      <formula>"Alta"</formula>
    </cfRule>
  </conditionalFormatting>
  <conditionalFormatting sqref="AC27">
    <cfRule type="cellIs" dxfId="2009" priority="229" operator="equal">
      <formula>"Catastrófico"</formula>
    </cfRule>
    <cfRule type="cellIs" dxfId="2008" priority="230" operator="equal">
      <formula>"Mayor"</formula>
    </cfRule>
    <cfRule type="cellIs" dxfId="2007" priority="231" operator="equal">
      <formula>"Moderado"</formula>
    </cfRule>
    <cfRule type="cellIs" dxfId="2006" priority="232" operator="equal">
      <formula>"Menor"</formula>
    </cfRule>
    <cfRule type="cellIs" dxfId="2005" priority="233" operator="equal">
      <formula>"Leve"</formula>
    </cfRule>
  </conditionalFormatting>
  <conditionalFormatting sqref="AE27">
    <cfRule type="cellIs" dxfId="2004" priority="225" operator="equal">
      <formula>"Extremo"</formula>
    </cfRule>
    <cfRule type="cellIs" dxfId="2003" priority="226" operator="equal">
      <formula>"Alto"</formula>
    </cfRule>
    <cfRule type="cellIs" dxfId="2002" priority="227" operator="equal">
      <formula>"Moderado"</formula>
    </cfRule>
    <cfRule type="cellIs" dxfId="2001" priority="228" operator="equal">
      <formula>"Bajo"</formula>
    </cfRule>
  </conditionalFormatting>
  <conditionalFormatting sqref="I27">
    <cfRule type="cellIs" dxfId="2000" priority="248" operator="equal">
      <formula>"Muy Alta"</formula>
    </cfRule>
    <cfRule type="cellIs" dxfId="1999" priority="249" operator="equal">
      <formula>"Alta"</formula>
    </cfRule>
  </conditionalFormatting>
  <conditionalFormatting sqref="K27">
    <cfRule type="cellIs" dxfId="1998" priority="243" operator="equal">
      <formula>"Catastrófico"</formula>
    </cfRule>
    <cfRule type="cellIs" dxfId="1997" priority="244" operator="equal">
      <formula>"Mayor"</formula>
    </cfRule>
    <cfRule type="cellIs" dxfId="1996" priority="245" operator="equal">
      <formula>"Moderado"</formula>
    </cfRule>
    <cfRule type="cellIs" dxfId="1995" priority="246" operator="equal">
      <formula>"Menor"</formula>
    </cfRule>
    <cfRule type="cellIs" dxfId="1994" priority="247" operator="equal">
      <formula>"Leve"</formula>
    </cfRule>
  </conditionalFormatting>
  <conditionalFormatting sqref="M27">
    <cfRule type="cellIs" dxfId="1993" priority="239" operator="equal">
      <formula>"Extremo"</formula>
    </cfRule>
    <cfRule type="cellIs" dxfId="1992" priority="240" operator="equal">
      <formula>"Alto"</formula>
    </cfRule>
    <cfRule type="cellIs" dxfId="1991" priority="241" operator="equal">
      <formula>"Moderado"</formula>
    </cfRule>
    <cfRule type="cellIs" dxfId="1990" priority="242" operator="equal">
      <formula>"Bajo"</formula>
    </cfRule>
  </conditionalFormatting>
  <dataValidations count="1">
    <dataValidation type="list" allowBlank="1" showInputMessage="1" showErrorMessage="1" sqref="H25:H34">
      <formula1>$D$146:$D$153</formula1>
    </dataValidation>
  </dataValidation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ontainsText" priority="264" operator="containsText" id="{9DAE4B6E-5D48-4B34-87AB-DF36ED17A221}">
            <xm:f>NOT(ISERROR(SEARCH("Media",I25)))</xm:f>
            <xm:f>"Media"</xm:f>
            <x14:dxf>
              <fill>
                <patternFill>
                  <bgColor theme="7" tint="0.39994506668294322"/>
                </patternFill>
              </fill>
            </x14:dxf>
          </x14:cfRule>
          <x14:cfRule type="containsText" priority="265" operator="containsText" id="{BE078CDC-0AE8-4742-8B65-745EAAE26329}">
            <xm:f>NOT(ISERROR(SEARCH("Baja",I25)))</xm:f>
            <xm:f>"Baja"</xm:f>
            <x14:dxf>
              <fill>
                <patternFill>
                  <bgColor rgb="FF00B050"/>
                </patternFill>
              </fill>
            </x14:dxf>
          </x14:cfRule>
          <x14:cfRule type="containsText" priority="266" operator="containsText" id="{C877F89D-B835-4CE3-AE3E-726F814F3ABA}">
            <xm:f>NOT(ISERROR(SEARCH("Muy baja",I25)))</xm:f>
            <xm:f>"Muy baja"</xm:f>
            <x14:dxf>
              <fill>
                <patternFill>
                  <bgColor rgb="FF92D050"/>
                </patternFill>
              </fill>
            </x14:dxf>
          </x14:cfRule>
          <xm:sqref>I25 Z25</xm:sqref>
        </x14:conditionalFormatting>
        <x14:conditionalFormatting xmlns:xm="http://schemas.microsoft.com/office/excel/2006/main">
          <x14:cfRule type="containsText" priority="152" operator="containsText" id="{F9EC93A3-51C3-41B9-AB25-7F525466963E}">
            <xm:f>NOT(ISERROR(SEARCH("Media",Z33)))</xm:f>
            <xm:f>"Media"</xm:f>
            <x14:dxf>
              <fill>
                <patternFill>
                  <bgColor theme="7" tint="0.39994506668294322"/>
                </patternFill>
              </fill>
            </x14:dxf>
          </x14:cfRule>
          <x14:cfRule type="containsText" priority="153" operator="containsText" id="{484229AA-8BD9-4275-B54F-9B018B4D6DD7}">
            <xm:f>NOT(ISERROR(SEARCH("Baja",Z33)))</xm:f>
            <xm:f>"Baja"</xm:f>
            <x14:dxf>
              <fill>
                <patternFill>
                  <bgColor rgb="FF00B050"/>
                </patternFill>
              </fill>
            </x14:dxf>
          </x14:cfRule>
          <x14:cfRule type="containsText" priority="154" operator="containsText" id="{D8168DF5-7B9D-4239-A7A3-ECFD0A73BA69}">
            <xm:f>NOT(ISERROR(SEARCH("Muy baja",Z33)))</xm:f>
            <xm:f>"Muy baja"</xm:f>
            <x14:dxf>
              <fill>
                <patternFill>
                  <bgColor rgb="FF92D050"/>
                </patternFill>
              </fill>
            </x14:dxf>
          </x14:cfRule>
          <xm:sqref>Z33</xm:sqref>
        </x14:conditionalFormatting>
        <x14:conditionalFormatting xmlns:xm="http://schemas.microsoft.com/office/excel/2006/main">
          <x14:cfRule type="containsText" priority="166" operator="containsText" id="{623EC112-EE1E-43D0-8642-F55181B0FFEC}">
            <xm:f>NOT(ISERROR(SEARCH("Media",I33)))</xm:f>
            <xm:f>"Media"</xm:f>
            <x14:dxf>
              <fill>
                <patternFill>
                  <bgColor theme="7" tint="0.39994506668294322"/>
                </patternFill>
              </fill>
            </x14:dxf>
          </x14:cfRule>
          <x14:cfRule type="containsText" priority="167" operator="containsText" id="{A243708E-E5E5-47BC-A3D6-03AA882D98DB}">
            <xm:f>NOT(ISERROR(SEARCH("Baja",I33)))</xm:f>
            <xm:f>"Baja"</xm:f>
            <x14:dxf>
              <fill>
                <patternFill>
                  <bgColor rgb="FF00B050"/>
                </patternFill>
              </fill>
            </x14:dxf>
          </x14:cfRule>
          <x14:cfRule type="containsText" priority="168" operator="containsText" id="{8AA238F8-F311-49BC-A991-2ABCB0036365}">
            <xm:f>NOT(ISERROR(SEARCH("Muy baja",I33)))</xm:f>
            <xm:f>"Muy baja"</xm:f>
            <x14:dxf>
              <fill>
                <patternFill>
                  <bgColor rgb="FF92D050"/>
                </patternFill>
              </fill>
            </x14:dxf>
          </x14:cfRule>
          <xm:sqref>I33</xm:sqref>
        </x14:conditionalFormatting>
        <x14:conditionalFormatting xmlns:xm="http://schemas.microsoft.com/office/excel/2006/main">
          <x14:cfRule type="containsText" priority="180" operator="containsText" id="{26CE2058-B2F5-4022-B229-FDACC4795321}">
            <xm:f>NOT(ISERROR(SEARCH("Media",Z31)))</xm:f>
            <xm:f>"Media"</xm:f>
            <x14:dxf>
              <fill>
                <patternFill>
                  <bgColor theme="7" tint="0.39994506668294322"/>
                </patternFill>
              </fill>
            </x14:dxf>
          </x14:cfRule>
          <x14:cfRule type="containsText" priority="181" operator="containsText" id="{7A34238A-18FC-4631-8C1A-0E3B5697DA0C}">
            <xm:f>NOT(ISERROR(SEARCH("Baja",Z31)))</xm:f>
            <xm:f>"Baja"</xm:f>
            <x14:dxf>
              <fill>
                <patternFill>
                  <bgColor rgb="FF00B050"/>
                </patternFill>
              </fill>
            </x14:dxf>
          </x14:cfRule>
          <x14:cfRule type="containsText" priority="182" operator="containsText" id="{EA81AFBD-D38E-495C-AA97-DE648583BC42}">
            <xm:f>NOT(ISERROR(SEARCH("Muy baja",Z31)))</xm:f>
            <xm:f>"Muy baja"</xm:f>
            <x14:dxf>
              <fill>
                <patternFill>
                  <bgColor rgb="FF92D050"/>
                </patternFill>
              </fill>
            </x14:dxf>
          </x14:cfRule>
          <xm:sqref>Z31</xm:sqref>
        </x14:conditionalFormatting>
        <x14:conditionalFormatting xmlns:xm="http://schemas.microsoft.com/office/excel/2006/main">
          <x14:cfRule type="containsText" priority="194" operator="containsText" id="{C02B839F-74CD-4E29-AB4E-1D5E93F9E253}">
            <xm:f>NOT(ISERROR(SEARCH("Media",I31)))</xm:f>
            <xm:f>"Media"</xm:f>
            <x14:dxf>
              <fill>
                <patternFill>
                  <bgColor theme="7" tint="0.39994506668294322"/>
                </patternFill>
              </fill>
            </x14:dxf>
          </x14:cfRule>
          <x14:cfRule type="containsText" priority="195" operator="containsText" id="{4BBAAC2E-5E2E-47F9-912B-515502442982}">
            <xm:f>NOT(ISERROR(SEARCH("Baja",I31)))</xm:f>
            <xm:f>"Baja"</xm:f>
            <x14:dxf>
              <fill>
                <patternFill>
                  <bgColor rgb="FF00B050"/>
                </patternFill>
              </fill>
            </x14:dxf>
          </x14:cfRule>
          <x14:cfRule type="containsText" priority="196" operator="containsText" id="{24B90DB7-7B5C-4119-8014-ABE5EACD991D}">
            <xm:f>NOT(ISERROR(SEARCH("Muy baja",I31)))</xm:f>
            <xm:f>"Muy baja"</xm:f>
            <x14:dxf>
              <fill>
                <patternFill>
                  <bgColor rgb="FF92D050"/>
                </patternFill>
              </fill>
            </x14:dxf>
          </x14:cfRule>
          <xm:sqref>I31</xm:sqref>
        </x14:conditionalFormatting>
        <x14:conditionalFormatting xmlns:xm="http://schemas.microsoft.com/office/excel/2006/main">
          <x14:cfRule type="containsText" priority="208" operator="containsText" id="{FCD52949-BF70-4ABD-99CC-761ADDCA05F5}">
            <xm:f>NOT(ISERROR(SEARCH("Media",Z29)))</xm:f>
            <xm:f>"Media"</xm:f>
            <x14:dxf>
              <fill>
                <patternFill>
                  <bgColor theme="7" tint="0.39994506668294322"/>
                </patternFill>
              </fill>
            </x14:dxf>
          </x14:cfRule>
          <x14:cfRule type="containsText" priority="209" operator="containsText" id="{18A5FE04-628A-4D34-8E00-E88CD51ADFE5}">
            <xm:f>NOT(ISERROR(SEARCH("Baja",Z29)))</xm:f>
            <xm:f>"Baja"</xm:f>
            <x14:dxf>
              <fill>
                <patternFill>
                  <bgColor rgb="FF00B050"/>
                </patternFill>
              </fill>
            </x14:dxf>
          </x14:cfRule>
          <x14:cfRule type="containsText" priority="210" operator="containsText" id="{6249697C-A1D8-46BC-92CA-ED90B6D463C2}">
            <xm:f>NOT(ISERROR(SEARCH("Muy baja",Z29)))</xm:f>
            <xm:f>"Muy baja"</xm:f>
            <x14:dxf>
              <fill>
                <patternFill>
                  <bgColor rgb="FF92D050"/>
                </patternFill>
              </fill>
            </x14:dxf>
          </x14:cfRule>
          <xm:sqref>Z29</xm:sqref>
        </x14:conditionalFormatting>
        <x14:conditionalFormatting xmlns:xm="http://schemas.microsoft.com/office/excel/2006/main">
          <x14:cfRule type="containsText" priority="222" operator="containsText" id="{48DA1AAD-C7E7-4153-9618-C7F8E6C153A8}">
            <xm:f>NOT(ISERROR(SEARCH("Media",I29)))</xm:f>
            <xm:f>"Media"</xm:f>
            <x14:dxf>
              <fill>
                <patternFill>
                  <bgColor theme="7" tint="0.39994506668294322"/>
                </patternFill>
              </fill>
            </x14:dxf>
          </x14:cfRule>
          <x14:cfRule type="containsText" priority="223" operator="containsText" id="{550690BE-A72E-4C9D-BBF0-ADBC4FD03F17}">
            <xm:f>NOT(ISERROR(SEARCH("Baja",I29)))</xm:f>
            <xm:f>"Baja"</xm:f>
            <x14:dxf>
              <fill>
                <patternFill>
                  <bgColor rgb="FF00B050"/>
                </patternFill>
              </fill>
            </x14:dxf>
          </x14:cfRule>
          <x14:cfRule type="containsText" priority="224" operator="containsText" id="{79E86FDF-26D3-4CF5-8A03-20D1F1B00F84}">
            <xm:f>NOT(ISERROR(SEARCH("Muy baja",I29)))</xm:f>
            <xm:f>"Muy baja"</xm:f>
            <x14:dxf>
              <fill>
                <patternFill>
                  <bgColor rgb="FF92D050"/>
                </patternFill>
              </fill>
            </x14:dxf>
          </x14:cfRule>
          <xm:sqref>I29</xm:sqref>
        </x14:conditionalFormatting>
        <x14:conditionalFormatting xmlns:xm="http://schemas.microsoft.com/office/excel/2006/main">
          <x14:cfRule type="containsText" priority="236" operator="containsText" id="{B36E3989-A483-48E3-A295-BF2250FA9EE2}">
            <xm:f>NOT(ISERROR(SEARCH("Media",Z27)))</xm:f>
            <xm:f>"Media"</xm:f>
            <x14:dxf>
              <fill>
                <patternFill>
                  <bgColor theme="7" tint="0.39994506668294322"/>
                </patternFill>
              </fill>
            </x14:dxf>
          </x14:cfRule>
          <x14:cfRule type="containsText" priority="237" operator="containsText" id="{40E80C12-097B-4936-AA61-86F04D4F969E}">
            <xm:f>NOT(ISERROR(SEARCH("Baja",Z27)))</xm:f>
            <xm:f>"Baja"</xm:f>
            <x14:dxf>
              <fill>
                <patternFill>
                  <bgColor rgb="FF00B050"/>
                </patternFill>
              </fill>
            </x14:dxf>
          </x14:cfRule>
          <x14:cfRule type="containsText" priority="238" operator="containsText" id="{542B1BD4-4E00-430C-912B-F13113A2590B}">
            <xm:f>NOT(ISERROR(SEARCH("Muy baja",Z27)))</xm:f>
            <xm:f>"Muy baja"</xm:f>
            <x14:dxf>
              <fill>
                <patternFill>
                  <bgColor rgb="FF92D050"/>
                </patternFill>
              </fill>
            </x14:dxf>
          </x14:cfRule>
          <xm:sqref>Z27</xm:sqref>
        </x14:conditionalFormatting>
        <x14:conditionalFormatting xmlns:xm="http://schemas.microsoft.com/office/excel/2006/main">
          <x14:cfRule type="containsText" priority="250" operator="containsText" id="{7C445A9D-29C3-4135-AA7A-75E83731F2F0}">
            <xm:f>NOT(ISERROR(SEARCH("Media",I27)))</xm:f>
            <xm:f>"Media"</xm:f>
            <x14:dxf>
              <fill>
                <patternFill>
                  <bgColor theme="7" tint="0.39994506668294322"/>
                </patternFill>
              </fill>
            </x14:dxf>
          </x14:cfRule>
          <x14:cfRule type="containsText" priority="251" operator="containsText" id="{3C96F88A-E95E-491F-AA8C-E4FE0546F961}">
            <xm:f>NOT(ISERROR(SEARCH("Baja",I27)))</xm:f>
            <xm:f>"Baja"</xm:f>
            <x14:dxf>
              <fill>
                <patternFill>
                  <bgColor rgb="FF00B050"/>
                </patternFill>
              </fill>
            </x14:dxf>
          </x14:cfRule>
          <x14:cfRule type="containsText" priority="252" operator="containsText" id="{2E45C035-7FB3-4AE4-A10F-D26A1D1D9599}">
            <xm:f>NOT(ISERROR(SEARCH("Muy baja",I27)))</xm:f>
            <xm:f>"Muy baja"</xm:f>
            <x14:dxf>
              <fill>
                <patternFill>
                  <bgColor rgb="FF92D050"/>
                </patternFill>
              </fill>
            </x14:dxf>
          </x14:cfRule>
          <xm:sqref>I27</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3:AF153"/>
  <sheetViews>
    <sheetView topLeftCell="C25" zoomScale="80" zoomScaleNormal="80" zoomScaleSheetLayoutView="50" workbookViewId="0">
      <selection activeCell="C27" sqref="C27:C28"/>
    </sheetView>
  </sheetViews>
  <sheetFormatPr baseColWidth="10" defaultColWidth="11.42578125" defaultRowHeight="15" customHeight="1" x14ac:dyDescent="0.25"/>
  <cols>
    <col min="1" max="1" width="11.42578125" style="67"/>
    <col min="2" max="2" width="7.7109375" style="67" customWidth="1"/>
    <col min="3" max="3" width="27.5703125" style="67" customWidth="1"/>
    <col min="4" max="4" width="25.7109375" style="67" customWidth="1"/>
    <col min="5" max="5" width="28.5703125" style="67" customWidth="1"/>
    <col min="6" max="6" width="25.7109375" style="67" customWidth="1"/>
    <col min="7" max="7" width="40.7109375" style="67" customWidth="1"/>
    <col min="8" max="8" width="20.7109375" style="67" customWidth="1"/>
    <col min="9" max="9" width="14.7109375" style="67" customWidth="1"/>
    <col min="10" max="10" width="7.7109375" style="67" customWidth="1"/>
    <col min="11" max="11" width="14.7109375" style="67" customWidth="1"/>
    <col min="12" max="12" width="7.7109375" style="67" customWidth="1"/>
    <col min="13" max="13" width="14.7109375" style="67" customWidth="1"/>
    <col min="14" max="14" width="8.7109375" style="67" customWidth="1"/>
    <col min="15" max="15" width="55.7109375" style="67" customWidth="1"/>
    <col min="16" max="16" width="6.42578125" style="67" customWidth="1"/>
    <col min="17" max="17" width="7" style="67" customWidth="1"/>
    <col min="18" max="19" width="11.7109375" style="67" customWidth="1"/>
    <col min="20" max="20" width="8.7109375" style="67" customWidth="1"/>
    <col min="21" max="21" width="13.7109375" style="67" customWidth="1"/>
    <col min="22" max="22" width="10.7109375" style="67" customWidth="1"/>
    <col min="23" max="23" width="9.7109375" style="67" customWidth="1"/>
    <col min="24" max="24" width="19.140625" style="67" customWidth="1"/>
    <col min="25" max="25" width="9.7109375" style="67" customWidth="1"/>
    <col min="26" max="26" width="10.7109375" style="67" customWidth="1"/>
    <col min="27" max="28" width="9.7109375" style="67" customWidth="1"/>
    <col min="29" max="29" width="10.7109375" style="67" customWidth="1"/>
    <col min="30" max="30" width="9.7109375" style="67" customWidth="1"/>
    <col min="31" max="31" width="10.7109375" style="67" customWidth="1"/>
    <col min="32" max="32" width="13.7109375" style="67" customWidth="1"/>
    <col min="33" max="16384" width="11.42578125" style="67"/>
  </cols>
  <sheetData>
    <row r="3" spans="2:32" ht="15" customHeight="1" x14ac:dyDescent="0.25">
      <c r="B3" s="319"/>
      <c r="C3" s="320"/>
      <c r="D3" s="320"/>
      <c r="E3" s="320"/>
      <c r="F3" s="323" t="s">
        <v>0</v>
      </c>
      <c r="G3" s="323"/>
      <c r="H3" s="323"/>
      <c r="I3" s="323"/>
      <c r="J3" s="323"/>
      <c r="K3" s="323"/>
      <c r="L3" s="323"/>
      <c r="M3" s="323"/>
      <c r="N3" s="323"/>
      <c r="O3" s="323"/>
      <c r="P3" s="323"/>
      <c r="Q3" s="323"/>
      <c r="R3" s="323"/>
      <c r="S3" s="323"/>
      <c r="T3" s="323"/>
      <c r="U3" s="323"/>
      <c r="V3" s="323"/>
      <c r="W3" s="323"/>
      <c r="X3" s="323"/>
      <c r="Y3" s="323"/>
      <c r="Z3" s="323"/>
      <c r="AA3" s="325"/>
      <c r="AB3" s="325"/>
      <c r="AC3" s="325"/>
      <c r="AD3" s="325"/>
      <c r="AE3" s="325"/>
      <c r="AF3" s="326"/>
    </row>
    <row r="4" spans="2:32" ht="15" customHeight="1" x14ac:dyDescent="0.25">
      <c r="B4" s="321"/>
      <c r="C4" s="322"/>
      <c r="D4" s="322"/>
      <c r="E4" s="322"/>
      <c r="F4" s="324"/>
      <c r="G4" s="324"/>
      <c r="H4" s="324"/>
      <c r="I4" s="324"/>
      <c r="J4" s="324"/>
      <c r="K4" s="324"/>
      <c r="L4" s="324"/>
      <c r="M4" s="324"/>
      <c r="N4" s="324"/>
      <c r="O4" s="324"/>
      <c r="P4" s="324"/>
      <c r="Q4" s="324"/>
      <c r="R4" s="324"/>
      <c r="S4" s="324"/>
      <c r="T4" s="324"/>
      <c r="U4" s="324"/>
      <c r="V4" s="324"/>
      <c r="W4" s="324"/>
      <c r="X4" s="324"/>
      <c r="Y4" s="324"/>
      <c r="Z4" s="324"/>
      <c r="AA4" s="327"/>
      <c r="AB4" s="327"/>
      <c r="AC4" s="327"/>
      <c r="AD4" s="327"/>
      <c r="AE4" s="327"/>
      <c r="AF4" s="328"/>
    </row>
    <row r="5" spans="2:32" ht="15" customHeight="1" x14ac:dyDescent="0.25">
      <c r="B5" s="321"/>
      <c r="C5" s="322"/>
      <c r="D5" s="322"/>
      <c r="E5" s="322"/>
      <c r="F5" s="324"/>
      <c r="G5" s="324"/>
      <c r="H5" s="324"/>
      <c r="I5" s="324"/>
      <c r="J5" s="324"/>
      <c r="K5" s="324"/>
      <c r="L5" s="324"/>
      <c r="M5" s="324"/>
      <c r="N5" s="324"/>
      <c r="O5" s="324"/>
      <c r="P5" s="324"/>
      <c r="Q5" s="324"/>
      <c r="R5" s="324"/>
      <c r="S5" s="324"/>
      <c r="T5" s="324"/>
      <c r="U5" s="324"/>
      <c r="V5" s="324"/>
      <c r="W5" s="324"/>
      <c r="X5" s="324"/>
      <c r="Y5" s="324"/>
      <c r="Z5" s="324"/>
      <c r="AA5" s="327"/>
      <c r="AB5" s="327"/>
      <c r="AC5" s="327"/>
      <c r="AD5" s="327"/>
      <c r="AE5" s="327"/>
      <c r="AF5" s="328"/>
    </row>
    <row r="6" spans="2:32" ht="15" customHeight="1" x14ac:dyDescent="0.25">
      <c r="B6" s="321"/>
      <c r="C6" s="322"/>
      <c r="D6" s="322"/>
      <c r="E6" s="322"/>
      <c r="F6" s="324"/>
      <c r="G6" s="324"/>
      <c r="H6" s="324"/>
      <c r="I6" s="324"/>
      <c r="J6" s="324"/>
      <c r="K6" s="324"/>
      <c r="L6" s="324"/>
      <c r="M6" s="324"/>
      <c r="N6" s="324"/>
      <c r="O6" s="324"/>
      <c r="P6" s="324"/>
      <c r="Q6" s="324"/>
      <c r="R6" s="324"/>
      <c r="S6" s="324"/>
      <c r="T6" s="324"/>
      <c r="U6" s="324"/>
      <c r="V6" s="324"/>
      <c r="W6" s="324"/>
      <c r="X6" s="324"/>
      <c r="Y6" s="324"/>
      <c r="Z6" s="324"/>
      <c r="AA6" s="327"/>
      <c r="AB6" s="327"/>
      <c r="AC6" s="327"/>
      <c r="AD6" s="327"/>
      <c r="AE6" s="327"/>
      <c r="AF6" s="328"/>
    </row>
    <row r="7" spans="2:32" ht="15" customHeight="1" x14ac:dyDescent="0.25">
      <c r="B7" s="321"/>
      <c r="C7" s="322"/>
      <c r="D7" s="322"/>
      <c r="E7" s="322"/>
      <c r="F7" s="324"/>
      <c r="G7" s="324"/>
      <c r="H7" s="324"/>
      <c r="I7" s="324"/>
      <c r="J7" s="324"/>
      <c r="K7" s="324"/>
      <c r="L7" s="324"/>
      <c r="M7" s="324"/>
      <c r="N7" s="324"/>
      <c r="O7" s="324"/>
      <c r="P7" s="324"/>
      <c r="Q7" s="324"/>
      <c r="R7" s="324"/>
      <c r="S7" s="324"/>
      <c r="T7" s="324"/>
      <c r="U7" s="324"/>
      <c r="V7" s="324"/>
      <c r="W7" s="324"/>
      <c r="X7" s="324"/>
      <c r="Y7" s="324"/>
      <c r="Z7" s="324"/>
      <c r="AA7" s="327"/>
      <c r="AB7" s="327"/>
      <c r="AC7" s="327"/>
      <c r="AD7" s="327"/>
      <c r="AE7" s="327"/>
      <c r="AF7" s="328"/>
    </row>
    <row r="8" spans="2:32" ht="15" customHeight="1" x14ac:dyDescent="0.25">
      <c r="B8" s="321"/>
      <c r="C8" s="322"/>
      <c r="D8" s="322"/>
      <c r="E8" s="322"/>
      <c r="F8" s="324"/>
      <c r="G8" s="324"/>
      <c r="H8" s="324"/>
      <c r="I8" s="324"/>
      <c r="J8" s="324"/>
      <c r="K8" s="324"/>
      <c r="L8" s="324"/>
      <c r="M8" s="324"/>
      <c r="N8" s="324"/>
      <c r="O8" s="324"/>
      <c r="P8" s="324"/>
      <c r="Q8" s="324"/>
      <c r="R8" s="324"/>
      <c r="S8" s="324"/>
      <c r="T8" s="324"/>
      <c r="U8" s="324"/>
      <c r="V8" s="324"/>
      <c r="W8" s="324"/>
      <c r="X8" s="324"/>
      <c r="Y8" s="324"/>
      <c r="Z8" s="324"/>
      <c r="AA8" s="327"/>
      <c r="AB8" s="327"/>
      <c r="AC8" s="327"/>
      <c r="AD8" s="327"/>
      <c r="AE8" s="327"/>
      <c r="AF8" s="328"/>
    </row>
    <row r="9" spans="2:32" ht="15" customHeight="1" x14ac:dyDescent="0.25">
      <c r="B9" s="321"/>
      <c r="C9" s="322"/>
      <c r="D9" s="322"/>
      <c r="E9" s="322"/>
      <c r="F9" s="324"/>
      <c r="G9" s="324"/>
      <c r="H9" s="324"/>
      <c r="I9" s="324"/>
      <c r="J9" s="324"/>
      <c r="K9" s="324"/>
      <c r="L9" s="324"/>
      <c r="M9" s="324"/>
      <c r="N9" s="324"/>
      <c r="O9" s="324"/>
      <c r="P9" s="324"/>
      <c r="Q9" s="324"/>
      <c r="R9" s="324"/>
      <c r="S9" s="324"/>
      <c r="T9" s="324"/>
      <c r="U9" s="324"/>
      <c r="V9" s="324"/>
      <c r="W9" s="324"/>
      <c r="X9" s="324"/>
      <c r="Y9" s="324"/>
      <c r="Z9" s="324"/>
      <c r="AA9" s="327"/>
      <c r="AB9" s="327"/>
      <c r="AC9" s="327"/>
      <c r="AD9" s="327"/>
      <c r="AE9" s="327"/>
      <c r="AF9" s="328"/>
    </row>
    <row r="10" spans="2:32" ht="15" customHeight="1" x14ac:dyDescent="0.25">
      <c r="B10" s="321"/>
      <c r="C10" s="322"/>
      <c r="D10" s="322"/>
      <c r="E10" s="322"/>
      <c r="F10" s="324"/>
      <c r="G10" s="324"/>
      <c r="H10" s="324"/>
      <c r="I10" s="324"/>
      <c r="J10" s="324"/>
      <c r="K10" s="324"/>
      <c r="L10" s="324"/>
      <c r="M10" s="324"/>
      <c r="N10" s="324"/>
      <c r="O10" s="324"/>
      <c r="P10" s="324"/>
      <c r="Q10" s="324"/>
      <c r="R10" s="324"/>
      <c r="S10" s="324"/>
      <c r="T10" s="324"/>
      <c r="U10" s="324"/>
      <c r="V10" s="324"/>
      <c r="W10" s="324"/>
      <c r="X10" s="324"/>
      <c r="Y10" s="324"/>
      <c r="Z10" s="324"/>
      <c r="AA10" s="327"/>
      <c r="AB10" s="327"/>
      <c r="AC10" s="327"/>
      <c r="AD10" s="327"/>
      <c r="AE10" s="327"/>
      <c r="AF10" s="328"/>
    </row>
    <row r="11" spans="2:32" ht="15" customHeight="1" x14ac:dyDescent="0.25">
      <c r="B11" s="321"/>
      <c r="C11" s="322"/>
      <c r="D11" s="322"/>
      <c r="E11" s="322"/>
      <c r="F11" s="324"/>
      <c r="G11" s="324"/>
      <c r="H11" s="324"/>
      <c r="I11" s="324"/>
      <c r="J11" s="324"/>
      <c r="K11" s="324"/>
      <c r="L11" s="324"/>
      <c r="M11" s="324"/>
      <c r="N11" s="324"/>
      <c r="O11" s="324"/>
      <c r="P11" s="324"/>
      <c r="Q11" s="324"/>
      <c r="R11" s="324"/>
      <c r="S11" s="324"/>
      <c r="T11" s="324"/>
      <c r="U11" s="324"/>
      <c r="V11" s="324"/>
      <c r="W11" s="324"/>
      <c r="X11" s="324"/>
      <c r="Y11" s="324"/>
      <c r="Z11" s="324"/>
      <c r="AA11" s="327"/>
      <c r="AB11" s="327"/>
      <c r="AC11" s="327"/>
      <c r="AD11" s="327"/>
      <c r="AE11" s="327"/>
      <c r="AF11" s="328"/>
    </row>
    <row r="12" spans="2:32" ht="15" customHeight="1" x14ac:dyDescent="0.25">
      <c r="B12" s="321"/>
      <c r="C12" s="322"/>
      <c r="D12" s="322"/>
      <c r="E12" s="322"/>
      <c r="F12" s="324"/>
      <c r="G12" s="324"/>
      <c r="H12" s="324"/>
      <c r="I12" s="324"/>
      <c r="J12" s="324"/>
      <c r="K12" s="324"/>
      <c r="L12" s="324"/>
      <c r="M12" s="324"/>
      <c r="N12" s="324"/>
      <c r="O12" s="324"/>
      <c r="P12" s="324"/>
      <c r="Q12" s="324"/>
      <c r="R12" s="324"/>
      <c r="S12" s="324"/>
      <c r="T12" s="324"/>
      <c r="U12" s="324"/>
      <c r="V12" s="324"/>
      <c r="W12" s="324"/>
      <c r="X12" s="324"/>
      <c r="Y12" s="324"/>
      <c r="Z12" s="324"/>
      <c r="AA12" s="327"/>
      <c r="AB12" s="327"/>
      <c r="AC12" s="327"/>
      <c r="AD12" s="327"/>
      <c r="AE12" s="327"/>
      <c r="AF12" s="328"/>
    </row>
    <row r="13" spans="2:32" ht="27" customHeight="1" x14ac:dyDescent="0.25">
      <c r="B13" s="321"/>
      <c r="C13" s="322"/>
      <c r="D13" s="322"/>
      <c r="E13" s="322"/>
      <c r="F13" s="324"/>
      <c r="G13" s="324"/>
      <c r="H13" s="324"/>
      <c r="I13" s="324"/>
      <c r="J13" s="324"/>
      <c r="K13" s="324"/>
      <c r="L13" s="324"/>
      <c r="M13" s="324"/>
      <c r="N13" s="324"/>
      <c r="O13" s="324"/>
      <c r="P13" s="324"/>
      <c r="Q13" s="324"/>
      <c r="R13" s="324"/>
      <c r="S13" s="324"/>
      <c r="T13" s="324"/>
      <c r="U13" s="324"/>
      <c r="V13" s="324"/>
      <c r="W13" s="324"/>
      <c r="X13" s="324"/>
      <c r="Y13" s="324"/>
      <c r="Z13" s="324"/>
      <c r="AA13" s="327"/>
      <c r="AB13" s="327"/>
      <c r="AC13" s="327"/>
      <c r="AD13" s="327"/>
      <c r="AE13" s="327"/>
      <c r="AF13" s="328"/>
    </row>
    <row r="14" spans="2:32" ht="21" customHeight="1" x14ac:dyDescent="0.3">
      <c r="B14" s="329" t="s">
        <v>1</v>
      </c>
      <c r="C14" s="330"/>
      <c r="D14" s="330"/>
      <c r="E14" s="68"/>
      <c r="F14" s="69"/>
      <c r="G14" s="69"/>
      <c r="H14" s="69"/>
      <c r="I14" s="69"/>
      <c r="J14" s="69"/>
      <c r="K14" s="69"/>
      <c r="L14" s="69"/>
      <c r="M14" s="69"/>
      <c r="N14" s="69"/>
      <c r="O14" s="69"/>
      <c r="P14" s="69"/>
      <c r="Q14" s="69"/>
      <c r="R14" s="69"/>
      <c r="S14" s="69"/>
      <c r="T14" s="69"/>
      <c r="U14" s="69"/>
      <c r="V14" s="69"/>
      <c r="W14" s="69"/>
      <c r="X14" s="69"/>
      <c r="Y14" s="69"/>
      <c r="Z14" s="69"/>
      <c r="AA14" s="69"/>
      <c r="AB14" s="330" t="s">
        <v>2</v>
      </c>
      <c r="AC14" s="330"/>
      <c r="AD14" s="330"/>
      <c r="AE14" s="330"/>
      <c r="AF14" s="70"/>
    </row>
    <row r="15" spans="2:32" ht="33.75" customHeight="1" x14ac:dyDescent="0.25">
      <c r="B15" s="71"/>
      <c r="AF15" s="72"/>
    </row>
    <row r="16" spans="2:32" ht="21" customHeight="1" x14ac:dyDescent="0.25">
      <c r="B16" s="310" t="s">
        <v>3</v>
      </c>
      <c r="C16" s="311"/>
      <c r="D16" s="311"/>
      <c r="E16" s="312">
        <v>2021</v>
      </c>
      <c r="F16" s="312"/>
      <c r="G16" s="312"/>
      <c r="H16" s="312"/>
      <c r="Q16" s="313" t="s">
        <v>4</v>
      </c>
      <c r="R16" s="313"/>
      <c r="S16" s="313"/>
      <c r="T16" s="73"/>
      <c r="U16" s="73"/>
      <c r="V16" s="312" t="s">
        <v>263</v>
      </c>
      <c r="W16" s="312"/>
      <c r="X16" s="312"/>
      <c r="Y16" s="312"/>
      <c r="Z16" s="312"/>
      <c r="AA16" s="312"/>
      <c r="AB16" s="312"/>
      <c r="AC16" s="312"/>
      <c r="AD16" s="312"/>
      <c r="AE16" s="312"/>
      <c r="AF16" s="331"/>
    </row>
    <row r="17" spans="2:32" ht="21.75" customHeight="1" x14ac:dyDescent="0.25">
      <c r="B17" s="74"/>
      <c r="C17" s="75"/>
      <c r="D17" s="76"/>
      <c r="E17" s="318"/>
      <c r="F17" s="318"/>
      <c r="G17" s="318"/>
      <c r="H17" s="318"/>
      <c r="Q17" s="77"/>
      <c r="R17" s="77"/>
      <c r="S17" s="77"/>
      <c r="AF17" s="72"/>
    </row>
    <row r="18" spans="2:32" ht="26.25" customHeight="1" x14ac:dyDescent="0.25">
      <c r="B18" s="310" t="s">
        <v>6</v>
      </c>
      <c r="C18" s="311"/>
      <c r="D18" s="311"/>
      <c r="E18" s="312" t="s">
        <v>264</v>
      </c>
      <c r="F18" s="312"/>
      <c r="G18" s="312"/>
      <c r="H18" s="312"/>
      <c r="Q18" s="313" t="s">
        <v>8</v>
      </c>
      <c r="R18" s="313"/>
      <c r="S18" s="313"/>
      <c r="T18" s="316" t="s">
        <v>265</v>
      </c>
      <c r="U18" s="316"/>
      <c r="V18" s="316"/>
      <c r="W18" s="316"/>
      <c r="X18" s="316"/>
      <c r="Y18" s="316"/>
      <c r="Z18" s="313" t="s">
        <v>10</v>
      </c>
      <c r="AA18" s="313"/>
      <c r="AB18" s="316" t="s">
        <v>157</v>
      </c>
      <c r="AC18" s="316"/>
      <c r="AD18" s="316"/>
      <c r="AE18" s="316"/>
      <c r="AF18" s="317"/>
    </row>
    <row r="19" spans="2:32" ht="33" customHeight="1" x14ac:dyDescent="0.25">
      <c r="B19" s="310" t="s">
        <v>12</v>
      </c>
      <c r="C19" s="311"/>
      <c r="D19" s="311"/>
      <c r="E19" s="352" t="s">
        <v>266</v>
      </c>
      <c r="F19" s="352"/>
      <c r="G19" s="352"/>
      <c r="H19" s="352"/>
      <c r="Q19" s="313" t="s">
        <v>14</v>
      </c>
      <c r="R19" s="313"/>
      <c r="S19" s="313"/>
      <c r="T19" s="314" t="s">
        <v>267</v>
      </c>
      <c r="U19" s="314"/>
      <c r="V19" s="314"/>
      <c r="W19" s="314"/>
      <c r="X19" s="314"/>
      <c r="Y19" s="314"/>
      <c r="Z19" s="313" t="s">
        <v>10</v>
      </c>
      <c r="AA19" s="313"/>
      <c r="AB19" s="314" t="s">
        <v>268</v>
      </c>
      <c r="AC19" s="314"/>
      <c r="AD19" s="314"/>
      <c r="AE19" s="314"/>
      <c r="AF19" s="315"/>
    </row>
    <row r="20" spans="2:32" ht="25.5" customHeight="1" x14ac:dyDescent="0.25">
      <c r="B20" s="310" t="s">
        <v>16</v>
      </c>
      <c r="C20" s="311"/>
      <c r="D20" s="311"/>
      <c r="E20" s="312"/>
      <c r="F20" s="312"/>
      <c r="G20" s="312"/>
      <c r="H20" s="312"/>
      <c r="Q20" s="313" t="s">
        <v>18</v>
      </c>
      <c r="R20" s="313"/>
      <c r="S20" s="313"/>
      <c r="T20" s="314" t="s">
        <v>269</v>
      </c>
      <c r="U20" s="314"/>
      <c r="V20" s="314"/>
      <c r="W20" s="314"/>
      <c r="X20" s="314"/>
      <c r="Y20" s="314"/>
      <c r="Z20" s="313" t="s">
        <v>10</v>
      </c>
      <c r="AA20" s="313"/>
      <c r="AB20" s="314" t="s">
        <v>270</v>
      </c>
      <c r="AC20" s="314"/>
      <c r="AD20" s="314"/>
      <c r="AE20" s="314"/>
      <c r="AF20" s="315"/>
    </row>
    <row r="21" spans="2:32" ht="29.1" customHeight="1" thickBot="1" x14ac:dyDescent="0.3">
      <c r="B21" s="71"/>
      <c r="AF21" s="72"/>
    </row>
    <row r="22" spans="2:32" s="78" customFormat="1" ht="35.1" customHeight="1" thickBot="1" x14ac:dyDescent="0.35">
      <c r="B22" s="296" t="s">
        <v>21</v>
      </c>
      <c r="C22" s="297"/>
      <c r="D22" s="298"/>
      <c r="E22" s="298"/>
      <c r="F22" s="298"/>
      <c r="G22" s="298"/>
      <c r="H22" s="298"/>
      <c r="I22" s="298"/>
      <c r="J22" s="298"/>
      <c r="K22" s="298"/>
      <c r="L22" s="298"/>
      <c r="M22" s="298"/>
      <c r="N22" s="298" t="s">
        <v>22</v>
      </c>
      <c r="O22" s="298"/>
      <c r="P22" s="298"/>
      <c r="Q22" s="298"/>
      <c r="R22" s="298"/>
      <c r="S22" s="298"/>
      <c r="T22" s="298"/>
      <c r="U22" s="298"/>
      <c r="V22" s="298"/>
      <c r="W22" s="298"/>
      <c r="X22" s="298"/>
      <c r="Y22" s="298"/>
      <c r="Z22" s="298"/>
      <c r="AA22" s="298"/>
      <c r="AB22" s="298"/>
      <c r="AC22" s="298"/>
      <c r="AD22" s="298"/>
      <c r="AE22" s="298"/>
      <c r="AF22" s="299"/>
    </row>
    <row r="23" spans="2:32" ht="31.5" customHeight="1" x14ac:dyDescent="0.25">
      <c r="B23" s="300" t="s">
        <v>23</v>
      </c>
      <c r="C23" s="290" t="s">
        <v>24</v>
      </c>
      <c r="D23" s="292" t="s">
        <v>25</v>
      </c>
      <c r="E23" s="292" t="s">
        <v>26</v>
      </c>
      <c r="F23" s="292" t="s">
        <v>27</v>
      </c>
      <c r="G23" s="290" t="s">
        <v>28</v>
      </c>
      <c r="H23" s="290" t="s">
        <v>29</v>
      </c>
      <c r="I23" s="290" t="s">
        <v>30</v>
      </c>
      <c r="J23" s="290" t="s">
        <v>31</v>
      </c>
      <c r="K23" s="290" t="s">
        <v>32</v>
      </c>
      <c r="L23" s="288" t="s">
        <v>33</v>
      </c>
      <c r="M23" s="290" t="s">
        <v>34</v>
      </c>
      <c r="N23" s="292" t="s">
        <v>35</v>
      </c>
      <c r="O23" s="292" t="s">
        <v>36</v>
      </c>
      <c r="P23" s="306" t="s">
        <v>37</v>
      </c>
      <c r="Q23" s="306"/>
      <c r="R23" s="307" t="s">
        <v>38</v>
      </c>
      <c r="S23" s="308"/>
      <c r="T23" s="309"/>
      <c r="U23" s="307" t="s">
        <v>39</v>
      </c>
      <c r="V23" s="308"/>
      <c r="W23" s="309"/>
      <c r="X23" s="302" t="s">
        <v>40</v>
      </c>
      <c r="Y23" s="302" t="s">
        <v>41</v>
      </c>
      <c r="Z23" s="302" t="s">
        <v>42</v>
      </c>
      <c r="AA23" s="290" t="s">
        <v>31</v>
      </c>
      <c r="AB23" s="302" t="s">
        <v>43</v>
      </c>
      <c r="AC23" s="302" t="s">
        <v>44</v>
      </c>
      <c r="AD23" s="290" t="s">
        <v>31</v>
      </c>
      <c r="AE23" s="302" t="s">
        <v>45</v>
      </c>
      <c r="AF23" s="304" t="s">
        <v>46</v>
      </c>
    </row>
    <row r="24" spans="2:32" ht="99" customHeight="1" thickBot="1" x14ac:dyDescent="0.3">
      <c r="B24" s="301"/>
      <c r="C24" s="291"/>
      <c r="D24" s="293"/>
      <c r="E24" s="293"/>
      <c r="F24" s="293"/>
      <c r="G24" s="291"/>
      <c r="H24" s="291"/>
      <c r="I24" s="291"/>
      <c r="J24" s="291"/>
      <c r="K24" s="291"/>
      <c r="L24" s="289"/>
      <c r="M24" s="291"/>
      <c r="N24" s="293"/>
      <c r="O24" s="293"/>
      <c r="P24" s="79" t="s">
        <v>47</v>
      </c>
      <c r="Q24" s="80" t="s">
        <v>25</v>
      </c>
      <c r="R24" s="80" t="s">
        <v>48</v>
      </c>
      <c r="S24" s="80" t="s">
        <v>49</v>
      </c>
      <c r="T24" s="80" t="s">
        <v>50</v>
      </c>
      <c r="U24" s="80" t="s">
        <v>51</v>
      </c>
      <c r="V24" s="80" t="s">
        <v>52</v>
      </c>
      <c r="W24" s="80" t="s">
        <v>53</v>
      </c>
      <c r="X24" s="303"/>
      <c r="Y24" s="303"/>
      <c r="Z24" s="303"/>
      <c r="AA24" s="291"/>
      <c r="AB24" s="303"/>
      <c r="AC24" s="303"/>
      <c r="AD24" s="291"/>
      <c r="AE24" s="303"/>
      <c r="AF24" s="305"/>
    </row>
    <row r="25" spans="2:32" ht="93.75" customHeight="1" x14ac:dyDescent="0.25">
      <c r="B25" s="284">
        <v>1</v>
      </c>
      <c r="C25" s="278" t="s">
        <v>271</v>
      </c>
      <c r="D25" s="278" t="s">
        <v>272</v>
      </c>
      <c r="E25" s="278" t="s">
        <v>273</v>
      </c>
      <c r="F25" s="278" t="s">
        <v>274</v>
      </c>
      <c r="G25" s="286" t="str">
        <f>CONCATENATE(D25," ",E25," ",F25)</f>
        <v>Posibilidad de pérdidas económicas  por desconocimiento de la ARL al pago de una incapacidad médicagenerada por riesgos de accidente o fuertes incidentes durante el  ejercicio de sus funciones,  al personal de planta que realiza trabajos de inspección ocular,   debido a que no se encuentra afiliado al nivel de riesgos profesionales correspondiente</v>
      </c>
      <c r="H25" s="278" t="s">
        <v>150</v>
      </c>
      <c r="I25" s="278" t="s">
        <v>59</v>
      </c>
      <c r="J25" s="272">
        <f>_xlfn.IFNA(VLOOKUP(I25,[4]Aux!$A$2:$B$6,2,FALSE)," ")</f>
        <v>0.8</v>
      </c>
      <c r="K25" s="278" t="s">
        <v>85</v>
      </c>
      <c r="L25" s="280">
        <f>_xlfn.IFNA(VLOOKUP(K25,[4]Aux!$C$2:$D$6,2,FALSE)," ")</f>
        <v>0.8</v>
      </c>
      <c r="M25" s="282" t="str" cm="1">
        <f t="array" ref="M25">_xlfn.IFNA(INDEX('[4]Riesgo Inherente'!$N$12:$N$36,MATCH(I25&amp;K25,'[4]Riesgo Inherente'!$K$12:$K$36&amp;'[4]Riesgo Inherente'!$L$12:$L$36,0),0)," ")</f>
        <v>Alto</v>
      </c>
      <c r="N25" s="114">
        <v>1</v>
      </c>
      <c r="O25" s="96" t="s">
        <v>275</v>
      </c>
      <c r="P25" s="36" t="s">
        <v>197</v>
      </c>
      <c r="Q25" s="37"/>
      <c r="R25" s="37" t="s">
        <v>63</v>
      </c>
      <c r="S25" s="37" t="s">
        <v>64</v>
      </c>
      <c r="T25" s="38">
        <f>_xlfn.IFNA(VLOOKUP(R25,[4]Aux!$G$2:$H$4,2,FALSE)+VLOOKUP(S25,[4]Aux!$I$2:$J$3,2,FALSE)," ")</f>
        <v>0.4</v>
      </c>
      <c r="U25" s="36" t="s">
        <v>450</v>
      </c>
      <c r="V25" s="37" t="s">
        <v>96</v>
      </c>
      <c r="W25" s="36" t="s">
        <v>451</v>
      </c>
      <c r="X25" s="36"/>
      <c r="Y25" s="39">
        <f>_xlfn.IFNA(IF(OR(R25="Preventivo",R25="Detectivo"),J25-(J25*T25)," ")," ")</f>
        <v>0.48</v>
      </c>
      <c r="Z25" s="274" t="e" cm="1">
        <f t="array" aca="1" ref="Z25" ca="1">_xlfn.IFNA(_xlfn.IFS(AND(AA25&gt;0,AA25&lt;=0.4),"Muy Baja",AND(AA25&gt;0.2,AA25&lt;=0.4),"Baja",AND(AA25&gt;0.4,AA25&lt;=0.6),"Media",AND(AA25&gt;0.6,AA25&lt;=0.8),"Alta",AND(AA25&gt;0.8,AA25&lt;=1),"Muy Alta")," ")</f>
        <v>#NAME?</v>
      </c>
      <c r="AA25" s="272" t="e" cm="1">
        <f t="array" aca="1" ref="AA25" ca="1">_xlfn.IFNA(_xlfn.IFS(AND(Y25=" ",Y26=" "),J25,AND(Y25&lt;&gt;" ",Y26&lt;&gt;" "),Y26,Y25=" ",Y26,Y26=" ",Y25)," ")</f>
        <v>#NAME?</v>
      </c>
      <c r="AB25" s="39" t="str">
        <f>_xlfn.IFNA(IF(R25="Correctivo",L25-(L25*T25)," ")," ")</f>
        <v xml:space="preserve"> </v>
      </c>
      <c r="AC25" s="274" t="e" cm="1">
        <f t="array" aca="1" ref="AC25" ca="1">_xlfn.IFNA(_xlfn.IFS(AND(AD25&gt;0,AD25&lt;=0.4),"Leve",AND(AD25&gt;0.2,AD25&lt;=0.4),"Menor",AND(AD25&gt;0.4,AD25&lt;=0.6),"Moderado",AND(AD25&gt;0.6,AD25&lt;=0.8),"Mayor",AND(AD25&gt;0.8,AD25&lt;=1),"Catastrófico")," ")</f>
        <v>#NAME?</v>
      </c>
      <c r="AD25" s="272" t="e" cm="1">
        <f t="array" aca="1" ref="AD25" ca="1">_xlfn.IFNA(_xlfn.IFS(AND(AB25=" ",AB26=" "),L25,AND(AB25&lt;&gt;" ",AB26&lt;&gt;" "),AB26,AB25=" ",AB26,AB26=" ",AB25)," ")</f>
        <v>#NAME?</v>
      </c>
      <c r="AE25" s="274" t="e" cm="1">
        <f t="array" aca="1" ref="AE25" ca="1">_xlfn.IFNA(INDEX('[4]Riesgo Inherente'!$N$12:$N$36,MATCH(Z25&amp;AC25,'[4]Riesgo Inherente'!$K$12:$K$36&amp;'[4]Riesgo Inherente'!$L$12:$L$36,0),0)," ")</f>
        <v>#NAME?</v>
      </c>
      <c r="AF25" s="276"/>
    </row>
    <row r="26" spans="2:32" ht="81.75" customHeight="1" thickBot="1" x14ac:dyDescent="0.3">
      <c r="B26" s="285"/>
      <c r="C26" s="279"/>
      <c r="D26" s="279"/>
      <c r="E26" s="279"/>
      <c r="F26" s="279"/>
      <c r="G26" s="287"/>
      <c r="H26" s="279"/>
      <c r="I26" s="279"/>
      <c r="J26" s="273"/>
      <c r="K26" s="279"/>
      <c r="L26" s="281"/>
      <c r="M26" s="283"/>
      <c r="N26" s="115">
        <v>2</v>
      </c>
      <c r="O26" s="97"/>
      <c r="P26" s="30"/>
      <c r="Q26" s="31"/>
      <c r="R26" s="31"/>
      <c r="S26" s="31"/>
      <c r="T26" s="33" t="str">
        <f>_xlfn.IFNA(VLOOKUP(R26,[4]Aux!$G$2:$H$4,2,FALSE)+VLOOKUP(S26,[4]Aux!$I$2:$J$3,2,FALSE)," ")</f>
        <v xml:space="preserve"> </v>
      </c>
      <c r="U26" s="30"/>
      <c r="V26" s="31"/>
      <c r="W26" s="30"/>
      <c r="X26" s="30"/>
      <c r="Y26" s="34" t="str">
        <f>_xlfn.IFNA(IF(Y25=" ",IF(OR(R26="Preventivo",R26="Detectivo"),J25-(J25*T26)," "),IF(OR(R26="Preventivo",R26="Detectivo"),Y25-(Y25*T26)," "))," ")</f>
        <v xml:space="preserve"> </v>
      </c>
      <c r="Z26" s="275"/>
      <c r="AA26" s="273"/>
      <c r="AB26" s="35" t="str">
        <f>_xlfn.IFNA(IF(AB25=" ",IF(R26="Correctivo",L25-(L25*T26)," "),IF(R26="Correctivo",AB25-(AB25*T26)," "))," ")</f>
        <v xml:space="preserve"> </v>
      </c>
      <c r="AC26" s="275"/>
      <c r="AD26" s="273"/>
      <c r="AE26" s="275"/>
      <c r="AF26" s="277"/>
    </row>
    <row r="27" spans="2:32" ht="88.5" customHeight="1" thickBot="1" x14ac:dyDescent="0.3">
      <c r="B27" s="284">
        <v>2</v>
      </c>
      <c r="C27" s="278" t="s">
        <v>276</v>
      </c>
      <c r="D27" s="278" t="s">
        <v>277</v>
      </c>
      <c r="E27" s="278" t="s">
        <v>278</v>
      </c>
      <c r="F27" s="278" t="s">
        <v>279</v>
      </c>
      <c r="G27" s="286" t="str">
        <f>CONCATENATE(D27," ",E27," ",F27)</f>
        <v xml:space="preserve">Posibilidad de afectación reputacional 
 por inexistencia de información de manera oportuna para el funcionario que requiere
verificar si una obra tiene aprobada la licencia de construcción y con eso revisar el paquete de planos y la resolución de lo aprobado por curaduría, debido a que no existe una base de datos digital  </v>
      </c>
      <c r="H27" s="278" t="s">
        <v>92</v>
      </c>
      <c r="I27" s="278" t="s">
        <v>115</v>
      </c>
      <c r="J27" s="272">
        <f>_xlfn.IFNA(VLOOKUP(I27,[4]Aux!$A$2:$B$6,2,FALSE)," ")</f>
        <v>0.4</v>
      </c>
      <c r="K27" s="278" t="s">
        <v>280</v>
      </c>
      <c r="L27" s="280">
        <f>_xlfn.IFNA(VLOOKUP(K27,[4]Aux!$C$2:$D$6,2,FALSE)," ")</f>
        <v>0.2</v>
      </c>
      <c r="M27" s="282" t="str" cm="1">
        <f t="array" ref="M27">_xlfn.IFNA(INDEX('[4]Riesgo Inherente'!$N$12:$N$36,MATCH(I27&amp;K27,'[4]Riesgo Inherente'!$K$12:$K$36&amp;'[4]Riesgo Inherente'!$L$12:$L$36,0),0)," ")</f>
        <v>Bajo</v>
      </c>
      <c r="N27" s="36">
        <v>1</v>
      </c>
      <c r="O27" s="96" t="s">
        <v>281</v>
      </c>
      <c r="P27" s="36" t="s">
        <v>62</v>
      </c>
      <c r="Q27" s="37"/>
      <c r="R27" s="37" t="s">
        <v>452</v>
      </c>
      <c r="S27" s="37" t="s">
        <v>64</v>
      </c>
      <c r="T27" s="38">
        <f>_xlfn.IFNA(VLOOKUP(R27,[4]Aux!$G$2:$H$4,2,FALSE)+VLOOKUP(S27,[4]Aux!$I$2:$J$3,2,FALSE)," ")</f>
        <v>0.25</v>
      </c>
      <c r="U27" s="36"/>
      <c r="V27" s="37"/>
      <c r="W27" s="36"/>
      <c r="X27" s="36"/>
      <c r="Y27" s="39" t="str">
        <f>_xlfn.IFNA(IF(OR(R27="Preventivo",R27="Detectivo"),J27-(J27*T27)," ")," ")</f>
        <v xml:space="preserve"> </v>
      </c>
      <c r="Z27" s="274" t="e" cm="1">
        <f t="array" aca="1" ref="Z27" ca="1">_xlfn.IFNA(_xlfn.IFS(AND(AA27&gt;0,AA27&lt;=0.4),"Muy Baja",AND(AA27&gt;0.2,AA27&lt;=0.4),"Baja",AND(AA27&gt;0.4,AA27&lt;=0.6),"Media",AND(AA27&gt;0.6,AA27&lt;=0.8),"Alta",AND(AA27&gt;0.8,AA27&lt;=1),"Muy Alta")," ")</f>
        <v>#NAME?</v>
      </c>
      <c r="AA27" s="272" t="e" cm="1">
        <f t="array" aca="1" ref="AA27" ca="1">_xlfn.IFNA(_xlfn.IFS(AND(Y27=" ",Y28=" "),J27,AND(Y27&lt;&gt;" ",Y28&lt;&gt;" "),Y28,Y27=" ",Y28,Y28=" ",Y27)," ")</f>
        <v>#NAME?</v>
      </c>
      <c r="AB27" s="39">
        <f>_xlfn.IFNA(IF(R27="Correctivo",L27-(L27*T27)," ")," ")</f>
        <v>0.15000000000000002</v>
      </c>
      <c r="AC27" s="274" t="e" cm="1">
        <f t="array" aca="1" ref="AC27" ca="1">_xlfn.IFNA(_xlfn.IFS(AND(AD27&gt;0,AD27&lt;=0.4),"Leve",AND(AD27&gt;0.2,AD27&lt;=0.4),"Menor",AND(AD27&gt;0.4,AD27&lt;=0.6),"Moderado",AND(AD27&gt;0.6,AD27&lt;=0.8),"Mayor",AND(AD27&gt;0.8,AD27&lt;=1),"Catastrófico")," ")</f>
        <v>#NAME?</v>
      </c>
      <c r="AD27" s="272" t="e" cm="1">
        <f t="array" aca="1" ref="AD27" ca="1">_xlfn.IFNA(_xlfn.IFS(AND(AB27=" ",AB28=" "),L27,AND(AB27&lt;&gt;" ",AB28&lt;&gt;" "),AB28,AB27=" ",AB28,AB28=" ",AB27)," ")</f>
        <v>#NAME?</v>
      </c>
      <c r="AE27" s="274" t="e" cm="1">
        <f t="array" aca="1" ref="AE27" ca="1">_xlfn.IFNA(INDEX('[4]Riesgo Inherente'!$N$12:$N$36,MATCH(Z27&amp;AC27,'[4]Riesgo Inherente'!$K$12:$K$36&amp;'[4]Riesgo Inherente'!$L$12:$L$36,0),0)," ")</f>
        <v>#NAME?</v>
      </c>
      <c r="AF27" s="276"/>
    </row>
    <row r="28" spans="2:32" ht="87.75" customHeight="1" thickBot="1" x14ac:dyDescent="0.3">
      <c r="B28" s="285"/>
      <c r="C28" s="279"/>
      <c r="D28" s="279"/>
      <c r="E28" s="279"/>
      <c r="F28" s="279"/>
      <c r="G28" s="287"/>
      <c r="H28" s="279"/>
      <c r="I28" s="279"/>
      <c r="J28" s="273"/>
      <c r="K28" s="279"/>
      <c r="L28" s="281"/>
      <c r="M28" s="283"/>
      <c r="N28" s="30">
        <v>2</v>
      </c>
      <c r="O28" s="97" t="s">
        <v>282</v>
      </c>
      <c r="P28" s="30"/>
      <c r="Q28" s="31"/>
      <c r="R28" s="31"/>
      <c r="S28" s="31"/>
      <c r="T28" s="33" t="str">
        <f>_xlfn.IFNA(VLOOKUP(R28,[4]Aux!$G$2:$H$4,2,FALSE)+VLOOKUP(S28,[4]Aux!$I$2:$J$3,2,FALSE)," ")</f>
        <v xml:space="preserve"> </v>
      </c>
      <c r="U28" s="30"/>
      <c r="V28" s="31"/>
      <c r="W28" s="30"/>
      <c r="X28" s="36"/>
      <c r="Y28" s="34" t="str">
        <f>_xlfn.IFNA(IF(Y27=" ",IF(OR(R28="Preventivo",R28="Detectivo"),J27-(J27*T28)," "),IF(OR(R28="Preventivo",R28="Detectivo"),Y27-(Y27*T28)," "))," ")</f>
        <v xml:space="preserve"> </v>
      </c>
      <c r="Z28" s="275"/>
      <c r="AA28" s="273"/>
      <c r="AB28" s="35" t="str">
        <f>_xlfn.IFNA(IF(AB27=" ",IF(R28="Correctivo",L27-(L27*T28)," "),IF(R28="Correctivo",AB27-(AB27*T28)," "))," ")</f>
        <v xml:space="preserve"> </v>
      </c>
      <c r="AC28" s="275"/>
      <c r="AD28" s="273"/>
      <c r="AE28" s="275"/>
      <c r="AF28" s="277"/>
    </row>
    <row r="29" spans="2:32" ht="98.25" customHeight="1" thickBot="1" x14ac:dyDescent="0.3">
      <c r="B29" s="284">
        <v>3</v>
      </c>
      <c r="C29" s="278" t="s">
        <v>283</v>
      </c>
      <c r="D29" s="278" t="s">
        <v>284</v>
      </c>
      <c r="E29" s="278" t="s">
        <v>285</v>
      </c>
      <c r="F29" s="278" t="s">
        <v>286</v>
      </c>
      <c r="G29" s="286" t="str">
        <f>CONCATENATE(D29," ",E29," ",F29)</f>
        <v>Posibilidad de afectación reputacional   por interrupción de un proceso que pueda afectar a un ciudadano o a la entidad, debido a la pérdida de información que pueda ser  manejada por un contratista que no deja copia de seguridad en los equipos de la institución</v>
      </c>
      <c r="H29" s="278" t="s">
        <v>92</v>
      </c>
      <c r="I29" s="278" t="s">
        <v>115</v>
      </c>
      <c r="J29" s="272">
        <f>_xlfn.IFNA(VLOOKUP(I29,[4]Aux!$A$2:$B$6,2,FALSE)," ")</f>
        <v>0.4</v>
      </c>
      <c r="K29" s="278" t="s">
        <v>94</v>
      </c>
      <c r="L29" s="280">
        <f>_xlfn.IFNA(VLOOKUP(K29,[4]Aux!$C$2:$D$6,2,FALSE)," ")</f>
        <v>0.4</v>
      </c>
      <c r="M29" s="282" t="str" cm="1">
        <f t="array" ref="M29">_xlfn.IFNA(INDEX('[4]Riesgo Inherente'!$N$12:$N$36,MATCH(I29&amp;K29,'[4]Riesgo Inherente'!$K$12:$K$36&amp;'[4]Riesgo Inherente'!$L$12:$L$36,0),0)," ")</f>
        <v>Moderado</v>
      </c>
      <c r="N29" s="36">
        <v>1</v>
      </c>
      <c r="O29" s="96" t="s">
        <v>287</v>
      </c>
      <c r="P29" s="36" t="s">
        <v>197</v>
      </c>
      <c r="Q29" s="37"/>
      <c r="R29" s="37" t="s">
        <v>452</v>
      </c>
      <c r="S29" s="37" t="s">
        <v>64</v>
      </c>
      <c r="T29" s="38">
        <f>_xlfn.IFNA(VLOOKUP(R29,[4]Aux!$G$2:$H$4,2,FALSE)+VLOOKUP(S29,[4]Aux!$I$2:$J$3,2,FALSE)," ")</f>
        <v>0.25</v>
      </c>
      <c r="U29" s="36"/>
      <c r="V29" s="37"/>
      <c r="W29" s="36"/>
      <c r="X29" s="36"/>
      <c r="Y29" s="39" t="str">
        <f>_xlfn.IFNA(IF(OR(R29="Preventivo",R29="Detectivo"),J29-(J29*T29)," ")," ")</f>
        <v xml:space="preserve"> </v>
      </c>
      <c r="Z29" s="274" t="e" cm="1">
        <f t="array" aca="1" ref="Z29" ca="1">_xlfn.IFNA(_xlfn.IFS(AND(AA29&gt;0,AA29&lt;=0.4),"Muy Baja",AND(AA29&gt;0.2,AA29&lt;=0.4),"Baja",AND(AA29&gt;0.4,AA29&lt;=0.6),"Media",AND(AA29&gt;0.6,AA29&lt;=0.8),"Alta",AND(AA29&gt;0.8,AA29&lt;=1),"Muy Alta")," ")</f>
        <v>#NAME?</v>
      </c>
      <c r="AA29" s="272" t="e" cm="1">
        <f t="array" aca="1" ref="AA29" ca="1">_xlfn.IFNA(_xlfn.IFS(AND(Y29=" ",Y30=" "),J29,AND(Y29&lt;&gt;" ",Y30&lt;&gt;" "),Y30,Y29=" ",Y30,Y30=" ",Y29)," ")</f>
        <v>#NAME?</v>
      </c>
      <c r="AB29" s="39">
        <f>_xlfn.IFNA(IF(R29="Correctivo",L29-(L29*T29)," ")," ")</f>
        <v>0.30000000000000004</v>
      </c>
      <c r="AC29" s="274" t="e" cm="1">
        <f t="array" aca="1" ref="AC29" ca="1">_xlfn.IFNA(_xlfn.IFS(AND(AD29&gt;0,AD29&lt;=0.4),"Leve",AND(AD29&gt;0.2,AD29&lt;=0.4),"Menor",AND(AD29&gt;0.4,AD29&lt;=0.6),"Moderado",AND(AD29&gt;0.6,AD29&lt;=0.8),"Mayor",AND(AD29&gt;0.8,AD29&lt;=1),"Catastrófico")," ")</f>
        <v>#NAME?</v>
      </c>
      <c r="AD29" s="272" t="e" cm="1">
        <f t="array" aca="1" ref="AD29" ca="1">_xlfn.IFNA(_xlfn.IFS(AND(AB29=" ",AB30=" "),L29,AND(AB29&lt;&gt;" ",AB30&lt;&gt;" "),AB30,AB29=" ",AB30,AB30=" ",AB29)," ")</f>
        <v>#NAME?</v>
      </c>
      <c r="AE29" s="274" t="e" cm="1">
        <f t="array" aca="1" ref="AE29" ca="1">_xlfn.IFNA(INDEX('[4]Riesgo Inherente'!$N$12:$N$36,MATCH(Z29&amp;AC29,'[4]Riesgo Inherente'!$K$12:$K$36&amp;'[4]Riesgo Inherente'!$L$12:$L$36,0),0)," ")</f>
        <v>#NAME?</v>
      </c>
      <c r="AF29" s="276"/>
    </row>
    <row r="30" spans="2:32" ht="75" customHeight="1" thickBot="1" x14ac:dyDescent="0.3">
      <c r="B30" s="285"/>
      <c r="C30" s="279"/>
      <c r="D30" s="279"/>
      <c r="E30" s="279"/>
      <c r="F30" s="279"/>
      <c r="G30" s="287"/>
      <c r="H30" s="279"/>
      <c r="I30" s="279"/>
      <c r="J30" s="273"/>
      <c r="K30" s="279"/>
      <c r="L30" s="281"/>
      <c r="M30" s="283"/>
      <c r="N30" s="30">
        <v>2</v>
      </c>
      <c r="O30" s="97"/>
      <c r="P30" s="30"/>
      <c r="Q30" s="31"/>
      <c r="R30" s="31"/>
      <c r="S30" s="31"/>
      <c r="T30" s="33" t="str">
        <f>_xlfn.IFNA(VLOOKUP(R30,[4]Aux!$G$2:$H$4,2,FALSE)+VLOOKUP(S30,[4]Aux!$I$2:$J$3,2,FALSE)," ")</f>
        <v xml:space="preserve"> </v>
      </c>
      <c r="U30" s="30"/>
      <c r="V30" s="31"/>
      <c r="W30" s="30"/>
      <c r="X30" s="36"/>
      <c r="Y30" s="34" t="str">
        <f>_xlfn.IFNA(IF(Y29=" ",IF(OR(R30="Preventivo",R30="Detectivo"),J29-(J29*T30)," "),IF(OR(R30="Preventivo",R30="Detectivo"),Y29-(Y29*T30)," "))," ")</f>
        <v xml:space="preserve"> </v>
      </c>
      <c r="Z30" s="275"/>
      <c r="AA30" s="273"/>
      <c r="AB30" s="35" t="str">
        <f>_xlfn.IFNA(IF(AB29=" ",IF(R30="Correctivo",L29-(L29*T30)," "),IF(R30="Correctivo",AB29-(AB29*T30)," "))," ")</f>
        <v xml:space="preserve"> </v>
      </c>
      <c r="AC30" s="275"/>
      <c r="AD30" s="273"/>
      <c r="AE30" s="275"/>
      <c r="AF30" s="277"/>
    </row>
    <row r="31" spans="2:32" ht="50.1" customHeight="1" x14ac:dyDescent="0.25">
      <c r="B31" s="348">
        <v>4</v>
      </c>
      <c r="C31" s="342"/>
      <c r="D31" s="342"/>
      <c r="E31" s="342"/>
      <c r="F31" s="342"/>
      <c r="G31" s="350" t="str">
        <f>CONCATENATE(D31," ",E31," ",F31)</f>
        <v xml:space="preserve">  </v>
      </c>
      <c r="H31" s="278"/>
      <c r="I31" s="342"/>
      <c r="J31" s="336" t="str">
        <f>_xlfn.IFNA(VLOOKUP(I31,[4]Aux!$A$2:$B$6,2,FALSE)," ")</f>
        <v xml:space="preserve"> </v>
      </c>
      <c r="K31" s="342"/>
      <c r="L31" s="344" t="str">
        <f>_xlfn.IFNA(VLOOKUP(K31,[4]Aux!$C$2:$D$6,2,FALSE)," ")</f>
        <v xml:space="preserve"> </v>
      </c>
      <c r="M31" s="346" t="str" cm="1">
        <f t="array" ref="M31">_xlfn.IFNA(INDEX('[4]Riesgo Inherente'!$N$12:$N$36,MATCH(I31&amp;K31,'[4]Riesgo Inherente'!$K$12:$K$36&amp;'[4]Riesgo Inherente'!$L$12:$L$36,0),0)," ")</f>
        <v xml:space="preserve"> </v>
      </c>
      <c r="N31" s="45">
        <v>1</v>
      </c>
      <c r="O31" s="99"/>
      <c r="P31" s="45"/>
      <c r="Q31" s="46"/>
      <c r="R31" s="46"/>
      <c r="S31" s="46"/>
      <c r="T31" s="47" t="str">
        <f>_xlfn.IFNA(VLOOKUP(R31,[4]Aux!$G$2:$H$4,2,FALSE)+VLOOKUP(S31,[4]Aux!$I$2:$J$3,2,FALSE)," ")</f>
        <v xml:space="preserve"> </v>
      </c>
      <c r="U31" s="45"/>
      <c r="V31" s="46"/>
      <c r="W31" s="45"/>
      <c r="X31" s="45"/>
      <c r="Y31" s="48" t="str">
        <f>_xlfn.IFNA(IF(OR(R31="Preventivo",R31="Detectivo"),J31-(J31*T31)," ")," ")</f>
        <v xml:space="preserve"> </v>
      </c>
      <c r="Z31" s="338" t="e" cm="1">
        <f t="array" aca="1" ref="Z31" ca="1">_xlfn.IFNA(_xlfn.IFS(AND(AA31&gt;0,AA31&lt;=0.4),"Muy Baja",AND(AA31&gt;0.2,AA31&lt;=0.4),"Baja",AND(AA31&gt;0.4,AA31&lt;=0.6),"Media",AND(AA31&gt;0.6,AA31&lt;=0.8),"Alta",AND(AA31&gt;0.8,AA31&lt;=1),"Muy Alta")," ")</f>
        <v>#NAME?</v>
      </c>
      <c r="AA31" s="336" t="e" cm="1">
        <f t="array" aca="1" ref="AA31" ca="1">_xlfn.IFNA(_xlfn.IFS(AND(Y31=" ",Y32=" "),J31,AND(Y31&lt;&gt;" ",Y32&lt;&gt;" "),Y32,Y31=" ",Y32,Y32=" ",Y31)," ")</f>
        <v>#NAME?</v>
      </c>
      <c r="AB31" s="48" t="str">
        <f>_xlfn.IFNA(IF(R31="Correctivo",L31-(L31*T31)," ")," ")</f>
        <v xml:space="preserve"> </v>
      </c>
      <c r="AC31" s="338" t="e" cm="1">
        <f t="array" aca="1" ref="AC31" ca="1">_xlfn.IFNA(_xlfn.IFS(AND(AD31&gt;0,AD31&lt;=0.4),"Leve",AND(AD31&gt;0.2,AD31&lt;=0.4),"Menor",AND(AD31&gt;0.4,AD31&lt;=0.6),"Moderado",AND(AD31&gt;0.6,AD31&lt;=0.8),"Mayor",AND(AD31&gt;0.8,AD31&lt;=1),"Catastrófico")," ")</f>
        <v>#NAME?</v>
      </c>
      <c r="AD31" s="336" t="e" cm="1">
        <f t="array" aca="1" ref="AD31" ca="1">_xlfn.IFNA(_xlfn.IFS(AND(AB31=" ",AB32=" "),L31,AND(AB31&lt;&gt;" ",AB32&lt;&gt;" "),AB32,AB31=" ",AB32,AB32=" ",AB31)," ")</f>
        <v>#NAME?</v>
      </c>
      <c r="AE31" s="338" t="e" cm="1">
        <f t="array" aca="1" ref="AE31" ca="1">_xlfn.IFNA(INDEX('[4]Riesgo Inherente'!$N$12:$N$36,MATCH(Z31&amp;AC31,'[4]Riesgo Inherente'!$K$12:$K$36&amp;'[4]Riesgo Inherente'!$L$12:$L$36,0),0)," ")</f>
        <v>#NAME?</v>
      </c>
      <c r="AF31" s="340"/>
    </row>
    <row r="32" spans="2:32" ht="50.1" customHeight="1" thickBot="1" x14ac:dyDescent="0.3">
      <c r="B32" s="349"/>
      <c r="C32" s="343"/>
      <c r="D32" s="343"/>
      <c r="E32" s="343"/>
      <c r="F32" s="343"/>
      <c r="G32" s="351"/>
      <c r="H32" s="279"/>
      <c r="I32" s="343"/>
      <c r="J32" s="337"/>
      <c r="K32" s="343"/>
      <c r="L32" s="345"/>
      <c r="M32" s="347"/>
      <c r="N32" s="49">
        <v>2</v>
      </c>
      <c r="O32" s="100"/>
      <c r="P32" s="49"/>
      <c r="Q32" s="50"/>
      <c r="R32" s="50"/>
      <c r="S32" s="50"/>
      <c r="T32" s="51" t="str">
        <f>_xlfn.IFNA(VLOOKUP(R32,[4]Aux!$G$2:$H$4,2,FALSE)+VLOOKUP(S32,[4]Aux!$I$2:$J$3,2,FALSE)," ")</f>
        <v xml:space="preserve"> </v>
      </c>
      <c r="U32" s="49"/>
      <c r="V32" s="50"/>
      <c r="W32" s="49"/>
      <c r="X32" s="49"/>
      <c r="Y32" s="52" t="str">
        <f>_xlfn.IFNA(IF(Y31=" ",IF(OR(R32="Preventivo",R32="Detectivo"),J31-(J31*T32)," "),IF(OR(R32="Preventivo",R32="Detectivo"),Y31-(Y31*T32)," "))," ")</f>
        <v xml:space="preserve"> </v>
      </c>
      <c r="Z32" s="339"/>
      <c r="AA32" s="337"/>
      <c r="AB32" s="53" t="str">
        <f>_xlfn.IFNA(IF(AB31=" ",IF(R32="Correctivo",L31-(L31*T32)," "),IF(R32="Correctivo",AB31-(AB31*T32)," "))," ")</f>
        <v xml:space="preserve"> </v>
      </c>
      <c r="AC32" s="339"/>
      <c r="AD32" s="337"/>
      <c r="AE32" s="339"/>
      <c r="AF32" s="341"/>
    </row>
    <row r="33" spans="2:32" ht="50.1" customHeight="1" x14ac:dyDescent="0.25">
      <c r="B33" s="101"/>
      <c r="C33" s="102"/>
      <c r="D33" s="102"/>
      <c r="E33" s="102"/>
      <c r="F33" s="102"/>
      <c r="G33" s="103"/>
      <c r="H33" s="102"/>
      <c r="I33" s="102"/>
      <c r="J33" s="104"/>
      <c r="K33" s="102"/>
      <c r="L33" s="105"/>
      <c r="M33" s="106"/>
      <c r="N33" s="102"/>
      <c r="O33" s="107"/>
      <c r="P33" s="102"/>
      <c r="Q33" s="108"/>
      <c r="R33" s="108"/>
      <c r="S33" s="108"/>
      <c r="T33" s="105"/>
      <c r="U33" s="102"/>
      <c r="V33" s="108"/>
      <c r="W33" s="102"/>
      <c r="X33" s="102"/>
      <c r="Y33" s="104"/>
      <c r="Z33" s="109"/>
      <c r="AA33" s="104"/>
      <c r="AB33" s="104"/>
      <c r="AC33" s="109"/>
      <c r="AD33" s="104"/>
      <c r="AE33" s="109"/>
      <c r="AF33" s="110"/>
    </row>
    <row r="34" spans="2:32" ht="21" customHeight="1" x14ac:dyDescent="0.3">
      <c r="B34" s="71"/>
      <c r="M34" s="106"/>
      <c r="N34" s="102"/>
      <c r="O34" s="107"/>
      <c r="AD34" s="266" t="s">
        <v>103</v>
      </c>
      <c r="AE34" s="266"/>
      <c r="AF34" s="267"/>
    </row>
    <row r="35" spans="2:32" ht="23.1" customHeight="1" x14ac:dyDescent="0.25">
      <c r="B35" s="71"/>
      <c r="AD35" s="268" t="s">
        <v>118</v>
      </c>
      <c r="AE35" s="268"/>
      <c r="AF35" s="269"/>
    </row>
    <row r="36" spans="2:32" ht="18" customHeight="1" x14ac:dyDescent="0.25">
      <c r="B36" s="111"/>
      <c r="C36" s="112"/>
      <c r="D36" s="112"/>
      <c r="E36" s="112"/>
      <c r="F36" s="112"/>
      <c r="G36" s="112"/>
      <c r="H36" s="112"/>
      <c r="I36" s="112"/>
      <c r="J36" s="112"/>
      <c r="K36" s="112"/>
      <c r="L36" s="112"/>
      <c r="M36" s="112"/>
      <c r="N36" s="112"/>
      <c r="O36" s="112"/>
      <c r="P36" s="112"/>
      <c r="Q36" s="112"/>
      <c r="R36" s="112"/>
      <c r="S36" s="112" t="s">
        <v>105</v>
      </c>
      <c r="T36" s="112"/>
      <c r="U36" s="112"/>
      <c r="V36" s="112"/>
      <c r="W36" s="112"/>
      <c r="X36" s="112"/>
      <c r="Y36" s="112"/>
      <c r="Z36" s="112"/>
      <c r="AA36" s="112"/>
      <c r="AB36" s="112"/>
      <c r="AC36" s="112"/>
      <c r="AD36" s="270" t="s">
        <v>106</v>
      </c>
      <c r="AE36" s="270"/>
      <c r="AF36" s="271"/>
    </row>
    <row r="39" spans="2:32" s="113" customFormat="1" ht="24.95" customHeight="1" x14ac:dyDescent="0.25">
      <c r="B39" s="263"/>
      <c r="C39" s="263"/>
      <c r="D39" s="263"/>
      <c r="E39" s="264"/>
      <c r="F39" s="264"/>
      <c r="G39" s="264"/>
      <c r="H39" s="264"/>
      <c r="I39" s="263"/>
      <c r="J39" s="263"/>
      <c r="K39" s="264"/>
      <c r="L39" s="264"/>
      <c r="M39" s="264"/>
      <c r="N39" s="264"/>
      <c r="O39" s="264"/>
      <c r="P39" s="264"/>
      <c r="Q39" s="264"/>
      <c r="R39" s="263"/>
      <c r="S39" s="263"/>
      <c r="T39" s="264"/>
      <c r="U39" s="264"/>
      <c r="V39" s="264"/>
      <c r="W39" s="264"/>
      <c r="X39" s="264"/>
      <c r="Y39" s="264"/>
      <c r="Z39" s="264"/>
      <c r="AA39" s="264"/>
      <c r="AB39" s="264"/>
      <c r="AC39" s="264"/>
      <c r="AD39" s="264"/>
      <c r="AE39" s="264"/>
      <c r="AF39" s="264"/>
    </row>
    <row r="40" spans="2:32" s="113" customFormat="1" ht="20.100000000000001" customHeight="1" x14ac:dyDescent="0.25">
      <c r="B40" s="263"/>
      <c r="C40" s="263"/>
      <c r="D40" s="263"/>
      <c r="E40" s="264"/>
      <c r="F40" s="264"/>
      <c r="G40" s="264"/>
      <c r="H40" s="264"/>
      <c r="I40" s="263"/>
      <c r="J40" s="263"/>
      <c r="K40" s="264"/>
      <c r="L40" s="264"/>
      <c r="M40" s="264"/>
      <c r="N40" s="264"/>
      <c r="O40" s="264"/>
      <c r="P40" s="264"/>
      <c r="Q40" s="264"/>
      <c r="R40" s="263"/>
      <c r="S40" s="265"/>
      <c r="T40" s="264"/>
      <c r="U40" s="264"/>
      <c r="V40" s="264"/>
      <c r="W40" s="264"/>
      <c r="X40" s="264"/>
      <c r="Y40" s="264"/>
      <c r="Z40" s="264"/>
      <c r="AA40" s="264"/>
      <c r="AB40" s="264"/>
      <c r="AC40" s="264"/>
      <c r="AD40" s="264"/>
      <c r="AE40" s="264"/>
      <c r="AF40" s="264"/>
    </row>
    <row r="44" spans="2:32" ht="15" customHeight="1" x14ac:dyDescent="0.25">
      <c r="AB44" s="260"/>
      <c r="AC44" s="260"/>
    </row>
    <row r="45" spans="2:32" ht="15" customHeight="1" x14ac:dyDescent="0.25">
      <c r="AB45" s="261"/>
      <c r="AC45" s="261"/>
    </row>
    <row r="46" spans="2:32" ht="15" customHeight="1" x14ac:dyDescent="0.25">
      <c r="AB46" s="262"/>
      <c r="AC46" s="262"/>
    </row>
    <row r="142" spans="4:4" ht="15.75" x14ac:dyDescent="0.25"/>
    <row r="143" spans="4:4" ht="15" hidden="1" customHeight="1" x14ac:dyDescent="0.25"/>
    <row r="144" spans="4:4" ht="15" hidden="1" customHeight="1" x14ac:dyDescent="0.25">
      <c r="D144" s="67" t="s">
        <v>92</v>
      </c>
    </row>
    <row r="145" spans="4:4" ht="15" hidden="1" customHeight="1" x14ac:dyDescent="0.25">
      <c r="D145" s="67" t="s">
        <v>147</v>
      </c>
    </row>
    <row r="146" spans="4:4" ht="15" hidden="1" customHeight="1" x14ac:dyDescent="0.25">
      <c r="D146" s="67" t="s">
        <v>148</v>
      </c>
    </row>
    <row r="147" spans="4:4" ht="15" hidden="1" customHeight="1" x14ac:dyDescent="0.25">
      <c r="D147" s="67" t="s">
        <v>149</v>
      </c>
    </row>
    <row r="148" spans="4:4" ht="15" hidden="1" customHeight="1" x14ac:dyDescent="0.25">
      <c r="D148" s="67" t="s">
        <v>150</v>
      </c>
    </row>
    <row r="149" spans="4:4" ht="15" hidden="1" customHeight="1" x14ac:dyDescent="0.25">
      <c r="D149" s="67" t="s">
        <v>151</v>
      </c>
    </row>
    <row r="150" spans="4:4" ht="15" hidden="1" customHeight="1" x14ac:dyDescent="0.25">
      <c r="D150" s="67" t="s">
        <v>152</v>
      </c>
    </row>
    <row r="151" spans="4:4" ht="15" hidden="1" customHeight="1" x14ac:dyDescent="0.25">
      <c r="D151" s="67" t="s">
        <v>58</v>
      </c>
    </row>
    <row r="152" spans="4:4" ht="15" hidden="1" customHeight="1" x14ac:dyDescent="0.25"/>
    <row r="153" spans="4:4" ht="15.75" x14ac:dyDescent="0.25"/>
  </sheetData>
  <mergeCells count="146">
    <mergeCell ref="E17:H17"/>
    <mergeCell ref="B18:D18"/>
    <mergeCell ref="E18:H18"/>
    <mergeCell ref="Q18:S18"/>
    <mergeCell ref="T18:Y18"/>
    <mergeCell ref="Z18:AA18"/>
    <mergeCell ref="B3:E13"/>
    <mergeCell ref="F3:Z13"/>
    <mergeCell ref="AA3:AF13"/>
    <mergeCell ref="B14:D14"/>
    <mergeCell ref="AB14:AE14"/>
    <mergeCell ref="B16:D16"/>
    <mergeCell ref="E16:H16"/>
    <mergeCell ref="Q16:S16"/>
    <mergeCell ref="V16:AF16"/>
    <mergeCell ref="B20:D20"/>
    <mergeCell ref="E20:H20"/>
    <mergeCell ref="Q20:S20"/>
    <mergeCell ref="T20:Y20"/>
    <mergeCell ref="Z20:AA20"/>
    <mergeCell ref="AB20:AF20"/>
    <mergeCell ref="AB18:AF18"/>
    <mergeCell ref="B19:D19"/>
    <mergeCell ref="E19:H19"/>
    <mergeCell ref="Q19:S19"/>
    <mergeCell ref="T19:Y19"/>
    <mergeCell ref="Z19:AA19"/>
    <mergeCell ref="AB19:AF19"/>
    <mergeCell ref="B22:M22"/>
    <mergeCell ref="N22:AF22"/>
    <mergeCell ref="B23:B24"/>
    <mergeCell ref="C23:C24"/>
    <mergeCell ref="D23:D24"/>
    <mergeCell ref="E23:E24"/>
    <mergeCell ref="F23:F24"/>
    <mergeCell ref="G23:G24"/>
    <mergeCell ref="H23:H24"/>
    <mergeCell ref="I23:I24"/>
    <mergeCell ref="AA23:AA24"/>
    <mergeCell ref="AB23:AB24"/>
    <mergeCell ref="AC23:AC24"/>
    <mergeCell ref="AD23:AD24"/>
    <mergeCell ref="AE23:AE24"/>
    <mergeCell ref="AF23:AF24"/>
    <mergeCell ref="P23:Q23"/>
    <mergeCell ref="R23:T23"/>
    <mergeCell ref="U23:W23"/>
    <mergeCell ref="X23:X24"/>
    <mergeCell ref="Y23:Y24"/>
    <mergeCell ref="Z23:Z24"/>
    <mergeCell ref="J23:J24"/>
    <mergeCell ref="K23:K24"/>
    <mergeCell ref="AD25:AD26"/>
    <mergeCell ref="AE25:AE26"/>
    <mergeCell ref="AF25:AF26"/>
    <mergeCell ref="H25:H26"/>
    <mergeCell ref="I25:I26"/>
    <mergeCell ref="J25:J26"/>
    <mergeCell ref="K25:K26"/>
    <mergeCell ref="L25:L26"/>
    <mergeCell ref="M25:M26"/>
    <mergeCell ref="Z25:Z26"/>
    <mergeCell ref="AA25:AA26"/>
    <mergeCell ref="AC25:AC26"/>
    <mergeCell ref="L23:L24"/>
    <mergeCell ref="M23:M24"/>
    <mergeCell ref="N23:N24"/>
    <mergeCell ref="O23:O24"/>
    <mergeCell ref="B27:B28"/>
    <mergeCell ref="C27:C28"/>
    <mergeCell ref="D27:D28"/>
    <mergeCell ref="E27:E28"/>
    <mergeCell ref="F27:F28"/>
    <mergeCell ref="G27:G28"/>
    <mergeCell ref="B25:B26"/>
    <mergeCell ref="C25:C26"/>
    <mergeCell ref="D25:D26"/>
    <mergeCell ref="E25:E26"/>
    <mergeCell ref="F25:F26"/>
    <mergeCell ref="G25:G26"/>
    <mergeCell ref="Z27:Z28"/>
    <mergeCell ref="AA27:AA28"/>
    <mergeCell ref="AC27:AC28"/>
    <mergeCell ref="AD27:AD28"/>
    <mergeCell ref="AE27:AE28"/>
    <mergeCell ref="AF27:AF28"/>
    <mergeCell ref="H27:H28"/>
    <mergeCell ref="I27:I28"/>
    <mergeCell ref="J27:J28"/>
    <mergeCell ref="K27:K28"/>
    <mergeCell ref="L27:L28"/>
    <mergeCell ref="M27:M28"/>
    <mergeCell ref="AD29:AD30"/>
    <mergeCell ref="AE29:AE30"/>
    <mergeCell ref="AF29:AF30"/>
    <mergeCell ref="H29:H30"/>
    <mergeCell ref="I29:I30"/>
    <mergeCell ref="J29:J30"/>
    <mergeCell ref="K29:K30"/>
    <mergeCell ref="L29:L30"/>
    <mergeCell ref="M29:M30"/>
    <mergeCell ref="B31:B32"/>
    <mergeCell ref="C31:C32"/>
    <mergeCell ref="D31:D32"/>
    <mergeCell ref="E31:E32"/>
    <mergeCell ref="F31:F32"/>
    <mergeCell ref="G31:G32"/>
    <mergeCell ref="Z29:Z30"/>
    <mergeCell ref="AA29:AA30"/>
    <mergeCell ref="AC29:AC30"/>
    <mergeCell ref="B29:B30"/>
    <mergeCell ref="C29:C30"/>
    <mergeCell ref="D29:D30"/>
    <mergeCell ref="E29:E30"/>
    <mergeCell ref="F29:F30"/>
    <mergeCell ref="G29:G30"/>
    <mergeCell ref="Z31:Z32"/>
    <mergeCell ref="AA31:AA32"/>
    <mergeCell ref="AC31:AC32"/>
    <mergeCell ref="AD31:AD32"/>
    <mergeCell ref="AE31:AE32"/>
    <mergeCell ref="AF31:AF32"/>
    <mergeCell ref="H31:H32"/>
    <mergeCell ref="I31:I32"/>
    <mergeCell ref="J31:J32"/>
    <mergeCell ref="K31:K32"/>
    <mergeCell ref="L31:L32"/>
    <mergeCell ref="M31:M32"/>
    <mergeCell ref="AD34:AF34"/>
    <mergeCell ref="AD35:AF35"/>
    <mergeCell ref="AD36:AF36"/>
    <mergeCell ref="B39:D39"/>
    <mergeCell ref="E39:H39"/>
    <mergeCell ref="I39:J39"/>
    <mergeCell ref="K39:Q39"/>
    <mergeCell ref="R39:S39"/>
    <mergeCell ref="T39:AF39"/>
    <mergeCell ref="AB44:AC44"/>
    <mergeCell ref="AB45:AC45"/>
    <mergeCell ref="AB46:AC46"/>
    <mergeCell ref="B40:D40"/>
    <mergeCell ref="E40:H40"/>
    <mergeCell ref="I40:J40"/>
    <mergeCell ref="K40:Q40"/>
    <mergeCell ref="R40:S40"/>
    <mergeCell ref="T40:AF40"/>
  </mergeCells>
  <conditionalFormatting sqref="I25 Z25">
    <cfRule type="cellIs" dxfId="1962" priority="94" operator="equal">
      <formula>"Muy Alta"</formula>
    </cfRule>
    <cfRule type="cellIs" dxfId="1961" priority="95" operator="equal">
      <formula>"Alta"</formula>
    </cfRule>
  </conditionalFormatting>
  <conditionalFormatting sqref="K25 AC25">
    <cfRule type="cellIs" dxfId="1960" priority="89" operator="equal">
      <formula>"Catastrófico"</formula>
    </cfRule>
    <cfRule type="cellIs" dxfId="1959" priority="90" operator="equal">
      <formula>"Mayor"</formula>
    </cfRule>
    <cfRule type="cellIs" dxfId="1958" priority="91" operator="equal">
      <formula>"Moderado"</formula>
    </cfRule>
    <cfRule type="cellIs" dxfId="1957" priority="92" operator="equal">
      <formula>"Menor"</formula>
    </cfRule>
    <cfRule type="cellIs" dxfId="1956" priority="93" operator="equal">
      <formula>"Leve"</formula>
    </cfRule>
  </conditionalFormatting>
  <conditionalFormatting sqref="M25 AE25">
    <cfRule type="cellIs" dxfId="1955" priority="85" operator="equal">
      <formula>"Extremo"</formula>
    </cfRule>
    <cfRule type="cellIs" dxfId="1954" priority="86" operator="equal">
      <formula>"Alto"</formula>
    </cfRule>
    <cfRule type="cellIs" dxfId="1953" priority="87" operator="equal">
      <formula>"Moderado"</formula>
    </cfRule>
    <cfRule type="cellIs" dxfId="1952" priority="88" operator="equal">
      <formula>"Bajo"</formula>
    </cfRule>
  </conditionalFormatting>
  <conditionalFormatting sqref="Z29">
    <cfRule type="cellIs" dxfId="1951" priority="38" operator="equal">
      <formula>"Muy Alta"</formula>
    </cfRule>
    <cfRule type="cellIs" dxfId="1950" priority="39" operator="equal">
      <formula>"Alta"</formula>
    </cfRule>
  </conditionalFormatting>
  <conditionalFormatting sqref="AC29">
    <cfRule type="cellIs" dxfId="1949" priority="33" operator="equal">
      <formula>"Catastrófico"</formula>
    </cfRule>
    <cfRule type="cellIs" dxfId="1948" priority="34" operator="equal">
      <formula>"Mayor"</formula>
    </cfRule>
    <cfRule type="cellIs" dxfId="1947" priority="35" operator="equal">
      <formula>"Moderado"</formula>
    </cfRule>
    <cfRule type="cellIs" dxfId="1946" priority="36" operator="equal">
      <formula>"Menor"</formula>
    </cfRule>
    <cfRule type="cellIs" dxfId="1945" priority="37" operator="equal">
      <formula>"Leve"</formula>
    </cfRule>
  </conditionalFormatting>
  <conditionalFormatting sqref="AE29">
    <cfRule type="cellIs" dxfId="1944" priority="29" operator="equal">
      <formula>"Extremo"</formula>
    </cfRule>
    <cfRule type="cellIs" dxfId="1943" priority="30" operator="equal">
      <formula>"Alto"</formula>
    </cfRule>
    <cfRule type="cellIs" dxfId="1942" priority="31" operator="equal">
      <formula>"Moderado"</formula>
    </cfRule>
    <cfRule type="cellIs" dxfId="1941" priority="32" operator="equal">
      <formula>"Bajo"</formula>
    </cfRule>
  </conditionalFormatting>
  <conditionalFormatting sqref="I29">
    <cfRule type="cellIs" dxfId="1940" priority="52" operator="equal">
      <formula>"Muy Alta"</formula>
    </cfRule>
    <cfRule type="cellIs" dxfId="1939" priority="53" operator="equal">
      <formula>"Alta"</formula>
    </cfRule>
  </conditionalFormatting>
  <conditionalFormatting sqref="K29">
    <cfRule type="cellIs" dxfId="1938" priority="47" operator="equal">
      <formula>"Catastrófico"</formula>
    </cfRule>
    <cfRule type="cellIs" dxfId="1937" priority="48" operator="equal">
      <formula>"Mayor"</formula>
    </cfRule>
    <cfRule type="cellIs" dxfId="1936" priority="49" operator="equal">
      <formula>"Moderado"</formula>
    </cfRule>
    <cfRule type="cellIs" dxfId="1935" priority="50" operator="equal">
      <formula>"Menor"</formula>
    </cfRule>
    <cfRule type="cellIs" dxfId="1934" priority="51" operator="equal">
      <formula>"Leve"</formula>
    </cfRule>
  </conditionalFormatting>
  <conditionalFormatting sqref="M29">
    <cfRule type="cellIs" dxfId="1933" priority="43" operator="equal">
      <formula>"Extremo"</formula>
    </cfRule>
    <cfRule type="cellIs" dxfId="1932" priority="44" operator="equal">
      <formula>"Alto"</formula>
    </cfRule>
    <cfRule type="cellIs" dxfId="1931" priority="45" operator="equal">
      <formula>"Moderado"</formula>
    </cfRule>
    <cfRule type="cellIs" dxfId="1930" priority="46" operator="equal">
      <formula>"Bajo"</formula>
    </cfRule>
  </conditionalFormatting>
  <conditionalFormatting sqref="Z27">
    <cfRule type="cellIs" dxfId="1929" priority="66" operator="equal">
      <formula>"Muy Alta"</formula>
    </cfRule>
    <cfRule type="cellIs" dxfId="1928" priority="67" operator="equal">
      <formula>"Alta"</formula>
    </cfRule>
  </conditionalFormatting>
  <conditionalFormatting sqref="AC27">
    <cfRule type="cellIs" dxfId="1927" priority="61" operator="equal">
      <formula>"Catastrófico"</formula>
    </cfRule>
    <cfRule type="cellIs" dxfId="1926" priority="62" operator="equal">
      <formula>"Mayor"</formula>
    </cfRule>
    <cfRule type="cellIs" dxfId="1925" priority="63" operator="equal">
      <formula>"Moderado"</formula>
    </cfRule>
    <cfRule type="cellIs" dxfId="1924" priority="64" operator="equal">
      <formula>"Menor"</formula>
    </cfRule>
    <cfRule type="cellIs" dxfId="1923" priority="65" operator="equal">
      <formula>"Leve"</formula>
    </cfRule>
  </conditionalFormatting>
  <conditionalFormatting sqref="AE27">
    <cfRule type="cellIs" dxfId="1922" priority="57" operator="equal">
      <formula>"Extremo"</formula>
    </cfRule>
    <cfRule type="cellIs" dxfId="1921" priority="58" operator="equal">
      <formula>"Alto"</formula>
    </cfRule>
    <cfRule type="cellIs" dxfId="1920" priority="59" operator="equal">
      <formula>"Moderado"</formula>
    </cfRule>
    <cfRule type="cellIs" dxfId="1919" priority="60" operator="equal">
      <formula>"Bajo"</formula>
    </cfRule>
  </conditionalFormatting>
  <conditionalFormatting sqref="I27">
    <cfRule type="cellIs" dxfId="1918" priority="80" operator="equal">
      <formula>"Muy Alta"</formula>
    </cfRule>
    <cfRule type="cellIs" dxfId="1917" priority="81" operator="equal">
      <formula>"Alta"</formula>
    </cfRule>
  </conditionalFormatting>
  <conditionalFormatting sqref="K27">
    <cfRule type="cellIs" dxfId="1916" priority="75" operator="equal">
      <formula>"Catastrófico"</formula>
    </cfRule>
    <cfRule type="cellIs" dxfId="1915" priority="76" operator="equal">
      <formula>"Mayor"</formula>
    </cfRule>
    <cfRule type="cellIs" dxfId="1914" priority="77" operator="equal">
      <formula>"Moderado"</formula>
    </cfRule>
    <cfRule type="cellIs" dxfId="1913" priority="78" operator="equal">
      <formula>"Menor"</formula>
    </cfRule>
    <cfRule type="cellIs" dxfId="1912" priority="79" operator="equal">
      <formula>"Leve"</formula>
    </cfRule>
  </conditionalFormatting>
  <conditionalFormatting sqref="M27">
    <cfRule type="cellIs" dxfId="1911" priority="71" operator="equal">
      <formula>"Extremo"</formula>
    </cfRule>
    <cfRule type="cellIs" dxfId="1910" priority="72" operator="equal">
      <formula>"Alto"</formula>
    </cfRule>
    <cfRule type="cellIs" dxfId="1909" priority="73" operator="equal">
      <formula>"Moderado"</formula>
    </cfRule>
    <cfRule type="cellIs" dxfId="1908" priority="74" operator="equal">
      <formula>"Bajo"</formula>
    </cfRule>
  </conditionalFormatting>
  <conditionalFormatting sqref="I31">
    <cfRule type="cellIs" dxfId="1907" priority="24" operator="equal">
      <formula>"Muy Alta"</formula>
    </cfRule>
    <cfRule type="cellIs" dxfId="1906" priority="25" operator="equal">
      <formula>"Alta"</formula>
    </cfRule>
  </conditionalFormatting>
  <conditionalFormatting sqref="K31">
    <cfRule type="cellIs" dxfId="1905" priority="19" operator="equal">
      <formula>"Catastrófico"</formula>
    </cfRule>
    <cfRule type="cellIs" dxfId="1904" priority="20" operator="equal">
      <formula>"Mayor"</formula>
    </cfRule>
    <cfRule type="cellIs" dxfId="1903" priority="21" operator="equal">
      <formula>"Moderado"</formula>
    </cfRule>
    <cfRule type="cellIs" dxfId="1902" priority="22" operator="equal">
      <formula>"Menor"</formula>
    </cfRule>
    <cfRule type="cellIs" dxfId="1901" priority="23" operator="equal">
      <formula>"Leve"</formula>
    </cfRule>
  </conditionalFormatting>
  <conditionalFormatting sqref="M31">
    <cfRule type="cellIs" dxfId="1900" priority="15" operator="equal">
      <formula>"Extremo"</formula>
    </cfRule>
    <cfRule type="cellIs" dxfId="1899" priority="16" operator="equal">
      <formula>"Alto"</formula>
    </cfRule>
    <cfRule type="cellIs" dxfId="1898" priority="17" operator="equal">
      <formula>"Moderado"</formula>
    </cfRule>
    <cfRule type="cellIs" dxfId="1897" priority="18" operator="equal">
      <formula>"Bajo"</formula>
    </cfRule>
  </conditionalFormatting>
  <conditionalFormatting sqref="Z31">
    <cfRule type="cellIs" dxfId="1896" priority="10" operator="equal">
      <formula>"Muy Alta"</formula>
    </cfRule>
    <cfRule type="cellIs" dxfId="1895" priority="11" operator="equal">
      <formula>"Alta"</formula>
    </cfRule>
  </conditionalFormatting>
  <conditionalFormatting sqref="AC31">
    <cfRule type="cellIs" dxfId="1894" priority="5" operator="equal">
      <formula>"Catastrófico"</formula>
    </cfRule>
    <cfRule type="cellIs" dxfId="1893" priority="6" operator="equal">
      <formula>"Mayor"</formula>
    </cfRule>
    <cfRule type="cellIs" dxfId="1892" priority="7" operator="equal">
      <formula>"Moderado"</formula>
    </cfRule>
    <cfRule type="cellIs" dxfId="1891" priority="8" operator="equal">
      <formula>"Menor"</formula>
    </cfRule>
    <cfRule type="cellIs" dxfId="1890" priority="9" operator="equal">
      <formula>"Leve"</formula>
    </cfRule>
  </conditionalFormatting>
  <conditionalFormatting sqref="AE31">
    <cfRule type="cellIs" dxfId="1889" priority="1" operator="equal">
      <formula>"Extremo"</formula>
    </cfRule>
    <cfRule type="cellIs" dxfId="1888" priority="2" operator="equal">
      <formula>"Alto"</formula>
    </cfRule>
    <cfRule type="cellIs" dxfId="1887" priority="3" operator="equal">
      <formula>"Moderado"</formula>
    </cfRule>
    <cfRule type="cellIs" dxfId="1886" priority="4" operator="equal">
      <formula>"Bajo"</formula>
    </cfRule>
  </conditionalFormatting>
  <dataValidations count="1">
    <dataValidation type="list" allowBlank="1" showInputMessage="1" showErrorMessage="1" sqref="H25:H32">
      <formula1>$D$144:$D$151</formula1>
    </dataValidation>
  </dataValidations>
  <pageMargins left="0.7" right="0.7" top="0.75" bottom="0.75" header="0.3" footer="0.3"/>
  <pageSetup orientation="portrait" horizontalDpi="0" verticalDpi="0"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96" operator="containsText" id="{F6EFE985-24AA-4C36-AA08-BB11933DF67B}">
            <xm:f>NOT(ISERROR(SEARCH("Media",I25)))</xm:f>
            <xm:f>"Media"</xm:f>
            <x14:dxf>
              <fill>
                <patternFill>
                  <bgColor theme="7" tint="0.39994506668294322"/>
                </patternFill>
              </fill>
            </x14:dxf>
          </x14:cfRule>
          <x14:cfRule type="containsText" priority="97" operator="containsText" id="{473138BB-AD5E-4C03-B24B-4CD3DC6CE2E6}">
            <xm:f>NOT(ISERROR(SEARCH("Baja",I25)))</xm:f>
            <xm:f>"Baja"</xm:f>
            <x14:dxf>
              <fill>
                <patternFill>
                  <bgColor rgb="FF00B050"/>
                </patternFill>
              </fill>
            </x14:dxf>
          </x14:cfRule>
          <x14:cfRule type="containsText" priority="98" operator="containsText" id="{E16EC54B-C25E-45BF-873B-030542E205AC}">
            <xm:f>NOT(ISERROR(SEARCH("Muy baja",I25)))</xm:f>
            <xm:f>"Muy baja"</xm:f>
            <x14:dxf>
              <fill>
                <patternFill>
                  <bgColor rgb="FF92D050"/>
                </patternFill>
              </fill>
            </x14:dxf>
          </x14:cfRule>
          <xm:sqref>I25 Z25</xm:sqref>
        </x14:conditionalFormatting>
        <x14:conditionalFormatting xmlns:xm="http://schemas.microsoft.com/office/excel/2006/main">
          <x14:cfRule type="containsText" priority="40" operator="containsText" id="{32ED8A5B-69EE-4E22-B228-BAC99952037A}">
            <xm:f>NOT(ISERROR(SEARCH("Media",Z29)))</xm:f>
            <xm:f>"Media"</xm:f>
            <x14:dxf>
              <fill>
                <patternFill>
                  <bgColor theme="7" tint="0.39994506668294322"/>
                </patternFill>
              </fill>
            </x14:dxf>
          </x14:cfRule>
          <x14:cfRule type="containsText" priority="41" operator="containsText" id="{37AF9D46-E231-45CB-A559-E1A1AA1C480D}">
            <xm:f>NOT(ISERROR(SEARCH("Baja",Z29)))</xm:f>
            <xm:f>"Baja"</xm:f>
            <x14:dxf>
              <fill>
                <patternFill>
                  <bgColor rgb="FF00B050"/>
                </patternFill>
              </fill>
            </x14:dxf>
          </x14:cfRule>
          <x14:cfRule type="containsText" priority="42" operator="containsText" id="{8DD7AE91-1657-4641-833F-1D6939384C97}">
            <xm:f>NOT(ISERROR(SEARCH("Muy baja",Z29)))</xm:f>
            <xm:f>"Muy baja"</xm:f>
            <x14:dxf>
              <fill>
                <patternFill>
                  <bgColor rgb="FF92D050"/>
                </patternFill>
              </fill>
            </x14:dxf>
          </x14:cfRule>
          <xm:sqref>Z29</xm:sqref>
        </x14:conditionalFormatting>
        <x14:conditionalFormatting xmlns:xm="http://schemas.microsoft.com/office/excel/2006/main">
          <x14:cfRule type="containsText" priority="54" operator="containsText" id="{E5BD6CC5-7260-4EE1-B32D-EC35383359C6}">
            <xm:f>NOT(ISERROR(SEARCH("Media",I29)))</xm:f>
            <xm:f>"Media"</xm:f>
            <x14:dxf>
              <fill>
                <patternFill>
                  <bgColor theme="7" tint="0.39994506668294322"/>
                </patternFill>
              </fill>
            </x14:dxf>
          </x14:cfRule>
          <x14:cfRule type="containsText" priority="55" operator="containsText" id="{CF1A6342-6556-4EC1-B673-2F0A76F56E0F}">
            <xm:f>NOT(ISERROR(SEARCH("Baja",I29)))</xm:f>
            <xm:f>"Baja"</xm:f>
            <x14:dxf>
              <fill>
                <patternFill>
                  <bgColor rgb="FF00B050"/>
                </patternFill>
              </fill>
            </x14:dxf>
          </x14:cfRule>
          <x14:cfRule type="containsText" priority="56" operator="containsText" id="{E912E6FA-BDF4-4258-B854-3F1D2C66872C}">
            <xm:f>NOT(ISERROR(SEARCH("Muy baja",I29)))</xm:f>
            <xm:f>"Muy baja"</xm:f>
            <x14:dxf>
              <fill>
                <patternFill>
                  <bgColor rgb="FF92D050"/>
                </patternFill>
              </fill>
            </x14:dxf>
          </x14:cfRule>
          <xm:sqref>I29</xm:sqref>
        </x14:conditionalFormatting>
        <x14:conditionalFormatting xmlns:xm="http://schemas.microsoft.com/office/excel/2006/main">
          <x14:cfRule type="containsText" priority="68" operator="containsText" id="{9A31ED90-5522-4B12-99E2-C86890DC5B03}">
            <xm:f>NOT(ISERROR(SEARCH("Media",Z27)))</xm:f>
            <xm:f>"Media"</xm:f>
            <x14:dxf>
              <fill>
                <patternFill>
                  <bgColor theme="7" tint="0.39994506668294322"/>
                </patternFill>
              </fill>
            </x14:dxf>
          </x14:cfRule>
          <x14:cfRule type="containsText" priority="69" operator="containsText" id="{1D01F4FF-AB37-4A39-9C7C-11A1164A90F5}">
            <xm:f>NOT(ISERROR(SEARCH("Baja",Z27)))</xm:f>
            <xm:f>"Baja"</xm:f>
            <x14:dxf>
              <fill>
                <patternFill>
                  <bgColor rgb="FF00B050"/>
                </patternFill>
              </fill>
            </x14:dxf>
          </x14:cfRule>
          <x14:cfRule type="containsText" priority="70" operator="containsText" id="{905F55E0-FB51-4B92-812D-F3D5713400EF}">
            <xm:f>NOT(ISERROR(SEARCH("Muy baja",Z27)))</xm:f>
            <xm:f>"Muy baja"</xm:f>
            <x14:dxf>
              <fill>
                <patternFill>
                  <bgColor rgb="FF92D050"/>
                </patternFill>
              </fill>
            </x14:dxf>
          </x14:cfRule>
          <xm:sqref>Z27</xm:sqref>
        </x14:conditionalFormatting>
        <x14:conditionalFormatting xmlns:xm="http://schemas.microsoft.com/office/excel/2006/main">
          <x14:cfRule type="containsText" priority="82" operator="containsText" id="{116F16B9-003A-45F1-8711-CFA5F2881A44}">
            <xm:f>NOT(ISERROR(SEARCH("Media",I27)))</xm:f>
            <xm:f>"Media"</xm:f>
            <x14:dxf>
              <fill>
                <patternFill>
                  <bgColor theme="7" tint="0.39994506668294322"/>
                </patternFill>
              </fill>
            </x14:dxf>
          </x14:cfRule>
          <x14:cfRule type="containsText" priority="83" operator="containsText" id="{791C4E83-5B57-48CB-8445-9B9AD655D4A9}">
            <xm:f>NOT(ISERROR(SEARCH("Baja",I27)))</xm:f>
            <xm:f>"Baja"</xm:f>
            <x14:dxf>
              <fill>
                <patternFill>
                  <bgColor rgb="FF00B050"/>
                </patternFill>
              </fill>
            </x14:dxf>
          </x14:cfRule>
          <x14:cfRule type="containsText" priority="84" operator="containsText" id="{9BF3EFDD-DFE1-47B1-9AC4-676C617FD8AB}">
            <xm:f>NOT(ISERROR(SEARCH("Muy baja",I27)))</xm:f>
            <xm:f>"Muy baja"</xm:f>
            <x14:dxf>
              <fill>
                <patternFill>
                  <bgColor rgb="FF92D050"/>
                </patternFill>
              </fill>
            </x14:dxf>
          </x14:cfRule>
          <xm:sqref>I27</xm:sqref>
        </x14:conditionalFormatting>
        <x14:conditionalFormatting xmlns:xm="http://schemas.microsoft.com/office/excel/2006/main">
          <x14:cfRule type="containsText" priority="26" operator="containsText" id="{B17BBDD4-1D07-4890-A8C6-BDF78F8B613D}">
            <xm:f>NOT(ISERROR(SEARCH("Media",I31)))</xm:f>
            <xm:f>"Media"</xm:f>
            <x14:dxf>
              <fill>
                <patternFill>
                  <bgColor theme="7" tint="0.39994506668294322"/>
                </patternFill>
              </fill>
            </x14:dxf>
          </x14:cfRule>
          <x14:cfRule type="containsText" priority="27" operator="containsText" id="{0C05611F-AD95-49D6-8CF4-3AA5ABFF7C60}">
            <xm:f>NOT(ISERROR(SEARCH("Baja",I31)))</xm:f>
            <xm:f>"Baja"</xm:f>
            <x14:dxf>
              <fill>
                <patternFill>
                  <bgColor rgb="FF00B050"/>
                </patternFill>
              </fill>
            </x14:dxf>
          </x14:cfRule>
          <x14:cfRule type="containsText" priority="28" operator="containsText" id="{29F37CA8-A52C-451E-943C-46A0B59102D1}">
            <xm:f>NOT(ISERROR(SEARCH("Muy baja",I31)))</xm:f>
            <xm:f>"Muy baja"</xm:f>
            <x14:dxf>
              <fill>
                <patternFill>
                  <bgColor rgb="FF92D050"/>
                </patternFill>
              </fill>
            </x14:dxf>
          </x14:cfRule>
          <xm:sqref>I31</xm:sqref>
        </x14:conditionalFormatting>
        <x14:conditionalFormatting xmlns:xm="http://schemas.microsoft.com/office/excel/2006/main">
          <x14:cfRule type="containsText" priority="12" operator="containsText" id="{292584DC-1905-45D0-BF44-5A5F2C8B43E6}">
            <xm:f>NOT(ISERROR(SEARCH("Media",Z31)))</xm:f>
            <xm:f>"Media"</xm:f>
            <x14:dxf>
              <fill>
                <patternFill>
                  <bgColor theme="7" tint="0.39994506668294322"/>
                </patternFill>
              </fill>
            </x14:dxf>
          </x14:cfRule>
          <x14:cfRule type="containsText" priority="13" operator="containsText" id="{DDFEB976-A6FB-4D41-A55D-0A1F170C60F4}">
            <xm:f>NOT(ISERROR(SEARCH("Baja",Z31)))</xm:f>
            <xm:f>"Baja"</xm:f>
            <x14:dxf>
              <fill>
                <patternFill>
                  <bgColor rgb="FF00B050"/>
                </patternFill>
              </fill>
            </x14:dxf>
          </x14:cfRule>
          <x14:cfRule type="containsText" priority="14" operator="containsText" id="{2246664B-58AD-4CC4-9B1E-A7A2688C6D9C}">
            <xm:f>NOT(ISERROR(SEARCH("Muy baja",Z31)))</xm:f>
            <xm:f>"Muy baja"</xm:f>
            <x14:dxf>
              <fill>
                <patternFill>
                  <bgColor rgb="FF92D050"/>
                </patternFill>
              </fill>
            </x14:dxf>
          </x14:cfRule>
          <xm:sqref>Z31</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3:AF153"/>
  <sheetViews>
    <sheetView topLeftCell="K23" zoomScale="60" zoomScaleNormal="60" workbookViewId="0">
      <selection activeCell="H25" sqref="H25:H26"/>
    </sheetView>
  </sheetViews>
  <sheetFormatPr baseColWidth="10" defaultColWidth="11.42578125" defaultRowHeight="15" customHeight="1" x14ac:dyDescent="0.25"/>
  <cols>
    <col min="1" max="1" width="11.42578125" style="67"/>
    <col min="2" max="2" width="7.7109375" style="67" customWidth="1"/>
    <col min="3" max="3" width="27.5703125" style="67" customWidth="1"/>
    <col min="4" max="4" width="25.7109375" style="67" customWidth="1"/>
    <col min="5" max="5" width="28.5703125" style="67" customWidth="1"/>
    <col min="6" max="6" width="25.7109375" style="67" customWidth="1"/>
    <col min="7" max="7" width="40.7109375" style="67" customWidth="1"/>
    <col min="8" max="8" width="20.7109375" style="67" customWidth="1"/>
    <col min="9" max="9" width="14.7109375" style="67" customWidth="1"/>
    <col min="10" max="10" width="7.7109375" style="67" customWidth="1"/>
    <col min="11" max="11" width="14.7109375" style="67" customWidth="1"/>
    <col min="12" max="12" width="7.7109375" style="67" customWidth="1"/>
    <col min="13" max="13" width="14.7109375" style="67" customWidth="1"/>
    <col min="14" max="14" width="8.7109375" style="67" customWidth="1"/>
    <col min="15" max="15" width="55.7109375" style="67" customWidth="1"/>
    <col min="16" max="16" width="6.42578125" style="67" customWidth="1"/>
    <col min="17" max="17" width="7" style="67" customWidth="1"/>
    <col min="18" max="19" width="11.7109375" style="67" customWidth="1"/>
    <col min="20" max="20" width="8.7109375" style="67" customWidth="1"/>
    <col min="21" max="21" width="13.7109375" style="67" customWidth="1"/>
    <col min="22" max="22" width="10.7109375" style="67" customWidth="1"/>
    <col min="23" max="23" width="9.7109375" style="67" customWidth="1"/>
    <col min="24" max="24" width="19.140625" style="67" customWidth="1"/>
    <col min="25" max="25" width="9.7109375" style="67" customWidth="1"/>
    <col min="26" max="26" width="10.7109375" style="67" customWidth="1"/>
    <col min="27" max="28" width="9.7109375" style="67" customWidth="1"/>
    <col min="29" max="29" width="10.7109375" style="67" customWidth="1"/>
    <col min="30" max="30" width="9.7109375" style="67" customWidth="1"/>
    <col min="31" max="31" width="10.7109375" style="67" customWidth="1"/>
    <col min="32" max="32" width="13.7109375" style="67" customWidth="1"/>
    <col min="33" max="16384" width="11.42578125" style="67"/>
  </cols>
  <sheetData>
    <row r="3" spans="2:32" ht="15" customHeight="1" x14ac:dyDescent="0.25">
      <c r="B3" s="319"/>
      <c r="C3" s="320"/>
      <c r="D3" s="320"/>
      <c r="E3" s="320"/>
      <c r="F3" s="323" t="s">
        <v>0</v>
      </c>
      <c r="G3" s="323"/>
      <c r="H3" s="323"/>
      <c r="I3" s="323"/>
      <c r="J3" s="323"/>
      <c r="K3" s="323"/>
      <c r="L3" s="323"/>
      <c r="M3" s="323"/>
      <c r="N3" s="323"/>
      <c r="O3" s="323"/>
      <c r="P3" s="323"/>
      <c r="Q3" s="323"/>
      <c r="R3" s="323"/>
      <c r="S3" s="323"/>
      <c r="T3" s="323"/>
      <c r="U3" s="323"/>
      <c r="V3" s="323"/>
      <c r="W3" s="323"/>
      <c r="X3" s="323"/>
      <c r="Y3" s="323"/>
      <c r="Z3" s="323"/>
      <c r="AA3" s="325"/>
      <c r="AB3" s="325"/>
      <c r="AC3" s="325"/>
      <c r="AD3" s="325"/>
      <c r="AE3" s="325"/>
      <c r="AF3" s="326"/>
    </row>
    <row r="4" spans="2:32" ht="15" customHeight="1" x14ac:dyDescent="0.25">
      <c r="B4" s="321"/>
      <c r="C4" s="322"/>
      <c r="D4" s="322"/>
      <c r="E4" s="322"/>
      <c r="F4" s="324"/>
      <c r="G4" s="324"/>
      <c r="H4" s="324"/>
      <c r="I4" s="324"/>
      <c r="J4" s="324"/>
      <c r="K4" s="324"/>
      <c r="L4" s="324"/>
      <c r="M4" s="324"/>
      <c r="N4" s="324"/>
      <c r="O4" s="324"/>
      <c r="P4" s="324"/>
      <c r="Q4" s="324"/>
      <c r="R4" s="324"/>
      <c r="S4" s="324"/>
      <c r="T4" s="324"/>
      <c r="U4" s="324"/>
      <c r="V4" s="324"/>
      <c r="W4" s="324"/>
      <c r="X4" s="324"/>
      <c r="Y4" s="324"/>
      <c r="Z4" s="324"/>
      <c r="AA4" s="327"/>
      <c r="AB4" s="327"/>
      <c r="AC4" s="327"/>
      <c r="AD4" s="327"/>
      <c r="AE4" s="327"/>
      <c r="AF4" s="328"/>
    </row>
    <row r="5" spans="2:32" ht="15" customHeight="1" x14ac:dyDescent="0.25">
      <c r="B5" s="321"/>
      <c r="C5" s="322"/>
      <c r="D5" s="322"/>
      <c r="E5" s="322"/>
      <c r="F5" s="324"/>
      <c r="G5" s="324"/>
      <c r="H5" s="324"/>
      <c r="I5" s="324"/>
      <c r="J5" s="324"/>
      <c r="K5" s="324"/>
      <c r="L5" s="324"/>
      <c r="M5" s="324"/>
      <c r="N5" s="324"/>
      <c r="O5" s="324"/>
      <c r="P5" s="324"/>
      <c r="Q5" s="324"/>
      <c r="R5" s="324"/>
      <c r="S5" s="324"/>
      <c r="T5" s="324"/>
      <c r="U5" s="324"/>
      <c r="V5" s="324"/>
      <c r="W5" s="324"/>
      <c r="X5" s="324"/>
      <c r="Y5" s="324"/>
      <c r="Z5" s="324"/>
      <c r="AA5" s="327"/>
      <c r="AB5" s="327"/>
      <c r="AC5" s="327"/>
      <c r="AD5" s="327"/>
      <c r="AE5" s="327"/>
      <c r="AF5" s="328"/>
    </row>
    <row r="6" spans="2:32" ht="15" customHeight="1" x14ac:dyDescent="0.25">
      <c r="B6" s="321"/>
      <c r="C6" s="322"/>
      <c r="D6" s="322"/>
      <c r="E6" s="322"/>
      <c r="F6" s="324"/>
      <c r="G6" s="324"/>
      <c r="H6" s="324"/>
      <c r="I6" s="324"/>
      <c r="J6" s="324"/>
      <c r="K6" s="324"/>
      <c r="L6" s="324"/>
      <c r="M6" s="324"/>
      <c r="N6" s="324"/>
      <c r="O6" s="324"/>
      <c r="P6" s="324"/>
      <c r="Q6" s="324"/>
      <c r="R6" s="324"/>
      <c r="S6" s="324"/>
      <c r="T6" s="324"/>
      <c r="U6" s="324"/>
      <c r="V6" s="324"/>
      <c r="W6" s="324"/>
      <c r="X6" s="324"/>
      <c r="Y6" s="324"/>
      <c r="Z6" s="324"/>
      <c r="AA6" s="327"/>
      <c r="AB6" s="327"/>
      <c r="AC6" s="327"/>
      <c r="AD6" s="327"/>
      <c r="AE6" s="327"/>
      <c r="AF6" s="328"/>
    </row>
    <row r="7" spans="2:32" ht="15" customHeight="1" x14ac:dyDescent="0.25">
      <c r="B7" s="321"/>
      <c r="C7" s="322"/>
      <c r="D7" s="322"/>
      <c r="E7" s="322"/>
      <c r="F7" s="324"/>
      <c r="G7" s="324"/>
      <c r="H7" s="324"/>
      <c r="I7" s="324"/>
      <c r="J7" s="324"/>
      <c r="K7" s="324"/>
      <c r="L7" s="324"/>
      <c r="M7" s="324"/>
      <c r="N7" s="324"/>
      <c r="O7" s="324"/>
      <c r="P7" s="324"/>
      <c r="Q7" s="324"/>
      <c r="R7" s="324"/>
      <c r="S7" s="324"/>
      <c r="T7" s="324"/>
      <c r="U7" s="324"/>
      <c r="V7" s="324"/>
      <c r="W7" s="324"/>
      <c r="X7" s="324"/>
      <c r="Y7" s="324"/>
      <c r="Z7" s="324"/>
      <c r="AA7" s="327"/>
      <c r="AB7" s="327"/>
      <c r="AC7" s="327"/>
      <c r="AD7" s="327"/>
      <c r="AE7" s="327"/>
      <c r="AF7" s="328"/>
    </row>
    <row r="8" spans="2:32" ht="15" customHeight="1" x14ac:dyDescent="0.25">
      <c r="B8" s="321"/>
      <c r="C8" s="322"/>
      <c r="D8" s="322"/>
      <c r="E8" s="322"/>
      <c r="F8" s="324"/>
      <c r="G8" s="324"/>
      <c r="H8" s="324"/>
      <c r="I8" s="324"/>
      <c r="J8" s="324"/>
      <c r="K8" s="324"/>
      <c r="L8" s="324"/>
      <c r="M8" s="324"/>
      <c r="N8" s="324"/>
      <c r="O8" s="324"/>
      <c r="P8" s="324"/>
      <c r="Q8" s="324"/>
      <c r="R8" s="324"/>
      <c r="S8" s="324"/>
      <c r="T8" s="324"/>
      <c r="U8" s="324"/>
      <c r="V8" s="324"/>
      <c r="W8" s="324"/>
      <c r="X8" s="324"/>
      <c r="Y8" s="324"/>
      <c r="Z8" s="324"/>
      <c r="AA8" s="327"/>
      <c r="AB8" s="327"/>
      <c r="AC8" s="327"/>
      <c r="AD8" s="327"/>
      <c r="AE8" s="327"/>
      <c r="AF8" s="328"/>
    </row>
    <row r="9" spans="2:32" ht="15" customHeight="1" x14ac:dyDescent="0.25">
      <c r="B9" s="321"/>
      <c r="C9" s="322"/>
      <c r="D9" s="322"/>
      <c r="E9" s="322"/>
      <c r="F9" s="324"/>
      <c r="G9" s="324"/>
      <c r="H9" s="324"/>
      <c r="I9" s="324"/>
      <c r="J9" s="324"/>
      <c r="K9" s="324"/>
      <c r="L9" s="324"/>
      <c r="M9" s="324"/>
      <c r="N9" s="324"/>
      <c r="O9" s="324"/>
      <c r="P9" s="324"/>
      <c r="Q9" s="324"/>
      <c r="R9" s="324"/>
      <c r="S9" s="324"/>
      <c r="T9" s="324"/>
      <c r="U9" s="324"/>
      <c r="V9" s="324"/>
      <c r="W9" s="324"/>
      <c r="X9" s="324"/>
      <c r="Y9" s="324"/>
      <c r="Z9" s="324"/>
      <c r="AA9" s="327"/>
      <c r="AB9" s="327"/>
      <c r="AC9" s="327"/>
      <c r="AD9" s="327"/>
      <c r="AE9" s="327"/>
      <c r="AF9" s="328"/>
    </row>
    <row r="10" spans="2:32" ht="15" customHeight="1" x14ac:dyDescent="0.25">
      <c r="B10" s="321"/>
      <c r="C10" s="322"/>
      <c r="D10" s="322"/>
      <c r="E10" s="322"/>
      <c r="F10" s="324"/>
      <c r="G10" s="324"/>
      <c r="H10" s="324"/>
      <c r="I10" s="324"/>
      <c r="J10" s="324"/>
      <c r="K10" s="324"/>
      <c r="L10" s="324"/>
      <c r="M10" s="324"/>
      <c r="N10" s="324"/>
      <c r="O10" s="324"/>
      <c r="P10" s="324"/>
      <c r="Q10" s="324"/>
      <c r="R10" s="324"/>
      <c r="S10" s="324"/>
      <c r="T10" s="324"/>
      <c r="U10" s="324"/>
      <c r="V10" s="324"/>
      <c r="W10" s="324"/>
      <c r="X10" s="324"/>
      <c r="Y10" s="324"/>
      <c r="Z10" s="324"/>
      <c r="AA10" s="327"/>
      <c r="AB10" s="327"/>
      <c r="AC10" s="327"/>
      <c r="AD10" s="327"/>
      <c r="AE10" s="327"/>
      <c r="AF10" s="328"/>
    </row>
    <row r="11" spans="2:32" ht="15" customHeight="1" x14ac:dyDescent="0.25">
      <c r="B11" s="321"/>
      <c r="C11" s="322"/>
      <c r="D11" s="322"/>
      <c r="E11" s="322"/>
      <c r="F11" s="324"/>
      <c r="G11" s="324"/>
      <c r="H11" s="324"/>
      <c r="I11" s="324"/>
      <c r="J11" s="324"/>
      <c r="K11" s="324"/>
      <c r="L11" s="324"/>
      <c r="M11" s="324"/>
      <c r="N11" s="324"/>
      <c r="O11" s="324"/>
      <c r="P11" s="324"/>
      <c r="Q11" s="324"/>
      <c r="R11" s="324"/>
      <c r="S11" s="324"/>
      <c r="T11" s="324"/>
      <c r="U11" s="324"/>
      <c r="V11" s="324"/>
      <c r="W11" s="324"/>
      <c r="X11" s="324"/>
      <c r="Y11" s="324"/>
      <c r="Z11" s="324"/>
      <c r="AA11" s="327"/>
      <c r="AB11" s="327"/>
      <c r="AC11" s="327"/>
      <c r="AD11" s="327"/>
      <c r="AE11" s="327"/>
      <c r="AF11" s="328"/>
    </row>
    <row r="12" spans="2:32" ht="15" customHeight="1" x14ac:dyDescent="0.25">
      <c r="B12" s="321"/>
      <c r="C12" s="322"/>
      <c r="D12" s="322"/>
      <c r="E12" s="322"/>
      <c r="F12" s="324"/>
      <c r="G12" s="324"/>
      <c r="H12" s="324"/>
      <c r="I12" s="324"/>
      <c r="J12" s="324"/>
      <c r="K12" s="324"/>
      <c r="L12" s="324"/>
      <c r="M12" s="324"/>
      <c r="N12" s="324"/>
      <c r="O12" s="324"/>
      <c r="P12" s="324"/>
      <c r="Q12" s="324"/>
      <c r="R12" s="324"/>
      <c r="S12" s="324"/>
      <c r="T12" s="324"/>
      <c r="U12" s="324"/>
      <c r="V12" s="324"/>
      <c r="W12" s="324"/>
      <c r="X12" s="324"/>
      <c r="Y12" s="324"/>
      <c r="Z12" s="324"/>
      <c r="AA12" s="327"/>
      <c r="AB12" s="327"/>
      <c r="AC12" s="327"/>
      <c r="AD12" s="327"/>
      <c r="AE12" s="327"/>
      <c r="AF12" s="328"/>
    </row>
    <row r="13" spans="2:32" ht="27" customHeight="1" x14ac:dyDescent="0.25">
      <c r="B13" s="321"/>
      <c r="C13" s="322"/>
      <c r="D13" s="322"/>
      <c r="E13" s="322"/>
      <c r="F13" s="324"/>
      <c r="G13" s="324"/>
      <c r="H13" s="324"/>
      <c r="I13" s="324"/>
      <c r="J13" s="324"/>
      <c r="K13" s="324"/>
      <c r="L13" s="324"/>
      <c r="M13" s="324"/>
      <c r="N13" s="324"/>
      <c r="O13" s="324"/>
      <c r="P13" s="324"/>
      <c r="Q13" s="324"/>
      <c r="R13" s="324"/>
      <c r="S13" s="324"/>
      <c r="T13" s="324"/>
      <c r="U13" s="324"/>
      <c r="V13" s="324"/>
      <c r="W13" s="324"/>
      <c r="X13" s="324"/>
      <c r="Y13" s="324"/>
      <c r="Z13" s="324"/>
      <c r="AA13" s="327"/>
      <c r="AB13" s="327"/>
      <c r="AC13" s="327"/>
      <c r="AD13" s="327"/>
      <c r="AE13" s="327"/>
      <c r="AF13" s="328"/>
    </row>
    <row r="14" spans="2:32" ht="21" customHeight="1" x14ac:dyDescent="0.3">
      <c r="B14" s="329" t="s">
        <v>1</v>
      </c>
      <c r="C14" s="330"/>
      <c r="D14" s="330"/>
      <c r="E14" s="68"/>
      <c r="F14" s="69"/>
      <c r="G14" s="69"/>
      <c r="H14" s="69"/>
      <c r="I14" s="69"/>
      <c r="J14" s="69"/>
      <c r="K14" s="69"/>
      <c r="L14" s="69"/>
      <c r="M14" s="69"/>
      <c r="N14" s="69"/>
      <c r="O14" s="69"/>
      <c r="P14" s="69"/>
      <c r="Q14" s="69"/>
      <c r="R14" s="69"/>
      <c r="S14" s="69"/>
      <c r="T14" s="69"/>
      <c r="U14" s="69"/>
      <c r="V14" s="69"/>
      <c r="W14" s="69"/>
      <c r="X14" s="69"/>
      <c r="Y14" s="69"/>
      <c r="Z14" s="69"/>
      <c r="AA14" s="69"/>
      <c r="AB14" s="330" t="s">
        <v>2</v>
      </c>
      <c r="AC14" s="330"/>
      <c r="AD14" s="330"/>
      <c r="AE14" s="330"/>
      <c r="AF14" s="70"/>
    </row>
    <row r="15" spans="2:32" ht="33.75" customHeight="1" x14ac:dyDescent="0.25">
      <c r="B15" s="71"/>
      <c r="AF15" s="72"/>
    </row>
    <row r="16" spans="2:32" ht="21" customHeight="1" x14ac:dyDescent="0.25">
      <c r="B16" s="310" t="s">
        <v>3</v>
      </c>
      <c r="C16" s="311"/>
      <c r="D16" s="311"/>
      <c r="E16" s="312">
        <v>2021</v>
      </c>
      <c r="F16" s="312"/>
      <c r="G16" s="312"/>
      <c r="H16" s="312"/>
      <c r="Q16" s="313" t="s">
        <v>4</v>
      </c>
      <c r="R16" s="313"/>
      <c r="S16" s="313"/>
      <c r="T16" s="73"/>
      <c r="U16" s="73"/>
      <c r="V16" s="312" t="s">
        <v>433</v>
      </c>
      <c r="W16" s="312"/>
      <c r="X16" s="312"/>
      <c r="Y16" s="312"/>
      <c r="Z16" s="312"/>
      <c r="AA16" s="312"/>
      <c r="AB16" s="312"/>
      <c r="AC16" s="312"/>
      <c r="AD16" s="312"/>
      <c r="AE16" s="312"/>
      <c r="AF16" s="331"/>
    </row>
    <row r="17" spans="2:32" ht="21.75" customHeight="1" x14ac:dyDescent="0.25">
      <c r="B17" s="74"/>
      <c r="C17" s="75"/>
      <c r="D17" s="76"/>
      <c r="E17" s="318"/>
      <c r="F17" s="318"/>
      <c r="G17" s="318"/>
      <c r="H17" s="318"/>
      <c r="Q17" s="77"/>
      <c r="R17" s="77"/>
      <c r="S17" s="77"/>
      <c r="AF17" s="72"/>
    </row>
    <row r="18" spans="2:32" ht="26.25" customHeight="1" x14ac:dyDescent="0.25">
      <c r="B18" s="310" t="s">
        <v>6</v>
      </c>
      <c r="C18" s="311"/>
      <c r="D18" s="311"/>
      <c r="E18" s="312"/>
      <c r="F18" s="312"/>
      <c r="G18" s="312"/>
      <c r="H18" s="312"/>
      <c r="Q18" s="313" t="s">
        <v>8</v>
      </c>
      <c r="R18" s="313"/>
      <c r="S18" s="313"/>
      <c r="T18" s="316"/>
      <c r="U18" s="316"/>
      <c r="V18" s="316"/>
      <c r="W18" s="316"/>
      <c r="X18" s="316"/>
      <c r="Y18" s="316"/>
      <c r="Z18" s="313" t="s">
        <v>10</v>
      </c>
      <c r="AA18" s="313"/>
      <c r="AB18" s="316"/>
      <c r="AC18" s="316"/>
      <c r="AD18" s="316"/>
      <c r="AE18" s="316"/>
      <c r="AF18" s="317"/>
    </row>
    <row r="19" spans="2:32" ht="33" customHeight="1" x14ac:dyDescent="0.25">
      <c r="B19" s="310" t="s">
        <v>12</v>
      </c>
      <c r="C19" s="311"/>
      <c r="D19" s="311"/>
      <c r="E19" s="352"/>
      <c r="F19" s="352"/>
      <c r="G19" s="352"/>
      <c r="H19" s="352"/>
      <c r="Q19" s="313" t="s">
        <v>14</v>
      </c>
      <c r="R19" s="313"/>
      <c r="S19" s="313"/>
      <c r="T19" s="314"/>
      <c r="U19" s="314"/>
      <c r="V19" s="314"/>
      <c r="W19" s="314"/>
      <c r="X19" s="314"/>
      <c r="Y19" s="314"/>
      <c r="Z19" s="313" t="s">
        <v>10</v>
      </c>
      <c r="AA19" s="313"/>
      <c r="AB19" s="314"/>
      <c r="AC19" s="314"/>
      <c r="AD19" s="314"/>
      <c r="AE19" s="314"/>
      <c r="AF19" s="315"/>
    </row>
    <row r="20" spans="2:32" ht="25.5" customHeight="1" x14ac:dyDescent="0.25">
      <c r="B20" s="310" t="s">
        <v>16</v>
      </c>
      <c r="C20" s="311"/>
      <c r="D20" s="311"/>
      <c r="E20" s="312"/>
      <c r="F20" s="312"/>
      <c r="G20" s="312"/>
      <c r="H20" s="312"/>
      <c r="Q20" s="313" t="s">
        <v>18</v>
      </c>
      <c r="R20" s="313"/>
      <c r="S20" s="313"/>
      <c r="T20" s="314"/>
      <c r="U20" s="314"/>
      <c r="V20" s="314"/>
      <c r="W20" s="314"/>
      <c r="X20" s="314"/>
      <c r="Y20" s="314"/>
      <c r="Z20" s="313" t="s">
        <v>10</v>
      </c>
      <c r="AA20" s="313"/>
      <c r="AB20" s="314"/>
      <c r="AC20" s="314"/>
      <c r="AD20" s="314"/>
      <c r="AE20" s="314"/>
      <c r="AF20" s="315"/>
    </row>
    <row r="21" spans="2:32" ht="29.1" customHeight="1" thickBot="1" x14ac:dyDescent="0.3">
      <c r="B21" s="71"/>
      <c r="AF21" s="72"/>
    </row>
    <row r="22" spans="2:32" s="78" customFormat="1" ht="35.1" customHeight="1" thickBot="1" x14ac:dyDescent="0.35">
      <c r="B22" s="296" t="s">
        <v>21</v>
      </c>
      <c r="C22" s="297"/>
      <c r="D22" s="298"/>
      <c r="E22" s="298"/>
      <c r="F22" s="298"/>
      <c r="G22" s="298"/>
      <c r="H22" s="298"/>
      <c r="I22" s="298"/>
      <c r="J22" s="298"/>
      <c r="K22" s="298"/>
      <c r="L22" s="298"/>
      <c r="M22" s="298"/>
      <c r="N22" s="298" t="s">
        <v>22</v>
      </c>
      <c r="O22" s="298"/>
      <c r="P22" s="298"/>
      <c r="Q22" s="298"/>
      <c r="R22" s="298"/>
      <c r="S22" s="298"/>
      <c r="T22" s="298"/>
      <c r="U22" s="298"/>
      <c r="V22" s="298"/>
      <c r="W22" s="298"/>
      <c r="X22" s="298"/>
      <c r="Y22" s="298"/>
      <c r="Z22" s="298"/>
      <c r="AA22" s="298"/>
      <c r="AB22" s="298"/>
      <c r="AC22" s="298"/>
      <c r="AD22" s="298"/>
      <c r="AE22" s="298"/>
      <c r="AF22" s="299"/>
    </row>
    <row r="23" spans="2:32" ht="31.5" customHeight="1" x14ac:dyDescent="0.25">
      <c r="B23" s="300" t="s">
        <v>23</v>
      </c>
      <c r="C23" s="290" t="s">
        <v>24</v>
      </c>
      <c r="D23" s="292" t="s">
        <v>25</v>
      </c>
      <c r="E23" s="292" t="s">
        <v>26</v>
      </c>
      <c r="F23" s="292" t="s">
        <v>27</v>
      </c>
      <c r="G23" s="290" t="s">
        <v>28</v>
      </c>
      <c r="H23" s="290" t="s">
        <v>29</v>
      </c>
      <c r="I23" s="290" t="s">
        <v>30</v>
      </c>
      <c r="J23" s="290" t="s">
        <v>31</v>
      </c>
      <c r="K23" s="290" t="s">
        <v>32</v>
      </c>
      <c r="L23" s="288" t="s">
        <v>33</v>
      </c>
      <c r="M23" s="290" t="s">
        <v>34</v>
      </c>
      <c r="N23" s="292" t="s">
        <v>35</v>
      </c>
      <c r="O23" s="292" t="s">
        <v>36</v>
      </c>
      <c r="P23" s="306" t="s">
        <v>37</v>
      </c>
      <c r="Q23" s="306"/>
      <c r="R23" s="307" t="s">
        <v>38</v>
      </c>
      <c r="S23" s="308"/>
      <c r="T23" s="309"/>
      <c r="U23" s="307" t="s">
        <v>39</v>
      </c>
      <c r="V23" s="308"/>
      <c r="W23" s="309"/>
      <c r="X23" s="302" t="s">
        <v>40</v>
      </c>
      <c r="Y23" s="302" t="s">
        <v>41</v>
      </c>
      <c r="Z23" s="302" t="s">
        <v>42</v>
      </c>
      <c r="AA23" s="290" t="s">
        <v>31</v>
      </c>
      <c r="AB23" s="302" t="s">
        <v>43</v>
      </c>
      <c r="AC23" s="302" t="s">
        <v>44</v>
      </c>
      <c r="AD23" s="290" t="s">
        <v>31</v>
      </c>
      <c r="AE23" s="302" t="s">
        <v>45</v>
      </c>
      <c r="AF23" s="304" t="s">
        <v>46</v>
      </c>
    </row>
    <row r="24" spans="2:32" ht="99" customHeight="1" thickBot="1" x14ac:dyDescent="0.3">
      <c r="B24" s="301"/>
      <c r="C24" s="291"/>
      <c r="D24" s="293"/>
      <c r="E24" s="293"/>
      <c r="F24" s="293"/>
      <c r="G24" s="291"/>
      <c r="H24" s="291"/>
      <c r="I24" s="291"/>
      <c r="J24" s="291"/>
      <c r="K24" s="291"/>
      <c r="L24" s="289"/>
      <c r="M24" s="291"/>
      <c r="N24" s="293"/>
      <c r="O24" s="293"/>
      <c r="P24" s="81" t="s">
        <v>47</v>
      </c>
      <c r="Q24" s="80" t="s">
        <v>25</v>
      </c>
      <c r="R24" s="80" t="s">
        <v>48</v>
      </c>
      <c r="S24" s="80" t="s">
        <v>49</v>
      </c>
      <c r="T24" s="80" t="s">
        <v>50</v>
      </c>
      <c r="U24" s="80" t="s">
        <v>51</v>
      </c>
      <c r="V24" s="80" t="s">
        <v>52</v>
      </c>
      <c r="W24" s="80" t="s">
        <v>53</v>
      </c>
      <c r="X24" s="303"/>
      <c r="Y24" s="303"/>
      <c r="Z24" s="303"/>
      <c r="AA24" s="291"/>
      <c r="AB24" s="303"/>
      <c r="AC24" s="303"/>
      <c r="AD24" s="291"/>
      <c r="AE24" s="303"/>
      <c r="AF24" s="305"/>
    </row>
    <row r="25" spans="2:32" ht="93.75" customHeight="1" x14ac:dyDescent="0.25">
      <c r="B25" s="284">
        <v>1</v>
      </c>
      <c r="C25" s="367" t="s">
        <v>434</v>
      </c>
      <c r="D25" s="357" t="s">
        <v>405</v>
      </c>
      <c r="E25" s="357" t="s">
        <v>406</v>
      </c>
      <c r="F25" s="357" t="s">
        <v>407</v>
      </c>
      <c r="G25" s="365" t="str">
        <f>CONCATENATE(D25," ",E25," ",F25)</f>
        <v xml:space="preserve">Pérdida de imagen Institucional .  Por Deficiencia en la articulación estrategica para el cumplimiento de la acción administrativa Por  la incorrecta  Gestión estrategica de talento humano </v>
      </c>
      <c r="H25" s="357"/>
      <c r="I25" s="357" t="s">
        <v>93</v>
      </c>
      <c r="J25" s="359">
        <f>_xlfn.IFNA(VLOOKUP(I25,[5]Aux!$A$2:$B$6,2,FALSE)," ")</f>
        <v>0.6</v>
      </c>
      <c r="K25" s="357" t="s">
        <v>408</v>
      </c>
      <c r="L25" s="361">
        <f>_xlfn.IFNA(VLOOKUP(K25,[5]Aux!$C$2:$D$6,2,FALSE)," ")</f>
        <v>0.4</v>
      </c>
      <c r="M25" s="363" t="str" cm="1">
        <f t="array" ref="M25">_xlfn.IFNA(INDEX('[5]Riesgo Inherente'!$N$12:$N$36,MATCH(I25&amp;K25,'[5]Riesgo Inherente'!$K$12:$K$36&amp;'[5]Riesgo Inherente'!$L$12:$L$36,0),0)," ")</f>
        <v>Moderado</v>
      </c>
      <c r="N25" s="82">
        <v>1</v>
      </c>
      <c r="O25" s="83" t="s">
        <v>409</v>
      </c>
      <c r="P25" s="84" t="s">
        <v>62</v>
      </c>
      <c r="Q25" s="85"/>
      <c r="R25" s="85" t="s">
        <v>63</v>
      </c>
      <c r="S25" s="85" t="s">
        <v>134</v>
      </c>
      <c r="T25" s="86">
        <f>_xlfn.IFNA(VLOOKUP(R25,[5]Aux!$G$2:$H$4,2,FALSE)+VLOOKUP(S25,[5]Aux!$I$2:$J$3,2,FALSE)," ")</f>
        <v>0.4</v>
      </c>
      <c r="U25" s="84"/>
      <c r="V25" s="85" t="s">
        <v>100</v>
      </c>
      <c r="W25" s="84"/>
      <c r="X25" s="84" t="s">
        <v>432</v>
      </c>
      <c r="Y25" s="87">
        <f>_xlfn.IFNA(IF(OR(R25="Preventivo",R25="Detectivo"),J25-(J25*T25)," ")," ")</f>
        <v>0.36</v>
      </c>
      <c r="Z25" s="353" t="e" cm="1">
        <f t="array" aca="1" ref="Z25" ca="1">_xlfn.IFNA(_xlfn.IFS(AND(AA25&gt;0,AA25&lt;=0.2),"Muy Baja",AND(AA25&gt;0.2,AA25&lt;=0.4),"Baja",AND(AA25&gt;0.4,AA25&lt;=0.6),"Media",AND(AA25&gt;0.6,AA25&lt;=0.8),"Alta",AND(AA25&gt;0.8,AA25&lt;=1),"Muy Alta")," ")</f>
        <v>#NAME?</v>
      </c>
      <c r="AA25" s="359" t="e" cm="1">
        <f t="array" aca="1" ref="AA25" ca="1">_xlfn.IFNA(_xlfn.IFS(AND(Y25=" ",Y26=" "),J25,AND(Y25&lt;&gt;" ",Y26&lt;&gt;" "),Y26,Y25=" ",Y26,Y26=" ",Y25)," ")</f>
        <v>#NAME?</v>
      </c>
      <c r="AB25" s="87" t="str">
        <f>_xlfn.IFNA(IF(R25="Correctivo",L25-(L25*T25)," ")," ")</f>
        <v xml:space="preserve"> </v>
      </c>
      <c r="AC25" s="353" t="e" cm="1">
        <f t="array" aca="1" ref="AC25" ca="1">_xlfn.IFNA(_xlfn.IFS(AND(AD25&gt;0,AD25&lt;=0.2),"Leve",AND(AD25&gt;0.2,AD25&lt;=0.4),"Menor",AND(AD25&gt;0.4,AD25&lt;=0.6),"Moderado",AND(AD25&gt;0.6,AD25&lt;=0.8),"Mayor",AND(AD25&gt;0.8,AD25&lt;=1),"Catastrófico")," ")</f>
        <v>#NAME?</v>
      </c>
      <c r="AD25" s="359" t="e" cm="1">
        <f t="array" aca="1" ref="AD25" ca="1">_xlfn.IFNA(_xlfn.IFS(AND(AB25=" ",AB26=" "),L25,AND(AB25&lt;&gt;" ",AB26&lt;&gt;" "),AB26,AB25=" ",AB26,AB26=" ",AB25)," ")</f>
        <v>#NAME?</v>
      </c>
      <c r="AE25" s="353" t="e" cm="1">
        <f t="array" aca="1" ref="AE25" ca="1">_xlfn.IFNA(INDEX('[5]Riesgo Inherente'!$N$12:$N$36,MATCH(Z25&amp;AC25,'[5]Riesgo Inherente'!$K$12:$K$36&amp;'[5]Riesgo Inherente'!$L$12:$L$36,0),0)," ")</f>
        <v>#NAME?</v>
      </c>
      <c r="AF25" s="355"/>
    </row>
    <row r="26" spans="2:32" ht="81.75" customHeight="1" thickBot="1" x14ac:dyDescent="0.3">
      <c r="B26" s="285"/>
      <c r="C26" s="368"/>
      <c r="D26" s="358"/>
      <c r="E26" s="358"/>
      <c r="F26" s="358"/>
      <c r="G26" s="366"/>
      <c r="H26" s="358"/>
      <c r="I26" s="358"/>
      <c r="J26" s="360"/>
      <c r="K26" s="358"/>
      <c r="L26" s="362"/>
      <c r="M26" s="364"/>
      <c r="N26" s="94">
        <v>2</v>
      </c>
      <c r="O26" s="89"/>
      <c r="P26" s="90"/>
      <c r="Q26" s="91"/>
      <c r="R26" s="91"/>
      <c r="S26" s="91"/>
      <c r="T26" s="92" t="str">
        <f>_xlfn.IFNA(VLOOKUP(R26,[5]Aux!$G$2:$H$4,2,FALSE)+VLOOKUP(S26,[5]Aux!$I$2:$J$3,2,FALSE)," ")</f>
        <v xml:space="preserve"> </v>
      </c>
      <c r="U26" s="90"/>
      <c r="V26" s="91"/>
      <c r="W26" s="90"/>
      <c r="X26" s="90"/>
      <c r="Y26" s="93" t="str">
        <f>_xlfn.IFNA(IF(Y25=" ",IF(OR(R26="Preventivo",R26="Detectivo"),J25-(J25*T26)," "),IF(OR(R26="Preventivo",R26="Detectivo"),Y25-(Y25*T26)," "))," ")</f>
        <v xml:space="preserve"> </v>
      </c>
      <c r="Z26" s="354"/>
      <c r="AA26" s="360"/>
      <c r="AB26" s="95" t="str">
        <f>_xlfn.IFNA(IF(AB25=" ",IF(R26="Correctivo",L25-(L25*T26)," "),IF(R26="Correctivo",AB25-(AB25*T26)," "))," ")</f>
        <v xml:space="preserve"> </v>
      </c>
      <c r="AC26" s="354"/>
      <c r="AD26" s="360"/>
      <c r="AE26" s="354"/>
      <c r="AF26" s="356"/>
    </row>
    <row r="27" spans="2:32" ht="88.5" customHeight="1" thickBot="1" x14ac:dyDescent="0.3">
      <c r="B27" s="284">
        <v>2</v>
      </c>
      <c r="C27" s="368"/>
      <c r="D27" s="357" t="s">
        <v>357</v>
      </c>
      <c r="E27" s="357" t="s">
        <v>411</v>
      </c>
      <c r="F27" s="357" t="s">
        <v>412</v>
      </c>
      <c r="G27" s="365" t="str">
        <f>CONCATENATE(D27," ",E27," ",F27)</f>
        <v xml:space="preserve">Afectación reputacional Por el Incumlimiento en la agenda consolidada y concertada Debido a canales de comunicación deficientes </v>
      </c>
      <c r="H27" s="357"/>
      <c r="I27" s="357" t="s">
        <v>59</v>
      </c>
      <c r="J27" s="359">
        <f>_xlfn.IFNA(VLOOKUP(I27,[5]Aux!$A$2:$B$6,2,FALSE)," ")</f>
        <v>0.8</v>
      </c>
      <c r="K27" s="357" t="s">
        <v>408</v>
      </c>
      <c r="L27" s="361">
        <f>_xlfn.IFNA(VLOOKUP(K27,[5]Aux!$C$2:$D$6,2,FALSE)," ")</f>
        <v>0.4</v>
      </c>
      <c r="M27" s="363" t="str" cm="1">
        <f t="array" ref="M27">_xlfn.IFNA(INDEX('[5]Riesgo Inherente'!$N$12:$N$36,MATCH(I27&amp;K27,'[5]Riesgo Inherente'!$K$12:$K$36&amp;'[5]Riesgo Inherente'!$L$12:$L$36,0),0)," ")</f>
        <v>Moderado</v>
      </c>
      <c r="N27" s="84">
        <v>1</v>
      </c>
      <c r="O27" s="83" t="s">
        <v>413</v>
      </c>
      <c r="P27" s="84" t="s">
        <v>62</v>
      </c>
      <c r="Q27" s="85"/>
      <c r="R27" s="85" t="s">
        <v>63</v>
      </c>
      <c r="S27" s="85" t="s">
        <v>134</v>
      </c>
      <c r="T27" s="86">
        <f>_xlfn.IFNA(VLOOKUP(R27,[5]Aux!$G$2:$H$4,2,FALSE)+VLOOKUP(S27,[5]Aux!$I$2:$J$3,2,FALSE)," ")</f>
        <v>0.4</v>
      </c>
      <c r="U27" s="84"/>
      <c r="V27" s="85" t="s">
        <v>100</v>
      </c>
      <c r="W27" s="84"/>
      <c r="X27" s="84" t="s">
        <v>410</v>
      </c>
      <c r="Y27" s="87">
        <f>_xlfn.IFNA(IF(OR(R27="Preventivo",R27="Detectivo"),J27-(J27*T27)," ")," ")</f>
        <v>0.48</v>
      </c>
      <c r="Z27" s="353" t="e" cm="1">
        <f t="array" aca="1" ref="Z27" ca="1">_xlfn.IFNA(_xlfn.IFS(AND(AA27&gt;0,AA27&lt;=0.2),"Muy Baja",AND(AA27&gt;0.2,AA27&lt;=0.4),"Baja",AND(AA27&gt;0.4,AA27&lt;=0.6),"Media",AND(AA27&gt;0.6,AA27&lt;=0.8),"Alta",AND(AA27&gt;0.8,AA27&lt;=1),"Muy Alta")," ")</f>
        <v>#NAME?</v>
      </c>
      <c r="AA27" s="359" t="e" cm="1">
        <f t="array" aca="1" ref="AA27" ca="1">_xlfn.IFNA(_xlfn.IFS(AND(Y27=" ",Y28=" "),J27,AND(Y27&lt;&gt;" ",Y28&lt;&gt;" "),Y28,Y27=" ",Y28,Y28=" ",Y27)," ")</f>
        <v>#NAME?</v>
      </c>
      <c r="AB27" s="87" t="str">
        <f>_xlfn.IFNA(IF(R27="Correctivo",L27-(L27*T27)," ")," ")</f>
        <v xml:space="preserve"> </v>
      </c>
      <c r="AC27" s="353" t="e" cm="1">
        <f t="array" aca="1" ref="AC27" ca="1">_xlfn.IFNA(_xlfn.IFS(AND(AD27&gt;0,AD27&lt;=0.2),"Leve",AND(AD27&gt;0.2,AD27&lt;=0.4),"Menor",AND(AD27&gt;0.4,AD27&lt;=0.6),"Moderado",AND(AD27&gt;0.6,AD27&lt;=0.8),"Mayor",AND(AD27&gt;0.8,AD27&lt;=1),"Catastrófico")," ")</f>
        <v>#NAME?</v>
      </c>
      <c r="AD27" s="359" t="e" cm="1">
        <f t="array" aca="1" ref="AD27" ca="1">_xlfn.IFNA(_xlfn.IFS(AND(AB27=" ",AB28=" "),L27,AND(AB27&lt;&gt;" ",AB28&lt;&gt;" "),AB28,AB27=" ",AB28,AB28=" ",AB27)," ")</f>
        <v>#NAME?</v>
      </c>
      <c r="AE27" s="353" t="e" cm="1">
        <f t="array" aca="1" ref="AE27" ca="1">_xlfn.IFNA(INDEX('[5]Riesgo Inherente'!$N$12:$N$36,MATCH(Z27&amp;AC27,'[5]Riesgo Inherente'!$K$12:$K$36&amp;'[5]Riesgo Inherente'!$L$12:$L$36,0),0)," ")</f>
        <v>#NAME?</v>
      </c>
      <c r="AF27" s="355"/>
    </row>
    <row r="28" spans="2:32" ht="87.75" customHeight="1" thickBot="1" x14ac:dyDescent="0.3">
      <c r="B28" s="285"/>
      <c r="C28" s="368"/>
      <c r="D28" s="358"/>
      <c r="E28" s="358"/>
      <c r="F28" s="358"/>
      <c r="G28" s="366"/>
      <c r="H28" s="358"/>
      <c r="I28" s="358"/>
      <c r="J28" s="360"/>
      <c r="K28" s="358"/>
      <c r="L28" s="362"/>
      <c r="M28" s="364"/>
      <c r="N28" s="90">
        <v>2</v>
      </c>
      <c r="O28" s="89"/>
      <c r="P28" s="90"/>
      <c r="Q28" s="91"/>
      <c r="R28" s="91"/>
      <c r="S28" s="91"/>
      <c r="T28" s="92" t="str">
        <f>_xlfn.IFNA(VLOOKUP(R28,[5]Aux!$G$2:$H$4,2,FALSE)+VLOOKUP(S28,[5]Aux!$I$2:$J$3,2,FALSE)," ")</f>
        <v xml:space="preserve"> </v>
      </c>
      <c r="U28" s="90"/>
      <c r="V28" s="91"/>
      <c r="W28" s="90"/>
      <c r="X28" s="84"/>
      <c r="Y28" s="93" t="str">
        <f>_xlfn.IFNA(IF(Y27=" ",IF(OR(R28="Preventivo",R28="Detectivo"),J27-(J27*T28)," "),IF(OR(R28="Preventivo",R28="Detectivo"),Y27-(Y27*T28)," "))," ")</f>
        <v xml:space="preserve"> </v>
      </c>
      <c r="Z28" s="354"/>
      <c r="AA28" s="360"/>
      <c r="AB28" s="95" t="str">
        <f>_xlfn.IFNA(IF(AB27=" ",IF(R28="Correctivo",L27-(L27*T28)," "),IF(R28="Correctivo",AB27-(AB27*T28)," "))," ")</f>
        <v xml:space="preserve"> </v>
      </c>
      <c r="AC28" s="354"/>
      <c r="AD28" s="360"/>
      <c r="AE28" s="354"/>
      <c r="AF28" s="356"/>
    </row>
    <row r="29" spans="2:32" ht="75" customHeight="1" thickBot="1" x14ac:dyDescent="0.3">
      <c r="B29" s="284">
        <v>3</v>
      </c>
      <c r="C29" s="368"/>
      <c r="D29" s="357" t="s">
        <v>405</v>
      </c>
      <c r="E29" s="357" t="s">
        <v>414</v>
      </c>
      <c r="F29" s="357" t="s">
        <v>415</v>
      </c>
      <c r="G29" s="365" t="str">
        <f>CONCATENATE(D29," ",E29," ",F29)</f>
        <v>Pérdida de imagen Institucional . No generar alianzas que le apuesten a un mayor desarrollo  Por Fata de Organización en la Gestión de convenios colaborativos.</v>
      </c>
      <c r="H29" s="357"/>
      <c r="I29" s="357" t="s">
        <v>93</v>
      </c>
      <c r="J29" s="359">
        <f>_xlfn.IFNA(VLOOKUP(I29,[5]Aux!$A$2:$B$6,2,FALSE)," ")</f>
        <v>0.6</v>
      </c>
      <c r="K29" s="357" t="s">
        <v>408</v>
      </c>
      <c r="L29" s="361">
        <f>_xlfn.IFNA(VLOOKUP(K29,[5]Aux!$C$2:$D$6,2,FALSE)," ")</f>
        <v>0.4</v>
      </c>
      <c r="M29" s="363" t="str" cm="1">
        <f t="array" ref="M29">_xlfn.IFNA(INDEX('[5]Riesgo Inherente'!$N$12:$N$36,MATCH(I29&amp;K29,'[5]Riesgo Inherente'!$K$12:$K$36&amp;'[5]Riesgo Inherente'!$L$12:$L$36,0),0)," ")</f>
        <v>Moderado</v>
      </c>
      <c r="N29" s="84">
        <v>1</v>
      </c>
      <c r="O29" s="83" t="s">
        <v>416</v>
      </c>
      <c r="P29" s="84" t="s">
        <v>62</v>
      </c>
      <c r="Q29" s="85"/>
      <c r="R29" s="85" t="s">
        <v>63</v>
      </c>
      <c r="S29" s="85" t="s">
        <v>134</v>
      </c>
      <c r="T29" s="86">
        <f>_xlfn.IFNA(VLOOKUP(R29,[5]Aux!$G$2:$H$4,2,FALSE)+VLOOKUP(S29,[5]Aux!$I$2:$J$3,2,FALSE)," ")</f>
        <v>0.4</v>
      </c>
      <c r="U29" s="84"/>
      <c r="V29" s="85" t="s">
        <v>100</v>
      </c>
      <c r="W29" s="84"/>
      <c r="X29" s="84" t="s">
        <v>410</v>
      </c>
      <c r="Y29" s="87">
        <f>_xlfn.IFNA(IF(OR(R29="Preventivo",R29="Detectivo"),J29-(J29*T29)," ")," ")</f>
        <v>0.36</v>
      </c>
      <c r="Z29" s="353" t="e" cm="1">
        <f t="array" aca="1" ref="Z29" ca="1">_xlfn.IFNA(_xlfn.IFS(AND(AA29&gt;0,AA29&lt;=0.2),"Muy Baja",AND(AA29&gt;0.2,AA29&lt;=0.4),"Baja",AND(AA29&gt;0.4,AA29&lt;=0.6),"Media",AND(AA29&gt;0.6,AA29&lt;=0.8),"Alta",AND(AA29&gt;0.8,AA29&lt;=1),"Muy Alta")," ")</f>
        <v>#NAME?</v>
      </c>
      <c r="AA29" s="359" t="e" cm="1">
        <f t="array" aca="1" ref="AA29" ca="1">_xlfn.IFNA(_xlfn.IFS(AND(Y29=" ",Y30=" "),J29,AND(Y29&lt;&gt;" ",Y30&lt;&gt;" "),Y30,Y29=" ",Y30,Y30=" ",Y29)," ")</f>
        <v>#NAME?</v>
      </c>
      <c r="AB29" s="87" t="str">
        <f>_xlfn.IFNA(IF(R29="Correctivo",L29-(L29*T29)," ")," ")</f>
        <v xml:space="preserve"> </v>
      </c>
      <c r="AC29" s="353" t="e" cm="1">
        <f t="array" aca="1" ref="AC29" ca="1">_xlfn.IFNA(_xlfn.IFS(AND(AD29&gt;0,AD29&lt;=0.2),"Leve",AND(AD29&gt;0.2,AD29&lt;=0.4),"Menor",AND(AD29&gt;0.4,AD29&lt;=0.6),"Moderado",AND(AD29&gt;0.6,AD29&lt;=0.8),"Mayor",AND(AD29&gt;0.8,AD29&lt;=1),"Catastrófico")," ")</f>
        <v>#NAME?</v>
      </c>
      <c r="AD29" s="359" t="e" cm="1">
        <f t="array" aca="1" ref="AD29" ca="1">_xlfn.IFNA(_xlfn.IFS(AND(AB29=" ",AB30=" "),L29,AND(AB29&lt;&gt;" ",AB30&lt;&gt;" "),AB30,AB29=" ",AB30,AB30=" ",AB29)," ")</f>
        <v>#NAME?</v>
      </c>
      <c r="AE29" s="353" t="e" cm="1">
        <f t="array" aca="1" ref="AE29" ca="1">_xlfn.IFNA(INDEX('[5]Riesgo Inherente'!$N$12:$N$36,MATCH(Z29&amp;AC29,'[5]Riesgo Inherente'!$K$12:$K$36&amp;'[5]Riesgo Inherente'!$L$12:$L$36,0),0)," ")</f>
        <v>#NAME?</v>
      </c>
      <c r="AF29" s="355"/>
    </row>
    <row r="30" spans="2:32" ht="75" customHeight="1" thickBot="1" x14ac:dyDescent="0.3">
      <c r="B30" s="285"/>
      <c r="C30" s="368"/>
      <c r="D30" s="358"/>
      <c r="E30" s="358"/>
      <c r="F30" s="358"/>
      <c r="G30" s="366"/>
      <c r="H30" s="358"/>
      <c r="I30" s="358"/>
      <c r="J30" s="360"/>
      <c r="K30" s="358"/>
      <c r="L30" s="362"/>
      <c r="M30" s="364"/>
      <c r="N30" s="90">
        <v>2</v>
      </c>
      <c r="O30" s="89"/>
      <c r="P30" s="90"/>
      <c r="Q30" s="91"/>
      <c r="R30" s="91"/>
      <c r="S30" s="91"/>
      <c r="T30" s="92" t="str">
        <f>_xlfn.IFNA(VLOOKUP(R30,[5]Aux!$G$2:$H$4,2,FALSE)+VLOOKUP(S30,[5]Aux!$I$2:$J$3,2,FALSE)," ")</f>
        <v xml:space="preserve"> </v>
      </c>
      <c r="U30" s="90"/>
      <c r="V30" s="91"/>
      <c r="W30" s="90"/>
      <c r="X30" s="84"/>
      <c r="Y30" s="93" t="str">
        <f>_xlfn.IFNA(IF(Y29=" ",IF(OR(R30="Preventivo",R30="Detectivo"),J29-(J29*T30)," "),IF(OR(R30="Preventivo",R30="Detectivo"),Y29-(Y29*T30)," "))," ")</f>
        <v xml:space="preserve"> </v>
      </c>
      <c r="Z30" s="354"/>
      <c r="AA30" s="360"/>
      <c r="AB30" s="95" t="str">
        <f>_xlfn.IFNA(IF(AB29=" ",IF(R30="Correctivo",L29-(L29*T30)," "),IF(R30="Correctivo",AB29-(AB29*T30)," "))," ")</f>
        <v xml:space="preserve"> </v>
      </c>
      <c r="AC30" s="354"/>
      <c r="AD30" s="360"/>
      <c r="AE30" s="354"/>
      <c r="AF30" s="356"/>
    </row>
    <row r="31" spans="2:32" ht="50.1" customHeight="1" thickBot="1" x14ac:dyDescent="0.3">
      <c r="B31" s="348">
        <v>4</v>
      </c>
      <c r="C31" s="368"/>
      <c r="D31" s="357" t="s">
        <v>417</v>
      </c>
      <c r="E31" s="357" t="s">
        <v>418</v>
      </c>
      <c r="F31" s="357" t="s">
        <v>419</v>
      </c>
      <c r="G31" s="365" t="str">
        <f>CONCATENATE(D31," ",E31," ",F31)</f>
        <v>Afectación reputacional y detrimento patrimonial. Evaluación defectuosa en el nivel de priorizacion de los proyectos de alto impacto Por falta de acompañamiento técnico a las dependencias con el fin de crear caminos al cumplimiento de los proyectos de inversión de alto impacto.</v>
      </c>
      <c r="H31" s="357"/>
      <c r="I31" s="357" t="s">
        <v>115</v>
      </c>
      <c r="J31" s="359">
        <f>_xlfn.IFNA(VLOOKUP(I31,[5]Aux!$A$2:$B$6,2,FALSE)," ")</f>
        <v>0.4</v>
      </c>
      <c r="K31" s="357" t="s">
        <v>94</v>
      </c>
      <c r="L31" s="361">
        <f>_xlfn.IFNA(VLOOKUP(K31,[5]Aux!$C$2:$D$6,2,FALSE)," ")</f>
        <v>0.4</v>
      </c>
      <c r="M31" s="363" t="str" cm="1">
        <f t="array" ref="M31">_xlfn.IFNA(INDEX('[5]Riesgo Inherente'!$N$12:$N$36,MATCH(I31&amp;K31,'[5]Riesgo Inherente'!$K$12:$K$36&amp;'[5]Riesgo Inherente'!$L$12:$L$36,0),0)," ")</f>
        <v>Moderado</v>
      </c>
      <c r="N31" s="84">
        <v>1</v>
      </c>
      <c r="O31" s="83" t="s">
        <v>420</v>
      </c>
      <c r="P31" s="84" t="s">
        <v>62</v>
      </c>
      <c r="Q31" s="85"/>
      <c r="R31" s="85" t="s">
        <v>63</v>
      </c>
      <c r="S31" s="85" t="s">
        <v>134</v>
      </c>
      <c r="T31" s="86">
        <f>_xlfn.IFNA(VLOOKUP(R31,[5]Aux!$G$2:$H$4,2,FALSE)+VLOOKUP(S31,[5]Aux!$I$2:$J$3,2,FALSE)," ")</f>
        <v>0.4</v>
      </c>
      <c r="U31" s="84"/>
      <c r="V31" s="85" t="s">
        <v>100</v>
      </c>
      <c r="W31" s="84" t="s">
        <v>62</v>
      </c>
      <c r="X31" s="178" t="s">
        <v>421</v>
      </c>
      <c r="Y31" s="87">
        <f>_xlfn.IFNA(IF(OR(R31="Preventivo",R31="Detectivo"),J31-(J31*T31)," ")," ")</f>
        <v>0.24</v>
      </c>
      <c r="Z31" s="353" t="e" cm="1">
        <f t="array" aca="1" ref="Z31" ca="1">_xlfn.IFNA(_xlfn.IFS(AND(AA31&gt;0,AA31&lt;=0.2),"Muy Baja",AND(AA31&gt;0.2,AA31&lt;=0.4),"Baja",AND(AA31&gt;0.4,AA31&lt;=0.6),"Media",AND(AA31&gt;0.6,AA31&lt;=0.8),"Alta",AND(AA31&gt;0.8,AA31&lt;=1),"Muy Alta")," ")</f>
        <v>#NAME?</v>
      </c>
      <c r="AA31" s="359" t="e" cm="1">
        <f t="array" aca="1" ref="AA31" ca="1">_xlfn.IFNA(_xlfn.IFS(AND(Y31=" ",Y32=" "),J31,AND(Y31&lt;&gt;" ",Y32&lt;&gt;" "),Y32,Y31=" ",Y32,Y32=" ",Y31)," ")</f>
        <v>#NAME?</v>
      </c>
      <c r="AB31" s="87" t="str">
        <f>_xlfn.IFNA(IF(R31="Correctivo",L31-(L31*T31)," ")," ")</f>
        <v xml:space="preserve"> </v>
      </c>
      <c r="AC31" s="353" t="e" cm="1">
        <f t="array" aca="1" ref="AC31" ca="1">_xlfn.IFNA(_xlfn.IFS(AND(AD31&gt;0,AD31&lt;=0.2),"Leve",AND(AD31&gt;0.2,AD31&lt;=0.4),"Menor",AND(AD31&gt;0.4,AD31&lt;=0.6),"Moderado",AND(AD31&gt;0.6,AD31&lt;=0.8),"Mayor",AND(AD31&gt;0.8,AD31&lt;=1),"Catastrófico")," ")</f>
        <v>#NAME?</v>
      </c>
      <c r="AD31" s="359" t="e" cm="1">
        <f t="array" aca="1" ref="AD31" ca="1">_xlfn.IFNA(_xlfn.IFS(AND(AB31=" ",AB32=" "),L31,AND(AB31&lt;&gt;" ",AB32&lt;&gt;" "),AB32,AB31=" ",AB32,AB32=" ",AB31)," ")</f>
        <v>#NAME?</v>
      </c>
      <c r="AE31" s="353" t="e" cm="1">
        <f t="array" aca="1" ref="AE31" ca="1">_xlfn.IFNA(INDEX('[5]Riesgo Inherente'!$N$12:$N$36,MATCH(Z31&amp;AC31,'[5]Riesgo Inherente'!$K$12:$K$36&amp;'[5]Riesgo Inherente'!$L$12:$L$36,0),0)," ")</f>
        <v>#NAME?</v>
      </c>
      <c r="AF31" s="355"/>
    </row>
    <row r="32" spans="2:32" ht="72" thickBot="1" x14ac:dyDescent="0.3">
      <c r="B32" s="349"/>
      <c r="C32" s="368"/>
      <c r="D32" s="358"/>
      <c r="E32" s="358"/>
      <c r="F32" s="358"/>
      <c r="G32" s="366"/>
      <c r="H32" s="358"/>
      <c r="I32" s="358"/>
      <c r="J32" s="360"/>
      <c r="K32" s="358"/>
      <c r="L32" s="362"/>
      <c r="M32" s="364"/>
      <c r="N32" s="90">
        <v>2</v>
      </c>
      <c r="O32" s="89" t="s">
        <v>422</v>
      </c>
      <c r="P32" s="90" t="s">
        <v>62</v>
      </c>
      <c r="Q32" s="91"/>
      <c r="R32" s="91" t="s">
        <v>63</v>
      </c>
      <c r="S32" s="91" t="s">
        <v>134</v>
      </c>
      <c r="T32" s="92">
        <f>_xlfn.IFNA(VLOOKUP(R32,[5]Aux!$G$2:$H$4,2,FALSE)+VLOOKUP(S32,[5]Aux!$I$2:$J$3,2,FALSE)," ")</f>
        <v>0.4</v>
      </c>
      <c r="U32" s="90"/>
      <c r="V32" s="91" t="s">
        <v>100</v>
      </c>
      <c r="W32" s="90" t="s">
        <v>62</v>
      </c>
      <c r="X32" s="84" t="s">
        <v>423</v>
      </c>
      <c r="Y32" s="93">
        <f>_xlfn.IFNA(IF(Y31=" ",IF(OR(R32="Preventivo",R32="Detectivo"),J31-(J31*T32)," "),IF(OR(R32="Preventivo",R32="Detectivo"),Y31-(Y31*T32)," "))," ")</f>
        <v>0.14399999999999999</v>
      </c>
      <c r="Z32" s="354"/>
      <c r="AA32" s="360"/>
      <c r="AB32" s="95" t="str">
        <f>_xlfn.IFNA(IF(AB31=" ",IF(R32="Correctivo",L31-(L31*T32)," "),IF(R32="Correctivo",AB31-(AB31*T32)," "))," ")</f>
        <v xml:space="preserve"> </v>
      </c>
      <c r="AC32" s="354"/>
      <c r="AD32" s="360"/>
      <c r="AE32" s="354"/>
      <c r="AF32" s="356"/>
    </row>
    <row r="33" spans="2:32" ht="50.1" customHeight="1" thickBot="1" x14ac:dyDescent="0.3">
      <c r="B33" s="284">
        <v>5</v>
      </c>
      <c r="C33" s="368"/>
      <c r="D33" s="357" t="s">
        <v>424</v>
      </c>
      <c r="E33" s="357" t="s">
        <v>425</v>
      </c>
      <c r="F33" s="357" t="s">
        <v>426</v>
      </c>
      <c r="G33" s="365" t="str">
        <f>CONCATENATE(D33," ",E33," ",F33)</f>
        <v>Detrimento patrimonial y Afectación reputacional. La omisión o incumplimiento de las disposiciones legales por las cuales se reglamenta la
constitución y funcionamiento de la Caja Menor con el fin de legalizar gastos que no cumplen con los requisitos minimos establecidos.</v>
      </c>
      <c r="H33" s="357"/>
      <c r="I33" s="357" t="s">
        <v>93</v>
      </c>
      <c r="J33" s="359">
        <f>_xlfn.IFNA(VLOOKUP(I33,[5]Aux!$A$2:$B$6,2,FALSE)," ")</f>
        <v>0.6</v>
      </c>
      <c r="K33" s="357" t="s">
        <v>427</v>
      </c>
      <c r="L33" s="361">
        <f>_xlfn.IFNA(VLOOKUP(K33,[5]Aux!$C$2:$D$6,2,FALSE)," ")</f>
        <v>0.6</v>
      </c>
      <c r="M33" s="363" t="str" cm="1">
        <f t="array" ref="M33">_xlfn.IFNA(INDEX('[5]Riesgo Inherente'!$N$12:$N$36,MATCH(I33&amp;K33,'[5]Riesgo Inherente'!$K$12:$K$36&amp;'[5]Riesgo Inherente'!$L$12:$L$36,0),0)," ")</f>
        <v>Moderado</v>
      </c>
      <c r="N33" s="84">
        <v>1</v>
      </c>
      <c r="O33" s="83" t="s">
        <v>428</v>
      </c>
      <c r="P33" s="84" t="s">
        <v>62</v>
      </c>
      <c r="Q33" s="85"/>
      <c r="R33" s="85" t="s">
        <v>63</v>
      </c>
      <c r="S33" s="85" t="s">
        <v>64</v>
      </c>
      <c r="T33" s="86">
        <f>_xlfn.IFNA(VLOOKUP(R33,[5]Aux!$G$2:$H$4,2,FALSE)+VLOOKUP(S33,[5]Aux!$I$2:$J$3,2,FALSE)," ")</f>
        <v>0.4</v>
      </c>
      <c r="U33" s="84"/>
      <c r="V33" s="85" t="s">
        <v>96</v>
      </c>
      <c r="W33" s="84"/>
      <c r="X33" s="84" t="s">
        <v>429</v>
      </c>
      <c r="Y33" s="87">
        <f>_xlfn.IFNA(IF(OR(R33="Preventivo",R33="Detectivo"),J33-(J33*T33)," ")," ")</f>
        <v>0.36</v>
      </c>
      <c r="Z33" s="353" t="e" cm="1">
        <f t="array" aca="1" ref="Z33" ca="1">_xlfn.IFNA(_xlfn.IFS(AND(AA33&gt;0,AA33&lt;=0.2),"Muy Baja",AND(AA33&gt;0.2,AA33&lt;=0.4),"Baja",AND(AA33&gt;0.4,AA33&lt;=0.6),"Media",AND(AA33&gt;0.6,AA33&lt;=0.8),"Alta",AND(AA33&gt;0.8,AA33&lt;=1),"Muy Alta")," ")</f>
        <v>#NAME?</v>
      </c>
      <c r="AA33" s="359" t="e" cm="1">
        <f t="array" aca="1" ref="AA33" ca="1">_xlfn.IFNA(_xlfn.IFS(AND(Y33=" ",Y34=" "),J33,AND(Y33&lt;&gt;" ",Y34&lt;&gt;" "),Y34,Y33=" ",Y34,Y34=" ",Y33)," ")</f>
        <v>#NAME?</v>
      </c>
      <c r="AB33" s="87" t="str">
        <f>_xlfn.IFNA(IF(R33="Correctivo",L33-(L33*T33)," ")," ")</f>
        <v xml:space="preserve"> </v>
      </c>
      <c r="AC33" s="353" t="e" cm="1">
        <f t="array" aca="1" ref="AC33" ca="1">_xlfn.IFNA(_xlfn.IFS(AND(AD33&gt;0,AD33&lt;=0.2),"Leve",AND(AD33&gt;0.2,AD33&lt;=0.4),"Menor",AND(AD33&gt;0.4,AD33&lt;=0.6),"Moderado",AND(AD33&gt;0.6,AD33&lt;=0.8),"Mayor",AND(AD33&gt;0.8,AD33&lt;=1),"Catastrófico")," ")</f>
        <v>#NAME?</v>
      </c>
      <c r="AD33" s="359" t="e" cm="1">
        <f t="array" aca="1" ref="AD33" ca="1">_xlfn.IFNA(_xlfn.IFS(AND(AB33=" ",AB34=" "),L33,AND(AB33&lt;&gt;" ",AB34&lt;&gt;" "),AB34,AB33=" ",AB34,AB34=" ",AB33)," ")</f>
        <v>#NAME?</v>
      </c>
      <c r="AE33" s="353" t="e" cm="1">
        <f t="array" aca="1" ref="AE33" ca="1">_xlfn.IFNA(INDEX('[5]Riesgo Inherente'!$N$12:$N$36,MATCH(Z33&amp;AC33,'[5]Riesgo Inherente'!$K$12:$K$36&amp;'[5]Riesgo Inherente'!$L$12:$L$36,0),0)," ")</f>
        <v>#NAME?</v>
      </c>
      <c r="AF33" s="355"/>
    </row>
    <row r="34" spans="2:32" ht="72" thickBot="1" x14ac:dyDescent="0.3">
      <c r="B34" s="285"/>
      <c r="C34" s="368"/>
      <c r="D34" s="358"/>
      <c r="E34" s="358"/>
      <c r="F34" s="358"/>
      <c r="G34" s="366"/>
      <c r="H34" s="358"/>
      <c r="I34" s="358"/>
      <c r="J34" s="360"/>
      <c r="K34" s="358"/>
      <c r="L34" s="362"/>
      <c r="M34" s="364"/>
      <c r="N34" s="90">
        <v>2</v>
      </c>
      <c r="O34" s="89" t="s">
        <v>430</v>
      </c>
      <c r="P34" s="90" t="s">
        <v>197</v>
      </c>
      <c r="Q34" s="91"/>
      <c r="R34" s="91" t="s">
        <v>63</v>
      </c>
      <c r="S34" s="91" t="s">
        <v>134</v>
      </c>
      <c r="T34" s="92">
        <f>_xlfn.IFNA(VLOOKUP(R34,[5]Aux!$G$2:$H$4,2,FALSE)+VLOOKUP(S34,[5]Aux!$I$2:$J$3,2,FALSE)," ")</f>
        <v>0.4</v>
      </c>
      <c r="U34" s="90"/>
      <c r="V34" s="91" t="s">
        <v>96</v>
      </c>
      <c r="W34" s="90" t="s">
        <v>62</v>
      </c>
      <c r="X34" s="84" t="s">
        <v>431</v>
      </c>
      <c r="Y34" s="93">
        <f>_xlfn.IFNA(IF(Y33=" ",IF(OR(R34="Preventivo",R34="Detectivo"),J33-(J33*T34)," "),IF(OR(R34="Preventivo",R34="Detectivo"),Y33-(Y33*T34)," "))," ")</f>
        <v>0.216</v>
      </c>
      <c r="Z34" s="354"/>
      <c r="AA34" s="360"/>
      <c r="AB34" s="95" t="str">
        <f>_xlfn.IFNA(IF(AB33=" ",IF(R34="Correctivo",L33-(L33*T34)," "),IF(R34="Correctivo",AB33-(AB33*T34)," "))," ")</f>
        <v xml:space="preserve"> </v>
      </c>
      <c r="AC34" s="354"/>
      <c r="AD34" s="360"/>
      <c r="AE34" s="354"/>
      <c r="AF34" s="356"/>
    </row>
    <row r="35" spans="2:32" ht="23.1" customHeight="1" x14ac:dyDescent="0.25">
      <c r="B35" s="71"/>
      <c r="AD35" s="268" t="s">
        <v>118</v>
      </c>
      <c r="AE35" s="268"/>
      <c r="AF35" s="269"/>
    </row>
    <row r="36" spans="2:32" ht="18" customHeight="1" x14ac:dyDescent="0.25">
      <c r="B36" s="111"/>
      <c r="C36" s="112"/>
      <c r="D36" s="112"/>
      <c r="E36" s="112"/>
      <c r="F36" s="112"/>
      <c r="G36" s="112"/>
      <c r="H36" s="112"/>
      <c r="I36" s="112"/>
      <c r="J36" s="112"/>
      <c r="K36" s="112"/>
      <c r="L36" s="112"/>
      <c r="M36" s="112"/>
      <c r="N36" s="112"/>
      <c r="O36" s="112"/>
      <c r="P36" s="112"/>
      <c r="Q36" s="112"/>
      <c r="R36" s="112"/>
      <c r="S36" s="112" t="s">
        <v>105</v>
      </c>
      <c r="T36" s="112"/>
      <c r="U36" s="112"/>
      <c r="V36" s="112"/>
      <c r="W36" s="112"/>
      <c r="X36" s="112"/>
      <c r="Y36" s="112"/>
      <c r="Z36" s="112"/>
      <c r="AA36" s="112"/>
      <c r="AB36" s="112"/>
      <c r="AC36" s="112"/>
      <c r="AD36" s="270" t="s">
        <v>106</v>
      </c>
      <c r="AE36" s="270"/>
      <c r="AF36" s="271"/>
    </row>
    <row r="39" spans="2:32" s="113" customFormat="1" ht="24.95" customHeight="1" x14ac:dyDescent="0.25">
      <c r="B39" s="263"/>
      <c r="C39" s="263"/>
      <c r="D39" s="263"/>
      <c r="E39" s="264"/>
      <c r="F39" s="264"/>
      <c r="G39" s="264"/>
      <c r="H39" s="264"/>
      <c r="I39" s="263"/>
      <c r="J39" s="263"/>
      <c r="K39" s="264"/>
      <c r="L39" s="264"/>
      <c r="M39" s="264"/>
      <c r="N39" s="264"/>
      <c r="O39" s="264"/>
      <c r="P39" s="264"/>
      <c r="Q39" s="264"/>
      <c r="R39" s="263"/>
      <c r="S39" s="263"/>
      <c r="T39" s="264"/>
      <c r="U39" s="264"/>
      <c r="V39" s="264"/>
      <c r="W39" s="264"/>
      <c r="X39" s="264"/>
      <c r="Y39" s="264"/>
      <c r="Z39" s="264"/>
      <c r="AA39" s="264"/>
      <c r="AB39" s="264"/>
      <c r="AC39" s="264"/>
      <c r="AD39" s="264"/>
      <c r="AE39" s="264"/>
      <c r="AF39" s="264"/>
    </row>
    <row r="40" spans="2:32" s="113" customFormat="1" ht="20.100000000000001" customHeight="1" x14ac:dyDescent="0.25">
      <c r="B40" s="263"/>
      <c r="C40" s="263"/>
      <c r="D40" s="263"/>
      <c r="E40" s="264"/>
      <c r="F40" s="264"/>
      <c r="G40" s="264"/>
      <c r="H40" s="264"/>
      <c r="I40" s="263"/>
      <c r="J40" s="263"/>
      <c r="K40" s="264"/>
      <c r="L40" s="264"/>
      <c r="M40" s="264"/>
      <c r="N40" s="264"/>
      <c r="O40" s="264"/>
      <c r="P40" s="264"/>
      <c r="Q40" s="264"/>
      <c r="R40" s="263"/>
      <c r="S40" s="265"/>
      <c r="T40" s="264"/>
      <c r="U40" s="264"/>
      <c r="V40" s="264"/>
      <c r="W40" s="264"/>
      <c r="X40" s="264"/>
      <c r="Y40" s="264"/>
      <c r="Z40" s="264"/>
      <c r="AA40" s="264"/>
      <c r="AB40" s="264"/>
      <c r="AC40" s="264"/>
      <c r="AD40" s="264"/>
      <c r="AE40" s="264"/>
      <c r="AF40" s="264"/>
    </row>
    <row r="44" spans="2:32" ht="15" customHeight="1" x14ac:dyDescent="0.25">
      <c r="AB44" s="260"/>
      <c r="AC44" s="260"/>
    </row>
    <row r="45" spans="2:32" ht="15" customHeight="1" x14ac:dyDescent="0.25">
      <c r="AB45" s="261"/>
      <c r="AC45" s="261"/>
    </row>
    <row r="46" spans="2:32" ht="15" customHeight="1" x14ac:dyDescent="0.25">
      <c r="AB46" s="262"/>
      <c r="AC46" s="262"/>
    </row>
    <row r="142" spans="4:4" ht="15.75" x14ac:dyDescent="0.25"/>
    <row r="143" spans="4:4" ht="15" hidden="1" customHeight="1" x14ac:dyDescent="0.25"/>
    <row r="144" spans="4:4" ht="15" hidden="1" customHeight="1" x14ac:dyDescent="0.25">
      <c r="D144" s="67" t="s">
        <v>92</v>
      </c>
    </row>
    <row r="145" spans="4:4" ht="15" hidden="1" customHeight="1" x14ac:dyDescent="0.25">
      <c r="D145" s="67" t="s">
        <v>147</v>
      </c>
    </row>
    <row r="146" spans="4:4" ht="15" hidden="1" customHeight="1" x14ac:dyDescent="0.25">
      <c r="D146" s="67" t="s">
        <v>148</v>
      </c>
    </row>
    <row r="147" spans="4:4" ht="15" hidden="1" customHeight="1" x14ac:dyDescent="0.25">
      <c r="D147" s="67" t="s">
        <v>149</v>
      </c>
    </row>
    <row r="148" spans="4:4" ht="15" hidden="1" customHeight="1" x14ac:dyDescent="0.25">
      <c r="D148" s="67" t="s">
        <v>150</v>
      </c>
    </row>
    <row r="149" spans="4:4" ht="15" hidden="1" customHeight="1" x14ac:dyDescent="0.25">
      <c r="D149" s="67" t="s">
        <v>151</v>
      </c>
    </row>
    <row r="150" spans="4:4" ht="15" hidden="1" customHeight="1" x14ac:dyDescent="0.25">
      <c r="D150" s="67" t="s">
        <v>152</v>
      </c>
    </row>
    <row r="151" spans="4:4" ht="15" hidden="1" customHeight="1" x14ac:dyDescent="0.25">
      <c r="D151" s="67" t="s">
        <v>58</v>
      </c>
    </row>
    <row r="152" spans="4:4" ht="15" hidden="1" customHeight="1" x14ac:dyDescent="0.25"/>
    <row r="153" spans="4:4" ht="15.75" x14ac:dyDescent="0.25"/>
  </sheetData>
  <mergeCells count="159">
    <mergeCell ref="AE33:AE34"/>
    <mergeCell ref="AF33:AF34"/>
    <mergeCell ref="C25:C34"/>
    <mergeCell ref="B33:B34"/>
    <mergeCell ref="L33:L34"/>
    <mergeCell ref="M33:M34"/>
    <mergeCell ref="Z33:Z34"/>
    <mergeCell ref="AA33:AA34"/>
    <mergeCell ref="AC33:AC34"/>
    <mergeCell ref="AD33:AD34"/>
    <mergeCell ref="K33:K34"/>
    <mergeCell ref="Z31:Z32"/>
    <mergeCell ref="AA31:AA32"/>
    <mergeCell ref="AC31:AC32"/>
    <mergeCell ref="AD31:AD32"/>
    <mergeCell ref="AE31:AE32"/>
    <mergeCell ref="AF31:AF32"/>
    <mergeCell ref="H31:H32"/>
    <mergeCell ref="I31:I32"/>
    <mergeCell ref="J31:J32"/>
    <mergeCell ref="K31:K32"/>
    <mergeCell ref="L31:L32"/>
    <mergeCell ref="M31:M32"/>
    <mergeCell ref="B31:B32"/>
    <mergeCell ref="AB44:AC44"/>
    <mergeCell ref="AB45:AC45"/>
    <mergeCell ref="AB46:AC46"/>
    <mergeCell ref="D33:D34"/>
    <mergeCell ref="E33:E34"/>
    <mergeCell ref="F33:F34"/>
    <mergeCell ref="G33:G34"/>
    <mergeCell ref="H33:H34"/>
    <mergeCell ref="I33:I34"/>
    <mergeCell ref="J33:J34"/>
    <mergeCell ref="B40:D40"/>
    <mergeCell ref="E40:H40"/>
    <mergeCell ref="I40:J40"/>
    <mergeCell ref="K40:Q40"/>
    <mergeCell ref="R40:S40"/>
    <mergeCell ref="T40:AF40"/>
    <mergeCell ref="AD35:AF35"/>
    <mergeCell ref="AD36:AF36"/>
    <mergeCell ref="B39:D39"/>
    <mergeCell ref="E39:H39"/>
    <mergeCell ref="I39:J39"/>
    <mergeCell ref="K39:Q39"/>
    <mergeCell ref="R39:S39"/>
    <mergeCell ref="T39:AF39"/>
    <mergeCell ref="B29:B30"/>
    <mergeCell ref="D29:D30"/>
    <mergeCell ref="E29:E30"/>
    <mergeCell ref="F29:F30"/>
    <mergeCell ref="G29:G30"/>
    <mergeCell ref="D31:D32"/>
    <mergeCell ref="E31:E32"/>
    <mergeCell ref="F31:F32"/>
    <mergeCell ref="G31:G32"/>
    <mergeCell ref="AE27:AE28"/>
    <mergeCell ref="AF27:AF28"/>
    <mergeCell ref="H27:H28"/>
    <mergeCell ref="I27:I28"/>
    <mergeCell ref="J27:J28"/>
    <mergeCell ref="K27:K28"/>
    <mergeCell ref="L27:L28"/>
    <mergeCell ref="M27:M28"/>
    <mergeCell ref="AF29:AF30"/>
    <mergeCell ref="H29:H30"/>
    <mergeCell ref="I29:I30"/>
    <mergeCell ref="J29:J30"/>
    <mergeCell ref="K29:K30"/>
    <mergeCell ref="L29:L30"/>
    <mergeCell ref="M29:M30"/>
    <mergeCell ref="Z29:Z30"/>
    <mergeCell ref="AA29:AA30"/>
    <mergeCell ref="AC29:AC30"/>
    <mergeCell ref="AD29:AD30"/>
    <mergeCell ref="AE29:AE30"/>
    <mergeCell ref="B27:B28"/>
    <mergeCell ref="D27:D28"/>
    <mergeCell ref="E27:E28"/>
    <mergeCell ref="F27:F28"/>
    <mergeCell ref="G27:G28"/>
    <mergeCell ref="Z27:Z28"/>
    <mergeCell ref="AA27:AA28"/>
    <mergeCell ref="AC27:AC28"/>
    <mergeCell ref="AD27:AD28"/>
    <mergeCell ref="L23:L24"/>
    <mergeCell ref="M23:M24"/>
    <mergeCell ref="N23:N24"/>
    <mergeCell ref="O23:O24"/>
    <mergeCell ref="B25:B26"/>
    <mergeCell ref="D25:D26"/>
    <mergeCell ref="E25:E26"/>
    <mergeCell ref="F25:F26"/>
    <mergeCell ref="G25:G26"/>
    <mergeCell ref="AE25:AE26"/>
    <mergeCell ref="AF25:AF26"/>
    <mergeCell ref="H25:H26"/>
    <mergeCell ref="I25:I26"/>
    <mergeCell ref="J25:J26"/>
    <mergeCell ref="K25:K26"/>
    <mergeCell ref="L25:L26"/>
    <mergeCell ref="M25:M26"/>
    <mergeCell ref="Z25:Z26"/>
    <mergeCell ref="AA25:AA26"/>
    <mergeCell ref="AC25:AC26"/>
    <mergeCell ref="AD25:AD26"/>
    <mergeCell ref="B22:M22"/>
    <mergeCell ref="N22:AF22"/>
    <mergeCell ref="B23:B24"/>
    <mergeCell ref="C23:C24"/>
    <mergeCell ref="D23:D24"/>
    <mergeCell ref="E23:E24"/>
    <mergeCell ref="F23:F24"/>
    <mergeCell ref="G23:G24"/>
    <mergeCell ref="H23:H24"/>
    <mergeCell ref="I23:I24"/>
    <mergeCell ref="AA23:AA24"/>
    <mergeCell ref="AB23:AB24"/>
    <mergeCell ref="AC23:AC24"/>
    <mergeCell ref="AD23:AD24"/>
    <mergeCell ref="AE23:AE24"/>
    <mergeCell ref="AF23:AF24"/>
    <mergeCell ref="P23:Q23"/>
    <mergeCell ref="R23:T23"/>
    <mergeCell ref="U23:W23"/>
    <mergeCell ref="X23:X24"/>
    <mergeCell ref="Y23:Y24"/>
    <mergeCell ref="Z23:Z24"/>
    <mergeCell ref="J23:J24"/>
    <mergeCell ref="K23:K24"/>
    <mergeCell ref="B20:D20"/>
    <mergeCell ref="E20:H20"/>
    <mergeCell ref="Q20:S20"/>
    <mergeCell ref="T20:Y20"/>
    <mergeCell ref="Z20:AA20"/>
    <mergeCell ref="AB20:AF20"/>
    <mergeCell ref="AB18:AF18"/>
    <mergeCell ref="B19:D19"/>
    <mergeCell ref="E19:H19"/>
    <mergeCell ref="Q19:S19"/>
    <mergeCell ref="T19:Y19"/>
    <mergeCell ref="Z19:AA19"/>
    <mergeCell ref="AB19:AF19"/>
    <mergeCell ref="E17:H17"/>
    <mergeCell ref="B18:D18"/>
    <mergeCell ref="E18:H18"/>
    <mergeCell ref="Q18:S18"/>
    <mergeCell ref="T18:Y18"/>
    <mergeCell ref="Z18:AA18"/>
    <mergeCell ref="B3:E13"/>
    <mergeCell ref="F3:Z13"/>
    <mergeCell ref="AA3:AF13"/>
    <mergeCell ref="B14:D14"/>
    <mergeCell ref="AB14:AE14"/>
    <mergeCell ref="B16:D16"/>
    <mergeCell ref="E16:H16"/>
    <mergeCell ref="Q16:S16"/>
    <mergeCell ref="V16:AF16"/>
  </mergeCells>
  <conditionalFormatting sqref="I25 Z25">
    <cfRule type="cellIs" dxfId="1864" priority="122" operator="equal">
      <formula>"Muy Alta"</formula>
    </cfRule>
    <cfRule type="cellIs" dxfId="1863" priority="123" operator="equal">
      <formula>"Alta"</formula>
    </cfRule>
  </conditionalFormatting>
  <conditionalFormatting sqref="K25 AC25">
    <cfRule type="cellIs" dxfId="1862" priority="117" operator="equal">
      <formula>"Catastrófico"</formula>
    </cfRule>
    <cfRule type="cellIs" dxfId="1861" priority="118" operator="equal">
      <formula>"Mayor"</formula>
    </cfRule>
    <cfRule type="cellIs" dxfId="1860" priority="119" operator="equal">
      <formula>"Moderado"</formula>
    </cfRule>
    <cfRule type="cellIs" dxfId="1859" priority="120" operator="equal">
      <formula>"Menor"</formula>
    </cfRule>
    <cfRule type="cellIs" dxfId="1858" priority="121" operator="equal">
      <formula>"Leve"</formula>
    </cfRule>
  </conditionalFormatting>
  <conditionalFormatting sqref="M25 AE25">
    <cfRule type="cellIs" dxfId="1857" priority="113" operator="equal">
      <formula>"Extremo"</formula>
    </cfRule>
    <cfRule type="cellIs" dxfId="1856" priority="114" operator="equal">
      <formula>"Alto"</formula>
    </cfRule>
    <cfRule type="cellIs" dxfId="1855" priority="115" operator="equal">
      <formula>"Moderado"</formula>
    </cfRule>
    <cfRule type="cellIs" dxfId="1854" priority="116" operator="equal">
      <formula>"Bajo"</formula>
    </cfRule>
  </conditionalFormatting>
  <conditionalFormatting sqref="Z33">
    <cfRule type="cellIs" dxfId="1853" priority="10" operator="equal">
      <formula>"Muy Alta"</formula>
    </cfRule>
    <cfRule type="cellIs" dxfId="1852" priority="11" operator="equal">
      <formula>"Alta"</formula>
    </cfRule>
  </conditionalFormatting>
  <conditionalFormatting sqref="AC33">
    <cfRule type="cellIs" dxfId="1851" priority="5" operator="equal">
      <formula>"Catastrófico"</formula>
    </cfRule>
    <cfRule type="cellIs" dxfId="1850" priority="6" operator="equal">
      <formula>"Mayor"</formula>
    </cfRule>
    <cfRule type="cellIs" dxfId="1849" priority="7" operator="equal">
      <formula>"Moderado"</formula>
    </cfRule>
    <cfRule type="cellIs" dxfId="1848" priority="8" operator="equal">
      <formula>"Menor"</formula>
    </cfRule>
    <cfRule type="cellIs" dxfId="1847" priority="9" operator="equal">
      <formula>"Leve"</formula>
    </cfRule>
  </conditionalFormatting>
  <conditionalFormatting sqref="AE33">
    <cfRule type="cellIs" dxfId="1846" priority="1" operator="equal">
      <formula>"Extremo"</formula>
    </cfRule>
    <cfRule type="cellIs" dxfId="1845" priority="2" operator="equal">
      <formula>"Alto"</formula>
    </cfRule>
    <cfRule type="cellIs" dxfId="1844" priority="3" operator="equal">
      <formula>"Moderado"</formula>
    </cfRule>
    <cfRule type="cellIs" dxfId="1843" priority="4" operator="equal">
      <formula>"Bajo"</formula>
    </cfRule>
  </conditionalFormatting>
  <conditionalFormatting sqref="I33">
    <cfRule type="cellIs" dxfId="1842" priority="24" operator="equal">
      <formula>"Muy Alta"</formula>
    </cfRule>
    <cfRule type="cellIs" dxfId="1841" priority="25" operator="equal">
      <formula>"Alta"</formula>
    </cfRule>
  </conditionalFormatting>
  <conditionalFormatting sqref="K33">
    <cfRule type="cellIs" dxfId="1840" priority="19" operator="equal">
      <formula>"Catastrófico"</formula>
    </cfRule>
    <cfRule type="cellIs" dxfId="1839" priority="20" operator="equal">
      <formula>"Mayor"</formula>
    </cfRule>
    <cfRule type="cellIs" dxfId="1838" priority="21" operator="equal">
      <formula>"Moderado"</formula>
    </cfRule>
    <cfRule type="cellIs" dxfId="1837" priority="22" operator="equal">
      <formula>"Menor"</formula>
    </cfRule>
    <cfRule type="cellIs" dxfId="1836" priority="23" operator="equal">
      <formula>"Leve"</formula>
    </cfRule>
  </conditionalFormatting>
  <conditionalFormatting sqref="M33">
    <cfRule type="cellIs" dxfId="1835" priority="15" operator="equal">
      <formula>"Extremo"</formula>
    </cfRule>
    <cfRule type="cellIs" dxfId="1834" priority="16" operator="equal">
      <formula>"Alto"</formula>
    </cfRule>
    <cfRule type="cellIs" dxfId="1833" priority="17" operator="equal">
      <formula>"Moderado"</formula>
    </cfRule>
    <cfRule type="cellIs" dxfId="1832" priority="18" operator="equal">
      <formula>"Bajo"</formula>
    </cfRule>
  </conditionalFormatting>
  <conditionalFormatting sqref="Z31">
    <cfRule type="cellIs" dxfId="1831" priority="38" operator="equal">
      <formula>"Muy Alta"</formula>
    </cfRule>
    <cfRule type="cellIs" dxfId="1830" priority="39" operator="equal">
      <formula>"Alta"</formula>
    </cfRule>
  </conditionalFormatting>
  <conditionalFormatting sqref="AC31">
    <cfRule type="cellIs" dxfId="1829" priority="33" operator="equal">
      <formula>"Catastrófico"</formula>
    </cfRule>
    <cfRule type="cellIs" dxfId="1828" priority="34" operator="equal">
      <formula>"Mayor"</formula>
    </cfRule>
    <cfRule type="cellIs" dxfId="1827" priority="35" operator="equal">
      <formula>"Moderado"</formula>
    </cfRule>
    <cfRule type="cellIs" dxfId="1826" priority="36" operator="equal">
      <formula>"Menor"</formula>
    </cfRule>
    <cfRule type="cellIs" dxfId="1825" priority="37" operator="equal">
      <formula>"Leve"</formula>
    </cfRule>
  </conditionalFormatting>
  <conditionalFormatting sqref="AE31">
    <cfRule type="cellIs" dxfId="1824" priority="29" operator="equal">
      <formula>"Extremo"</formula>
    </cfRule>
    <cfRule type="cellIs" dxfId="1823" priority="30" operator="equal">
      <formula>"Alto"</formula>
    </cfRule>
    <cfRule type="cellIs" dxfId="1822" priority="31" operator="equal">
      <formula>"Moderado"</formula>
    </cfRule>
    <cfRule type="cellIs" dxfId="1821" priority="32" operator="equal">
      <formula>"Bajo"</formula>
    </cfRule>
  </conditionalFormatting>
  <conditionalFormatting sqref="I31">
    <cfRule type="cellIs" dxfId="1820" priority="52" operator="equal">
      <formula>"Muy Alta"</formula>
    </cfRule>
    <cfRule type="cellIs" dxfId="1819" priority="53" operator="equal">
      <formula>"Alta"</formula>
    </cfRule>
  </conditionalFormatting>
  <conditionalFormatting sqref="K31">
    <cfRule type="cellIs" dxfId="1818" priority="47" operator="equal">
      <formula>"Catastrófico"</formula>
    </cfRule>
    <cfRule type="cellIs" dxfId="1817" priority="48" operator="equal">
      <formula>"Mayor"</formula>
    </cfRule>
    <cfRule type="cellIs" dxfId="1816" priority="49" operator="equal">
      <formula>"Moderado"</formula>
    </cfRule>
    <cfRule type="cellIs" dxfId="1815" priority="50" operator="equal">
      <formula>"Menor"</formula>
    </cfRule>
    <cfRule type="cellIs" dxfId="1814" priority="51" operator="equal">
      <formula>"Leve"</formula>
    </cfRule>
  </conditionalFormatting>
  <conditionalFormatting sqref="M31">
    <cfRule type="cellIs" dxfId="1813" priority="43" operator="equal">
      <formula>"Extremo"</formula>
    </cfRule>
    <cfRule type="cellIs" dxfId="1812" priority="44" operator="equal">
      <formula>"Alto"</formula>
    </cfRule>
    <cfRule type="cellIs" dxfId="1811" priority="45" operator="equal">
      <formula>"Moderado"</formula>
    </cfRule>
    <cfRule type="cellIs" dxfId="1810" priority="46" operator="equal">
      <formula>"Bajo"</formula>
    </cfRule>
  </conditionalFormatting>
  <conditionalFormatting sqref="Z29">
    <cfRule type="cellIs" dxfId="1809" priority="66" operator="equal">
      <formula>"Muy Alta"</formula>
    </cfRule>
    <cfRule type="cellIs" dxfId="1808" priority="67" operator="equal">
      <formula>"Alta"</formula>
    </cfRule>
  </conditionalFormatting>
  <conditionalFormatting sqref="AC29">
    <cfRule type="cellIs" dxfId="1807" priority="61" operator="equal">
      <formula>"Catastrófico"</formula>
    </cfRule>
    <cfRule type="cellIs" dxfId="1806" priority="62" operator="equal">
      <formula>"Mayor"</formula>
    </cfRule>
    <cfRule type="cellIs" dxfId="1805" priority="63" operator="equal">
      <formula>"Moderado"</formula>
    </cfRule>
    <cfRule type="cellIs" dxfId="1804" priority="64" operator="equal">
      <formula>"Menor"</formula>
    </cfRule>
    <cfRule type="cellIs" dxfId="1803" priority="65" operator="equal">
      <formula>"Leve"</formula>
    </cfRule>
  </conditionalFormatting>
  <conditionalFormatting sqref="AE29">
    <cfRule type="cellIs" dxfId="1802" priority="57" operator="equal">
      <formula>"Extremo"</formula>
    </cfRule>
    <cfRule type="cellIs" dxfId="1801" priority="58" operator="equal">
      <formula>"Alto"</formula>
    </cfRule>
    <cfRule type="cellIs" dxfId="1800" priority="59" operator="equal">
      <formula>"Moderado"</formula>
    </cfRule>
    <cfRule type="cellIs" dxfId="1799" priority="60" operator="equal">
      <formula>"Bajo"</formula>
    </cfRule>
  </conditionalFormatting>
  <conditionalFormatting sqref="I29">
    <cfRule type="cellIs" dxfId="1798" priority="80" operator="equal">
      <formula>"Muy Alta"</formula>
    </cfRule>
    <cfRule type="cellIs" dxfId="1797" priority="81" operator="equal">
      <formula>"Alta"</formula>
    </cfRule>
  </conditionalFormatting>
  <conditionalFormatting sqref="K29">
    <cfRule type="cellIs" dxfId="1796" priority="75" operator="equal">
      <formula>"Catastrófico"</formula>
    </cfRule>
    <cfRule type="cellIs" dxfId="1795" priority="76" operator="equal">
      <formula>"Mayor"</formula>
    </cfRule>
    <cfRule type="cellIs" dxfId="1794" priority="77" operator="equal">
      <formula>"Moderado"</formula>
    </cfRule>
    <cfRule type="cellIs" dxfId="1793" priority="78" operator="equal">
      <formula>"Menor"</formula>
    </cfRule>
    <cfRule type="cellIs" dxfId="1792" priority="79" operator="equal">
      <formula>"Leve"</formula>
    </cfRule>
  </conditionalFormatting>
  <conditionalFormatting sqref="M29">
    <cfRule type="cellIs" dxfId="1791" priority="71" operator="equal">
      <formula>"Extremo"</formula>
    </cfRule>
    <cfRule type="cellIs" dxfId="1790" priority="72" operator="equal">
      <formula>"Alto"</formula>
    </cfRule>
    <cfRule type="cellIs" dxfId="1789" priority="73" operator="equal">
      <formula>"Moderado"</formula>
    </cfRule>
    <cfRule type="cellIs" dxfId="1788" priority="74" operator="equal">
      <formula>"Bajo"</formula>
    </cfRule>
  </conditionalFormatting>
  <conditionalFormatting sqref="Z27">
    <cfRule type="cellIs" dxfId="1787" priority="94" operator="equal">
      <formula>"Muy Alta"</formula>
    </cfRule>
    <cfRule type="cellIs" dxfId="1786" priority="95" operator="equal">
      <formula>"Alta"</formula>
    </cfRule>
  </conditionalFormatting>
  <conditionalFormatting sqref="AC27">
    <cfRule type="cellIs" dxfId="1785" priority="89" operator="equal">
      <formula>"Catastrófico"</formula>
    </cfRule>
    <cfRule type="cellIs" dxfId="1784" priority="90" operator="equal">
      <formula>"Mayor"</formula>
    </cfRule>
    <cfRule type="cellIs" dxfId="1783" priority="91" operator="equal">
      <formula>"Moderado"</formula>
    </cfRule>
    <cfRule type="cellIs" dxfId="1782" priority="92" operator="equal">
      <formula>"Menor"</formula>
    </cfRule>
    <cfRule type="cellIs" dxfId="1781" priority="93" operator="equal">
      <formula>"Leve"</formula>
    </cfRule>
  </conditionalFormatting>
  <conditionalFormatting sqref="AE27">
    <cfRule type="cellIs" dxfId="1780" priority="85" operator="equal">
      <formula>"Extremo"</formula>
    </cfRule>
    <cfRule type="cellIs" dxfId="1779" priority="86" operator="equal">
      <formula>"Alto"</formula>
    </cfRule>
    <cfRule type="cellIs" dxfId="1778" priority="87" operator="equal">
      <formula>"Moderado"</formula>
    </cfRule>
    <cfRule type="cellIs" dxfId="1777" priority="88" operator="equal">
      <formula>"Bajo"</formula>
    </cfRule>
  </conditionalFormatting>
  <conditionalFormatting sqref="I27">
    <cfRule type="cellIs" dxfId="1776" priority="108" operator="equal">
      <formula>"Muy Alta"</formula>
    </cfRule>
    <cfRule type="cellIs" dxfId="1775" priority="109" operator="equal">
      <formula>"Alta"</formula>
    </cfRule>
  </conditionalFormatting>
  <conditionalFormatting sqref="K27">
    <cfRule type="cellIs" dxfId="1774" priority="103" operator="equal">
      <formula>"Catastrófico"</formula>
    </cfRule>
    <cfRule type="cellIs" dxfId="1773" priority="104" operator="equal">
      <formula>"Mayor"</formula>
    </cfRule>
    <cfRule type="cellIs" dxfId="1772" priority="105" operator="equal">
      <formula>"Moderado"</formula>
    </cfRule>
    <cfRule type="cellIs" dxfId="1771" priority="106" operator="equal">
      <formula>"Menor"</formula>
    </cfRule>
    <cfRule type="cellIs" dxfId="1770" priority="107" operator="equal">
      <formula>"Leve"</formula>
    </cfRule>
  </conditionalFormatting>
  <conditionalFormatting sqref="M27">
    <cfRule type="cellIs" dxfId="1769" priority="99" operator="equal">
      <formula>"Extremo"</formula>
    </cfRule>
    <cfRule type="cellIs" dxfId="1768" priority="100" operator="equal">
      <formula>"Alto"</formula>
    </cfRule>
    <cfRule type="cellIs" dxfId="1767" priority="101" operator="equal">
      <formula>"Moderado"</formula>
    </cfRule>
    <cfRule type="cellIs" dxfId="1766" priority="102" operator="equal">
      <formula>"Bajo"</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ontainsText" priority="124" operator="containsText" id="{942A4272-CCE7-4C23-9B4B-ABE35989BBA1}">
            <xm:f>NOT(ISERROR(SEARCH("Media",I25)))</xm:f>
            <xm:f>"Media"</xm:f>
            <x14:dxf>
              <fill>
                <patternFill>
                  <bgColor theme="7" tint="0.39994506668294322"/>
                </patternFill>
              </fill>
            </x14:dxf>
          </x14:cfRule>
          <x14:cfRule type="containsText" priority="125" operator="containsText" id="{7696201E-ABD0-49C6-BB64-A8060B2ADAFF}">
            <xm:f>NOT(ISERROR(SEARCH("Baja",I25)))</xm:f>
            <xm:f>"Baja"</xm:f>
            <x14:dxf>
              <fill>
                <patternFill>
                  <bgColor rgb="FF00B050"/>
                </patternFill>
              </fill>
            </x14:dxf>
          </x14:cfRule>
          <x14:cfRule type="containsText" priority="126" operator="containsText" id="{DCA4C606-10A3-4427-83B6-986DDA0739B4}">
            <xm:f>NOT(ISERROR(SEARCH("Muy baja",I25)))</xm:f>
            <xm:f>"Muy baja"</xm:f>
            <x14:dxf>
              <fill>
                <patternFill>
                  <bgColor rgb="FF92D050"/>
                </patternFill>
              </fill>
            </x14:dxf>
          </x14:cfRule>
          <xm:sqref>I25 Z25</xm:sqref>
        </x14:conditionalFormatting>
        <x14:conditionalFormatting xmlns:xm="http://schemas.microsoft.com/office/excel/2006/main">
          <x14:cfRule type="containsText" priority="12" operator="containsText" id="{0C3EA3C0-A2A9-4B3B-B5E4-3B4C8BEEEA05}">
            <xm:f>NOT(ISERROR(SEARCH("Media",Z33)))</xm:f>
            <xm:f>"Media"</xm:f>
            <x14:dxf>
              <fill>
                <patternFill>
                  <bgColor theme="7" tint="0.39994506668294322"/>
                </patternFill>
              </fill>
            </x14:dxf>
          </x14:cfRule>
          <x14:cfRule type="containsText" priority="13" operator="containsText" id="{4BF489CB-BF2B-4DFC-AA49-3BE023AC9721}">
            <xm:f>NOT(ISERROR(SEARCH("Baja",Z33)))</xm:f>
            <xm:f>"Baja"</xm:f>
            <x14:dxf>
              <fill>
                <patternFill>
                  <bgColor rgb="FF00B050"/>
                </patternFill>
              </fill>
            </x14:dxf>
          </x14:cfRule>
          <x14:cfRule type="containsText" priority="14" operator="containsText" id="{4268DF22-2668-41A5-AEC3-1CD021BF67D2}">
            <xm:f>NOT(ISERROR(SEARCH("Muy baja",Z33)))</xm:f>
            <xm:f>"Muy baja"</xm:f>
            <x14:dxf>
              <fill>
                <patternFill>
                  <bgColor rgb="FF92D050"/>
                </patternFill>
              </fill>
            </x14:dxf>
          </x14:cfRule>
          <xm:sqref>Z33</xm:sqref>
        </x14:conditionalFormatting>
        <x14:conditionalFormatting xmlns:xm="http://schemas.microsoft.com/office/excel/2006/main">
          <x14:cfRule type="containsText" priority="26" operator="containsText" id="{3A49AB7A-8746-492F-924B-1F80BA0721F0}">
            <xm:f>NOT(ISERROR(SEARCH("Media",I33)))</xm:f>
            <xm:f>"Media"</xm:f>
            <x14:dxf>
              <fill>
                <patternFill>
                  <bgColor theme="7" tint="0.39994506668294322"/>
                </patternFill>
              </fill>
            </x14:dxf>
          </x14:cfRule>
          <x14:cfRule type="containsText" priority="27" operator="containsText" id="{37EFB3DD-483C-4F0D-8A12-B80636A84D70}">
            <xm:f>NOT(ISERROR(SEARCH("Baja",I33)))</xm:f>
            <xm:f>"Baja"</xm:f>
            <x14:dxf>
              <fill>
                <patternFill>
                  <bgColor rgb="FF00B050"/>
                </patternFill>
              </fill>
            </x14:dxf>
          </x14:cfRule>
          <x14:cfRule type="containsText" priority="28" operator="containsText" id="{213DE2A5-4DDB-47BB-8BD3-1892C24AE94A}">
            <xm:f>NOT(ISERROR(SEARCH("Muy baja",I33)))</xm:f>
            <xm:f>"Muy baja"</xm:f>
            <x14:dxf>
              <fill>
                <patternFill>
                  <bgColor rgb="FF92D050"/>
                </patternFill>
              </fill>
            </x14:dxf>
          </x14:cfRule>
          <xm:sqref>I33</xm:sqref>
        </x14:conditionalFormatting>
        <x14:conditionalFormatting xmlns:xm="http://schemas.microsoft.com/office/excel/2006/main">
          <x14:cfRule type="containsText" priority="40" operator="containsText" id="{848B74B6-980B-411C-BF1E-F6C6F2C83EC9}">
            <xm:f>NOT(ISERROR(SEARCH("Media",Z31)))</xm:f>
            <xm:f>"Media"</xm:f>
            <x14:dxf>
              <fill>
                <patternFill>
                  <bgColor theme="7" tint="0.39994506668294322"/>
                </patternFill>
              </fill>
            </x14:dxf>
          </x14:cfRule>
          <x14:cfRule type="containsText" priority="41" operator="containsText" id="{0E40919B-4166-4672-AF5C-4949EA3B51A6}">
            <xm:f>NOT(ISERROR(SEARCH("Baja",Z31)))</xm:f>
            <xm:f>"Baja"</xm:f>
            <x14:dxf>
              <fill>
                <patternFill>
                  <bgColor rgb="FF00B050"/>
                </patternFill>
              </fill>
            </x14:dxf>
          </x14:cfRule>
          <x14:cfRule type="containsText" priority="42" operator="containsText" id="{8768087F-633E-447C-89EF-5E9C69A937C7}">
            <xm:f>NOT(ISERROR(SEARCH("Muy baja",Z31)))</xm:f>
            <xm:f>"Muy baja"</xm:f>
            <x14:dxf>
              <fill>
                <patternFill>
                  <bgColor rgb="FF92D050"/>
                </patternFill>
              </fill>
            </x14:dxf>
          </x14:cfRule>
          <xm:sqref>Z31</xm:sqref>
        </x14:conditionalFormatting>
        <x14:conditionalFormatting xmlns:xm="http://schemas.microsoft.com/office/excel/2006/main">
          <x14:cfRule type="containsText" priority="54" operator="containsText" id="{1CC0375F-7685-44AF-89BD-438632FD1739}">
            <xm:f>NOT(ISERROR(SEARCH("Media",I31)))</xm:f>
            <xm:f>"Media"</xm:f>
            <x14:dxf>
              <fill>
                <patternFill>
                  <bgColor theme="7" tint="0.39994506668294322"/>
                </patternFill>
              </fill>
            </x14:dxf>
          </x14:cfRule>
          <x14:cfRule type="containsText" priority="55" operator="containsText" id="{B074DEDF-75ED-4F15-A4BB-11393D8A01F8}">
            <xm:f>NOT(ISERROR(SEARCH("Baja",I31)))</xm:f>
            <xm:f>"Baja"</xm:f>
            <x14:dxf>
              <fill>
                <patternFill>
                  <bgColor rgb="FF00B050"/>
                </patternFill>
              </fill>
            </x14:dxf>
          </x14:cfRule>
          <x14:cfRule type="containsText" priority="56" operator="containsText" id="{29B07CBE-6EA0-4113-99BA-2DFB7A0FA053}">
            <xm:f>NOT(ISERROR(SEARCH("Muy baja",I31)))</xm:f>
            <xm:f>"Muy baja"</xm:f>
            <x14:dxf>
              <fill>
                <patternFill>
                  <bgColor rgb="FF92D050"/>
                </patternFill>
              </fill>
            </x14:dxf>
          </x14:cfRule>
          <xm:sqref>I31</xm:sqref>
        </x14:conditionalFormatting>
        <x14:conditionalFormatting xmlns:xm="http://schemas.microsoft.com/office/excel/2006/main">
          <x14:cfRule type="containsText" priority="68" operator="containsText" id="{A10BEBB2-A811-4964-B86C-C9CA30CDAFC1}">
            <xm:f>NOT(ISERROR(SEARCH("Media",Z29)))</xm:f>
            <xm:f>"Media"</xm:f>
            <x14:dxf>
              <fill>
                <patternFill>
                  <bgColor theme="7" tint="0.39994506668294322"/>
                </patternFill>
              </fill>
            </x14:dxf>
          </x14:cfRule>
          <x14:cfRule type="containsText" priority="69" operator="containsText" id="{93627D11-E940-4369-A19E-47E234C32C76}">
            <xm:f>NOT(ISERROR(SEARCH("Baja",Z29)))</xm:f>
            <xm:f>"Baja"</xm:f>
            <x14:dxf>
              <fill>
                <patternFill>
                  <bgColor rgb="FF00B050"/>
                </patternFill>
              </fill>
            </x14:dxf>
          </x14:cfRule>
          <x14:cfRule type="containsText" priority="70" operator="containsText" id="{C02EE9BF-B657-4C7E-A1CD-A66C8F151A97}">
            <xm:f>NOT(ISERROR(SEARCH("Muy baja",Z29)))</xm:f>
            <xm:f>"Muy baja"</xm:f>
            <x14:dxf>
              <fill>
                <patternFill>
                  <bgColor rgb="FF92D050"/>
                </patternFill>
              </fill>
            </x14:dxf>
          </x14:cfRule>
          <xm:sqref>Z29</xm:sqref>
        </x14:conditionalFormatting>
        <x14:conditionalFormatting xmlns:xm="http://schemas.microsoft.com/office/excel/2006/main">
          <x14:cfRule type="containsText" priority="82" operator="containsText" id="{45551D81-8B85-4CD3-83BA-39578696207E}">
            <xm:f>NOT(ISERROR(SEARCH("Media",I29)))</xm:f>
            <xm:f>"Media"</xm:f>
            <x14:dxf>
              <fill>
                <patternFill>
                  <bgColor theme="7" tint="0.39994506668294322"/>
                </patternFill>
              </fill>
            </x14:dxf>
          </x14:cfRule>
          <x14:cfRule type="containsText" priority="83" operator="containsText" id="{B1317442-7DF7-4D0D-909D-E771B5403C13}">
            <xm:f>NOT(ISERROR(SEARCH("Baja",I29)))</xm:f>
            <xm:f>"Baja"</xm:f>
            <x14:dxf>
              <fill>
                <patternFill>
                  <bgColor rgb="FF00B050"/>
                </patternFill>
              </fill>
            </x14:dxf>
          </x14:cfRule>
          <x14:cfRule type="containsText" priority="84" operator="containsText" id="{4266BFBE-26DE-417E-8C41-0643172A0BDF}">
            <xm:f>NOT(ISERROR(SEARCH("Muy baja",I29)))</xm:f>
            <xm:f>"Muy baja"</xm:f>
            <x14:dxf>
              <fill>
                <patternFill>
                  <bgColor rgb="FF92D050"/>
                </patternFill>
              </fill>
            </x14:dxf>
          </x14:cfRule>
          <xm:sqref>I29</xm:sqref>
        </x14:conditionalFormatting>
        <x14:conditionalFormatting xmlns:xm="http://schemas.microsoft.com/office/excel/2006/main">
          <x14:cfRule type="containsText" priority="96" operator="containsText" id="{87AE5DC5-E444-4586-9214-C107C97E1EDB}">
            <xm:f>NOT(ISERROR(SEARCH("Media",Z27)))</xm:f>
            <xm:f>"Media"</xm:f>
            <x14:dxf>
              <fill>
                <patternFill>
                  <bgColor theme="7" tint="0.39994506668294322"/>
                </patternFill>
              </fill>
            </x14:dxf>
          </x14:cfRule>
          <x14:cfRule type="containsText" priority="97" operator="containsText" id="{5B1E90EC-FA20-439B-8CE9-E194234E6582}">
            <xm:f>NOT(ISERROR(SEARCH("Baja",Z27)))</xm:f>
            <xm:f>"Baja"</xm:f>
            <x14:dxf>
              <fill>
                <patternFill>
                  <bgColor rgb="FF00B050"/>
                </patternFill>
              </fill>
            </x14:dxf>
          </x14:cfRule>
          <x14:cfRule type="containsText" priority="98" operator="containsText" id="{E6CCEDF3-C761-4911-884D-FF4FB16B7F50}">
            <xm:f>NOT(ISERROR(SEARCH("Muy baja",Z27)))</xm:f>
            <xm:f>"Muy baja"</xm:f>
            <x14:dxf>
              <fill>
                <patternFill>
                  <bgColor rgb="FF92D050"/>
                </patternFill>
              </fill>
            </x14:dxf>
          </x14:cfRule>
          <xm:sqref>Z27</xm:sqref>
        </x14:conditionalFormatting>
        <x14:conditionalFormatting xmlns:xm="http://schemas.microsoft.com/office/excel/2006/main">
          <x14:cfRule type="containsText" priority="110" operator="containsText" id="{FBF84E8E-7884-4FDD-ABE7-4BC8DA33C091}">
            <xm:f>NOT(ISERROR(SEARCH("Media",I27)))</xm:f>
            <xm:f>"Media"</xm:f>
            <x14:dxf>
              <fill>
                <patternFill>
                  <bgColor theme="7" tint="0.39994506668294322"/>
                </patternFill>
              </fill>
            </x14:dxf>
          </x14:cfRule>
          <x14:cfRule type="containsText" priority="111" operator="containsText" id="{D9ADB8AD-8AA4-452F-94BF-69B20041F28D}">
            <xm:f>NOT(ISERROR(SEARCH("Baja",I27)))</xm:f>
            <xm:f>"Baja"</xm:f>
            <x14:dxf>
              <fill>
                <patternFill>
                  <bgColor rgb="FF00B050"/>
                </patternFill>
              </fill>
            </x14:dxf>
          </x14:cfRule>
          <x14:cfRule type="containsText" priority="112" operator="containsText" id="{33E0E0F6-99CF-4B5C-98B0-18101AB04D6F}">
            <xm:f>NOT(ISERROR(SEARCH("Muy baja",I27)))</xm:f>
            <xm:f>"Muy baja"</xm:f>
            <x14:dxf>
              <fill>
                <patternFill>
                  <bgColor rgb="FF92D050"/>
                </patternFill>
              </fill>
            </x14:dxf>
          </x14:cfRule>
          <xm:sqref>I27</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3:AF165"/>
  <sheetViews>
    <sheetView topLeftCell="K49" zoomScale="50" zoomScaleNormal="50" workbookViewId="0">
      <selection activeCell="B1" sqref="B1"/>
    </sheetView>
  </sheetViews>
  <sheetFormatPr baseColWidth="10" defaultColWidth="11.42578125" defaultRowHeight="15" customHeight="1" x14ac:dyDescent="0.25"/>
  <cols>
    <col min="1" max="1" width="11.42578125" style="67"/>
    <col min="2" max="2" width="7.7109375" style="67" customWidth="1"/>
    <col min="3" max="3" width="20.7109375" style="67" customWidth="1"/>
    <col min="4" max="4" width="28.85546875" style="67" customWidth="1"/>
    <col min="5" max="5" width="34.7109375" style="67" customWidth="1"/>
    <col min="6" max="6" width="25.7109375" style="67" customWidth="1"/>
    <col min="7" max="7" width="51.85546875" style="67" customWidth="1"/>
    <col min="8" max="8" width="24.7109375" style="67" customWidth="1"/>
    <col min="9" max="9" width="14.7109375" style="67" customWidth="1"/>
    <col min="10" max="10" width="7.7109375" style="67" customWidth="1"/>
    <col min="11" max="11" width="14.7109375" style="67" customWidth="1"/>
    <col min="12" max="12" width="7.7109375" style="67" customWidth="1"/>
    <col min="13" max="13" width="14.7109375" style="67" customWidth="1"/>
    <col min="14" max="14" width="8.7109375" style="67" customWidth="1"/>
    <col min="15" max="15" width="61.140625" style="67" customWidth="1"/>
    <col min="16" max="16" width="6.42578125" style="67" customWidth="1"/>
    <col min="17" max="17" width="7" style="67" customWidth="1"/>
    <col min="18" max="19" width="11.7109375" style="67" customWidth="1"/>
    <col min="20" max="20" width="8.7109375" style="67" customWidth="1"/>
    <col min="21" max="21" width="17" style="67" customWidth="1"/>
    <col min="22" max="22" width="10.7109375" style="67" customWidth="1"/>
    <col min="23" max="23" width="9.7109375" style="67" customWidth="1"/>
    <col min="24" max="24" width="30.42578125" style="67" customWidth="1"/>
    <col min="25" max="25" width="9.7109375" style="67" customWidth="1"/>
    <col min="26" max="26" width="10.7109375" style="67" customWidth="1"/>
    <col min="27" max="28" width="9.7109375" style="67" customWidth="1"/>
    <col min="29" max="29" width="10.7109375" style="67" customWidth="1"/>
    <col min="30" max="30" width="9.7109375" style="67" customWidth="1"/>
    <col min="31" max="31" width="10.7109375" style="67" customWidth="1"/>
    <col min="32" max="32" width="13.7109375" style="67" customWidth="1"/>
    <col min="33" max="16384" width="11.42578125" style="67"/>
  </cols>
  <sheetData>
    <row r="3" spans="2:32" ht="15" customHeight="1" x14ac:dyDescent="0.25">
      <c r="B3" s="319"/>
      <c r="C3" s="320"/>
      <c r="D3" s="320"/>
      <c r="E3" s="320"/>
      <c r="F3" s="323" t="s">
        <v>0</v>
      </c>
      <c r="G3" s="323"/>
      <c r="H3" s="323"/>
      <c r="I3" s="323"/>
      <c r="J3" s="323"/>
      <c r="K3" s="323"/>
      <c r="L3" s="323"/>
      <c r="M3" s="323"/>
      <c r="N3" s="323"/>
      <c r="O3" s="323"/>
      <c r="P3" s="323"/>
      <c r="Q3" s="323"/>
      <c r="R3" s="323"/>
      <c r="S3" s="323"/>
      <c r="T3" s="323"/>
      <c r="U3" s="323"/>
      <c r="V3" s="323"/>
      <c r="W3" s="323"/>
      <c r="X3" s="323"/>
      <c r="Y3" s="323"/>
      <c r="Z3" s="323"/>
      <c r="AA3" s="325"/>
      <c r="AB3" s="325"/>
      <c r="AC3" s="325"/>
      <c r="AD3" s="325"/>
      <c r="AE3" s="325"/>
      <c r="AF3" s="326"/>
    </row>
    <row r="4" spans="2:32" ht="15" customHeight="1" x14ac:dyDescent="0.25">
      <c r="B4" s="321"/>
      <c r="C4" s="322"/>
      <c r="D4" s="322"/>
      <c r="E4" s="322"/>
      <c r="F4" s="324"/>
      <c r="G4" s="324"/>
      <c r="H4" s="324"/>
      <c r="I4" s="324"/>
      <c r="J4" s="324"/>
      <c r="K4" s="324"/>
      <c r="L4" s="324"/>
      <c r="M4" s="324"/>
      <c r="N4" s="324"/>
      <c r="O4" s="324"/>
      <c r="P4" s="324"/>
      <c r="Q4" s="324"/>
      <c r="R4" s="324"/>
      <c r="S4" s="324"/>
      <c r="T4" s="324"/>
      <c r="U4" s="324"/>
      <c r="V4" s="324"/>
      <c r="W4" s="324"/>
      <c r="X4" s="324"/>
      <c r="Y4" s="324"/>
      <c r="Z4" s="324"/>
      <c r="AA4" s="327"/>
      <c r="AB4" s="327"/>
      <c r="AC4" s="327"/>
      <c r="AD4" s="327"/>
      <c r="AE4" s="327"/>
      <c r="AF4" s="328"/>
    </row>
    <row r="5" spans="2:32" ht="15" customHeight="1" x14ac:dyDescent="0.25">
      <c r="B5" s="321"/>
      <c r="C5" s="322"/>
      <c r="D5" s="322"/>
      <c r="E5" s="322"/>
      <c r="F5" s="324"/>
      <c r="G5" s="324"/>
      <c r="H5" s="324"/>
      <c r="I5" s="324"/>
      <c r="J5" s="324"/>
      <c r="K5" s="324"/>
      <c r="L5" s="324"/>
      <c r="M5" s="324"/>
      <c r="N5" s="324"/>
      <c r="O5" s="324"/>
      <c r="P5" s="324"/>
      <c r="Q5" s="324"/>
      <c r="R5" s="324"/>
      <c r="S5" s="324"/>
      <c r="T5" s="324"/>
      <c r="U5" s="324"/>
      <c r="V5" s="324"/>
      <c r="W5" s="324"/>
      <c r="X5" s="324"/>
      <c r="Y5" s="324"/>
      <c r="Z5" s="324"/>
      <c r="AA5" s="327"/>
      <c r="AB5" s="327"/>
      <c r="AC5" s="327"/>
      <c r="AD5" s="327"/>
      <c r="AE5" s="327"/>
      <c r="AF5" s="328"/>
    </row>
    <row r="6" spans="2:32" ht="15" customHeight="1" x14ac:dyDescent="0.25">
      <c r="B6" s="321"/>
      <c r="C6" s="322"/>
      <c r="D6" s="322"/>
      <c r="E6" s="322"/>
      <c r="F6" s="324"/>
      <c r="G6" s="324"/>
      <c r="H6" s="324"/>
      <c r="I6" s="324"/>
      <c r="J6" s="324"/>
      <c r="K6" s="324"/>
      <c r="L6" s="324"/>
      <c r="M6" s="324"/>
      <c r="N6" s="324"/>
      <c r="O6" s="324"/>
      <c r="P6" s="324"/>
      <c r="Q6" s="324"/>
      <c r="R6" s="324"/>
      <c r="S6" s="324"/>
      <c r="T6" s="324"/>
      <c r="U6" s="324"/>
      <c r="V6" s="324"/>
      <c r="W6" s="324"/>
      <c r="X6" s="324"/>
      <c r="Y6" s="324"/>
      <c r="Z6" s="324"/>
      <c r="AA6" s="327"/>
      <c r="AB6" s="327"/>
      <c r="AC6" s="327"/>
      <c r="AD6" s="327"/>
      <c r="AE6" s="327"/>
      <c r="AF6" s="328"/>
    </row>
    <row r="7" spans="2:32" ht="15" customHeight="1" x14ac:dyDescent="0.25">
      <c r="B7" s="321"/>
      <c r="C7" s="322"/>
      <c r="D7" s="322"/>
      <c r="E7" s="322"/>
      <c r="F7" s="324"/>
      <c r="G7" s="324"/>
      <c r="H7" s="324"/>
      <c r="I7" s="324"/>
      <c r="J7" s="324"/>
      <c r="K7" s="324"/>
      <c r="L7" s="324"/>
      <c r="M7" s="324"/>
      <c r="N7" s="324"/>
      <c r="O7" s="324"/>
      <c r="P7" s="324"/>
      <c r="Q7" s="324"/>
      <c r="R7" s="324"/>
      <c r="S7" s="324"/>
      <c r="T7" s="324"/>
      <c r="U7" s="324"/>
      <c r="V7" s="324"/>
      <c r="W7" s="324"/>
      <c r="X7" s="324"/>
      <c r="Y7" s="324"/>
      <c r="Z7" s="324"/>
      <c r="AA7" s="327"/>
      <c r="AB7" s="327"/>
      <c r="AC7" s="327"/>
      <c r="AD7" s="327"/>
      <c r="AE7" s="327"/>
      <c r="AF7" s="328"/>
    </row>
    <row r="8" spans="2:32" ht="15" customHeight="1" x14ac:dyDescent="0.25">
      <c r="B8" s="321"/>
      <c r="C8" s="322"/>
      <c r="D8" s="322"/>
      <c r="E8" s="322"/>
      <c r="F8" s="324"/>
      <c r="G8" s="324"/>
      <c r="H8" s="324"/>
      <c r="I8" s="324"/>
      <c r="J8" s="324"/>
      <c r="K8" s="324"/>
      <c r="L8" s="324"/>
      <c r="M8" s="324"/>
      <c r="N8" s="324"/>
      <c r="O8" s="324"/>
      <c r="P8" s="324"/>
      <c r="Q8" s="324"/>
      <c r="R8" s="324"/>
      <c r="S8" s="324"/>
      <c r="T8" s="324"/>
      <c r="U8" s="324"/>
      <c r="V8" s="324"/>
      <c r="W8" s="324"/>
      <c r="X8" s="324"/>
      <c r="Y8" s="324"/>
      <c r="Z8" s="324"/>
      <c r="AA8" s="327"/>
      <c r="AB8" s="327"/>
      <c r="AC8" s="327"/>
      <c r="AD8" s="327"/>
      <c r="AE8" s="327"/>
      <c r="AF8" s="328"/>
    </row>
    <row r="9" spans="2:32" ht="15" customHeight="1" x14ac:dyDescent="0.25">
      <c r="B9" s="321"/>
      <c r="C9" s="322"/>
      <c r="D9" s="322"/>
      <c r="E9" s="322"/>
      <c r="F9" s="324"/>
      <c r="G9" s="324"/>
      <c r="H9" s="324"/>
      <c r="I9" s="324"/>
      <c r="J9" s="324"/>
      <c r="K9" s="324"/>
      <c r="L9" s="324"/>
      <c r="M9" s="324"/>
      <c r="N9" s="324"/>
      <c r="O9" s="324"/>
      <c r="P9" s="324"/>
      <c r="Q9" s="324"/>
      <c r="R9" s="324"/>
      <c r="S9" s="324"/>
      <c r="T9" s="324"/>
      <c r="U9" s="324"/>
      <c r="V9" s="324"/>
      <c r="W9" s="324"/>
      <c r="X9" s="324"/>
      <c r="Y9" s="324"/>
      <c r="Z9" s="324"/>
      <c r="AA9" s="327"/>
      <c r="AB9" s="327"/>
      <c r="AC9" s="327"/>
      <c r="AD9" s="327"/>
      <c r="AE9" s="327"/>
      <c r="AF9" s="328"/>
    </row>
    <row r="10" spans="2:32" ht="15" customHeight="1" x14ac:dyDescent="0.25">
      <c r="B10" s="321"/>
      <c r="C10" s="322"/>
      <c r="D10" s="322"/>
      <c r="E10" s="322"/>
      <c r="F10" s="324"/>
      <c r="G10" s="324"/>
      <c r="H10" s="324"/>
      <c r="I10" s="324"/>
      <c r="J10" s="324"/>
      <c r="K10" s="324"/>
      <c r="L10" s="324"/>
      <c r="M10" s="324"/>
      <c r="N10" s="324"/>
      <c r="O10" s="324"/>
      <c r="P10" s="324"/>
      <c r="Q10" s="324"/>
      <c r="R10" s="324"/>
      <c r="S10" s="324"/>
      <c r="T10" s="324"/>
      <c r="U10" s="324"/>
      <c r="V10" s="324"/>
      <c r="W10" s="324"/>
      <c r="X10" s="324"/>
      <c r="Y10" s="324"/>
      <c r="Z10" s="324"/>
      <c r="AA10" s="327"/>
      <c r="AB10" s="327"/>
      <c r="AC10" s="327"/>
      <c r="AD10" s="327"/>
      <c r="AE10" s="327"/>
      <c r="AF10" s="328"/>
    </row>
    <row r="11" spans="2:32" ht="15" customHeight="1" x14ac:dyDescent="0.25">
      <c r="B11" s="321"/>
      <c r="C11" s="322"/>
      <c r="D11" s="322"/>
      <c r="E11" s="322"/>
      <c r="F11" s="324"/>
      <c r="G11" s="324"/>
      <c r="H11" s="324"/>
      <c r="I11" s="324"/>
      <c r="J11" s="324"/>
      <c r="K11" s="324"/>
      <c r="L11" s="324"/>
      <c r="M11" s="324"/>
      <c r="N11" s="324"/>
      <c r="O11" s="324"/>
      <c r="P11" s="324"/>
      <c r="Q11" s="324"/>
      <c r="R11" s="324"/>
      <c r="S11" s="324"/>
      <c r="T11" s="324"/>
      <c r="U11" s="324"/>
      <c r="V11" s="324"/>
      <c r="W11" s="324"/>
      <c r="X11" s="324"/>
      <c r="Y11" s="324"/>
      <c r="Z11" s="324"/>
      <c r="AA11" s="327"/>
      <c r="AB11" s="327"/>
      <c r="AC11" s="327"/>
      <c r="AD11" s="327"/>
      <c r="AE11" s="327"/>
      <c r="AF11" s="328"/>
    </row>
    <row r="12" spans="2:32" ht="15" customHeight="1" x14ac:dyDescent="0.25">
      <c r="B12" s="321"/>
      <c r="C12" s="322"/>
      <c r="D12" s="322"/>
      <c r="E12" s="322"/>
      <c r="F12" s="324"/>
      <c r="G12" s="324"/>
      <c r="H12" s="324"/>
      <c r="I12" s="324"/>
      <c r="J12" s="324"/>
      <c r="K12" s="324"/>
      <c r="L12" s="324"/>
      <c r="M12" s="324"/>
      <c r="N12" s="324"/>
      <c r="O12" s="324"/>
      <c r="P12" s="324"/>
      <c r="Q12" s="324"/>
      <c r="R12" s="324"/>
      <c r="S12" s="324"/>
      <c r="T12" s="324"/>
      <c r="U12" s="324"/>
      <c r="V12" s="324"/>
      <c r="W12" s="324"/>
      <c r="X12" s="324"/>
      <c r="Y12" s="324"/>
      <c r="Z12" s="324"/>
      <c r="AA12" s="327"/>
      <c r="AB12" s="327"/>
      <c r="AC12" s="327"/>
      <c r="AD12" s="327"/>
      <c r="AE12" s="327"/>
      <c r="AF12" s="328"/>
    </row>
    <row r="13" spans="2:32" ht="27" customHeight="1" x14ac:dyDescent="0.25">
      <c r="B13" s="321"/>
      <c r="C13" s="322"/>
      <c r="D13" s="322"/>
      <c r="E13" s="322"/>
      <c r="F13" s="324"/>
      <c r="G13" s="324"/>
      <c r="H13" s="324"/>
      <c r="I13" s="324"/>
      <c r="J13" s="324"/>
      <c r="K13" s="324"/>
      <c r="L13" s="324"/>
      <c r="M13" s="324"/>
      <c r="N13" s="324"/>
      <c r="O13" s="324"/>
      <c r="P13" s="324"/>
      <c r="Q13" s="324"/>
      <c r="R13" s="324"/>
      <c r="S13" s="324"/>
      <c r="T13" s="324"/>
      <c r="U13" s="324"/>
      <c r="V13" s="324"/>
      <c r="W13" s="324"/>
      <c r="X13" s="324"/>
      <c r="Y13" s="324"/>
      <c r="Z13" s="324"/>
      <c r="AA13" s="327"/>
      <c r="AB13" s="327"/>
      <c r="AC13" s="327"/>
      <c r="AD13" s="327"/>
      <c r="AE13" s="327"/>
      <c r="AF13" s="328"/>
    </row>
    <row r="14" spans="2:32" ht="21" customHeight="1" x14ac:dyDescent="0.3">
      <c r="B14" s="329" t="s">
        <v>1</v>
      </c>
      <c r="C14" s="330"/>
      <c r="D14" s="330"/>
      <c r="E14" s="68"/>
      <c r="F14" s="69"/>
      <c r="G14" s="69"/>
      <c r="H14" s="69"/>
      <c r="I14" s="69"/>
      <c r="J14" s="69"/>
      <c r="K14" s="69"/>
      <c r="L14" s="69"/>
      <c r="M14" s="69"/>
      <c r="N14" s="69"/>
      <c r="O14" s="69"/>
      <c r="P14" s="69"/>
      <c r="Q14" s="69"/>
      <c r="R14" s="69"/>
      <c r="S14" s="69"/>
      <c r="T14" s="69"/>
      <c r="U14" s="69"/>
      <c r="V14" s="69"/>
      <c r="W14" s="69"/>
      <c r="X14" s="69"/>
      <c r="Y14" s="69"/>
      <c r="Z14" s="69"/>
      <c r="AA14" s="69"/>
      <c r="AB14" s="330" t="s">
        <v>2</v>
      </c>
      <c r="AC14" s="330"/>
      <c r="AD14" s="330"/>
      <c r="AE14" s="330"/>
      <c r="AF14" s="70"/>
    </row>
    <row r="15" spans="2:32" ht="33.75" customHeight="1" x14ac:dyDescent="0.25">
      <c r="B15" s="71"/>
      <c r="AF15" s="72"/>
    </row>
    <row r="16" spans="2:32" ht="21" customHeight="1" x14ac:dyDescent="0.25">
      <c r="B16" s="423" t="s">
        <v>3</v>
      </c>
      <c r="C16" s="424"/>
      <c r="D16" s="424"/>
      <c r="E16" s="312">
        <v>2022</v>
      </c>
      <c r="F16" s="312"/>
      <c r="G16" s="312"/>
      <c r="H16" s="312"/>
      <c r="I16" s="234"/>
      <c r="J16" s="234"/>
      <c r="K16" s="234"/>
      <c r="L16" s="234"/>
      <c r="M16" s="234"/>
      <c r="N16" s="234"/>
      <c r="O16" s="234"/>
      <c r="P16" s="234"/>
      <c r="Q16" s="425" t="s">
        <v>4</v>
      </c>
      <c r="R16" s="424"/>
      <c r="S16" s="424"/>
      <c r="T16" s="233"/>
      <c r="U16" s="233"/>
      <c r="V16" s="432" t="s">
        <v>453</v>
      </c>
      <c r="W16" s="433"/>
      <c r="X16" s="433"/>
      <c r="Y16" s="433"/>
      <c r="Z16" s="433"/>
      <c r="AA16" s="433"/>
      <c r="AB16" s="433"/>
      <c r="AC16" s="433"/>
      <c r="AD16" s="433"/>
      <c r="AE16" s="433"/>
      <c r="AF16" s="434"/>
    </row>
    <row r="17" spans="2:32" ht="21.75" customHeight="1" x14ac:dyDescent="0.25">
      <c r="B17" s="231"/>
      <c r="C17" s="232"/>
      <c r="D17" s="9"/>
      <c r="E17" s="318"/>
      <c r="F17" s="318"/>
      <c r="G17" s="318"/>
      <c r="H17" s="318"/>
      <c r="I17" s="234"/>
      <c r="J17" s="234"/>
      <c r="K17" s="234"/>
      <c r="L17" s="234"/>
      <c r="M17" s="234"/>
      <c r="N17" s="234"/>
      <c r="O17" s="234"/>
      <c r="P17" s="234"/>
      <c r="Q17" s="10"/>
      <c r="R17" s="10"/>
      <c r="S17" s="10"/>
      <c r="T17" s="234"/>
      <c r="U17" s="234"/>
      <c r="V17" s="234"/>
      <c r="W17" s="234"/>
      <c r="X17" s="234"/>
      <c r="Y17" s="234"/>
      <c r="Z17" s="234"/>
      <c r="AA17" s="234"/>
      <c r="AB17" s="234"/>
      <c r="AC17" s="234"/>
      <c r="AD17" s="234"/>
      <c r="AE17" s="234"/>
      <c r="AF17" s="6"/>
    </row>
    <row r="18" spans="2:32" ht="26.25" customHeight="1" x14ac:dyDescent="0.25">
      <c r="B18" s="423" t="s">
        <v>6</v>
      </c>
      <c r="C18" s="424"/>
      <c r="D18" s="424"/>
      <c r="E18" s="312" t="s">
        <v>454</v>
      </c>
      <c r="F18" s="312"/>
      <c r="G18" s="312"/>
      <c r="H18" s="312"/>
      <c r="I18" s="234"/>
      <c r="J18" s="234"/>
      <c r="K18" s="234"/>
      <c r="L18" s="234"/>
      <c r="M18" s="234"/>
      <c r="N18" s="234"/>
      <c r="O18" s="234"/>
      <c r="P18" s="234"/>
      <c r="Q18" s="425" t="s">
        <v>8</v>
      </c>
      <c r="R18" s="424"/>
      <c r="S18" s="424"/>
      <c r="T18" s="429" t="s">
        <v>455</v>
      </c>
      <c r="U18" s="430"/>
      <c r="V18" s="430"/>
      <c r="W18" s="430"/>
      <c r="X18" s="430"/>
      <c r="Y18" s="430"/>
      <c r="Z18" s="425" t="s">
        <v>10</v>
      </c>
      <c r="AA18" s="424"/>
      <c r="AB18" s="429" t="s">
        <v>11</v>
      </c>
      <c r="AC18" s="430"/>
      <c r="AD18" s="430"/>
      <c r="AE18" s="430"/>
      <c r="AF18" s="431"/>
    </row>
    <row r="19" spans="2:32" ht="33" customHeight="1" x14ac:dyDescent="0.25">
      <c r="B19" s="423" t="s">
        <v>12</v>
      </c>
      <c r="C19" s="424"/>
      <c r="D19" s="424"/>
      <c r="E19" s="312" t="s">
        <v>456</v>
      </c>
      <c r="F19" s="312"/>
      <c r="G19" s="312"/>
      <c r="H19" s="312"/>
      <c r="I19" s="234"/>
      <c r="J19" s="234"/>
      <c r="K19" s="234"/>
      <c r="L19" s="234"/>
      <c r="M19" s="234"/>
      <c r="N19" s="234"/>
      <c r="O19" s="234"/>
      <c r="P19" s="234"/>
      <c r="Q19" s="425" t="s">
        <v>14</v>
      </c>
      <c r="R19" s="424"/>
      <c r="S19" s="424"/>
      <c r="T19" s="426"/>
      <c r="U19" s="427"/>
      <c r="V19" s="427"/>
      <c r="W19" s="427"/>
      <c r="X19" s="427"/>
      <c r="Y19" s="427"/>
      <c r="Z19" s="425" t="s">
        <v>10</v>
      </c>
      <c r="AA19" s="424"/>
      <c r="AB19" s="426"/>
      <c r="AC19" s="427"/>
      <c r="AD19" s="427"/>
      <c r="AE19" s="427"/>
      <c r="AF19" s="428"/>
    </row>
    <row r="20" spans="2:32" ht="25.5" customHeight="1" x14ac:dyDescent="0.25">
      <c r="B20" s="423" t="s">
        <v>16</v>
      </c>
      <c r="C20" s="424"/>
      <c r="D20" s="424"/>
      <c r="E20" s="312" t="s">
        <v>457</v>
      </c>
      <c r="F20" s="312"/>
      <c r="G20" s="312"/>
      <c r="H20" s="312"/>
      <c r="I20" s="234"/>
      <c r="J20" s="234"/>
      <c r="K20" s="234"/>
      <c r="L20" s="234"/>
      <c r="M20" s="234"/>
      <c r="N20" s="234"/>
      <c r="O20" s="234"/>
      <c r="P20" s="234"/>
      <c r="Q20" s="425" t="s">
        <v>18</v>
      </c>
      <c r="R20" s="424"/>
      <c r="S20" s="424"/>
      <c r="T20" s="426"/>
      <c r="U20" s="427"/>
      <c r="V20" s="427"/>
      <c r="W20" s="427"/>
      <c r="X20" s="427"/>
      <c r="Y20" s="427"/>
      <c r="Z20" s="425" t="s">
        <v>10</v>
      </c>
      <c r="AA20" s="424"/>
      <c r="AB20" s="426"/>
      <c r="AC20" s="427"/>
      <c r="AD20" s="427"/>
      <c r="AE20" s="427"/>
      <c r="AF20" s="428"/>
    </row>
    <row r="21" spans="2:32" ht="29.1" customHeight="1" thickBot="1" x14ac:dyDescent="0.3">
      <c r="B21" s="5"/>
      <c r="C21" s="234"/>
      <c r="D21" s="234"/>
      <c r="E21" s="234"/>
      <c r="F21" s="234"/>
      <c r="G21" s="234"/>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6"/>
    </row>
    <row r="22" spans="2:32" s="78" customFormat="1" ht="35.1" customHeight="1" thickBot="1" x14ac:dyDescent="0.35">
      <c r="B22" s="417" t="s">
        <v>21</v>
      </c>
      <c r="C22" s="418"/>
      <c r="D22" s="418"/>
      <c r="E22" s="418"/>
      <c r="F22" s="418"/>
      <c r="G22" s="418"/>
      <c r="H22" s="418"/>
      <c r="I22" s="418"/>
      <c r="J22" s="418"/>
      <c r="K22" s="418"/>
      <c r="L22" s="418"/>
      <c r="M22" s="419"/>
      <c r="N22" s="420" t="s">
        <v>22</v>
      </c>
      <c r="O22" s="418"/>
      <c r="P22" s="418"/>
      <c r="Q22" s="418"/>
      <c r="R22" s="418"/>
      <c r="S22" s="418"/>
      <c r="T22" s="418"/>
      <c r="U22" s="418"/>
      <c r="V22" s="418"/>
      <c r="W22" s="418"/>
      <c r="X22" s="418"/>
      <c r="Y22" s="418"/>
      <c r="Z22" s="418"/>
      <c r="AA22" s="418"/>
      <c r="AB22" s="418"/>
      <c r="AC22" s="418"/>
      <c r="AD22" s="418"/>
      <c r="AE22" s="418"/>
      <c r="AF22" s="421"/>
    </row>
    <row r="23" spans="2:32" ht="31.5" customHeight="1" x14ac:dyDescent="0.25">
      <c r="B23" s="422" t="s">
        <v>23</v>
      </c>
      <c r="C23" s="408" t="s">
        <v>24</v>
      </c>
      <c r="D23" s="408" t="s">
        <v>25</v>
      </c>
      <c r="E23" s="408" t="s">
        <v>26</v>
      </c>
      <c r="F23" s="408" t="s">
        <v>27</v>
      </c>
      <c r="G23" s="408" t="s">
        <v>28</v>
      </c>
      <c r="H23" s="408" t="s">
        <v>29</v>
      </c>
      <c r="I23" s="408" t="s">
        <v>30</v>
      </c>
      <c r="J23" s="408" t="s">
        <v>31</v>
      </c>
      <c r="K23" s="408" t="s">
        <v>32</v>
      </c>
      <c r="L23" s="416" t="s">
        <v>33</v>
      </c>
      <c r="M23" s="408" t="s">
        <v>34</v>
      </c>
      <c r="N23" s="408" t="s">
        <v>35</v>
      </c>
      <c r="O23" s="408" t="s">
        <v>36</v>
      </c>
      <c r="P23" s="412" t="s">
        <v>37</v>
      </c>
      <c r="Q23" s="413"/>
      <c r="R23" s="414" t="s">
        <v>38</v>
      </c>
      <c r="S23" s="415"/>
      <c r="T23" s="413"/>
      <c r="U23" s="414" t="s">
        <v>39</v>
      </c>
      <c r="V23" s="415"/>
      <c r="W23" s="413"/>
      <c r="X23" s="409" t="s">
        <v>40</v>
      </c>
      <c r="Y23" s="409" t="s">
        <v>41</v>
      </c>
      <c r="Z23" s="409" t="s">
        <v>42</v>
      </c>
      <c r="AA23" s="408" t="s">
        <v>31</v>
      </c>
      <c r="AB23" s="409" t="s">
        <v>43</v>
      </c>
      <c r="AC23" s="409" t="s">
        <v>44</v>
      </c>
      <c r="AD23" s="408" t="s">
        <v>31</v>
      </c>
      <c r="AE23" s="409" t="s">
        <v>45</v>
      </c>
      <c r="AF23" s="410" t="s">
        <v>46</v>
      </c>
    </row>
    <row r="24" spans="2:32" ht="99" customHeight="1" thickBot="1" x14ac:dyDescent="0.3">
      <c r="B24" s="401"/>
      <c r="C24" s="404"/>
      <c r="D24" s="404"/>
      <c r="E24" s="404"/>
      <c r="F24" s="404"/>
      <c r="G24" s="404"/>
      <c r="H24" s="404"/>
      <c r="I24" s="404"/>
      <c r="J24" s="404"/>
      <c r="K24" s="404"/>
      <c r="L24" s="404"/>
      <c r="M24" s="404"/>
      <c r="N24" s="404"/>
      <c r="O24" s="404"/>
      <c r="P24" s="241" t="s">
        <v>47</v>
      </c>
      <c r="Q24" s="242" t="s">
        <v>25</v>
      </c>
      <c r="R24" s="242" t="s">
        <v>48</v>
      </c>
      <c r="S24" s="242" t="s">
        <v>49</v>
      </c>
      <c r="T24" s="242" t="s">
        <v>50</v>
      </c>
      <c r="U24" s="242" t="s">
        <v>51</v>
      </c>
      <c r="V24" s="242" t="s">
        <v>52</v>
      </c>
      <c r="W24" s="242" t="s">
        <v>53</v>
      </c>
      <c r="X24" s="404"/>
      <c r="Y24" s="404"/>
      <c r="Z24" s="404"/>
      <c r="AA24" s="404"/>
      <c r="AB24" s="404"/>
      <c r="AC24" s="404"/>
      <c r="AD24" s="404"/>
      <c r="AE24" s="404"/>
      <c r="AF24" s="411"/>
    </row>
    <row r="25" spans="2:32" ht="215.25" customHeight="1" x14ac:dyDescent="0.25">
      <c r="B25" s="393">
        <v>1</v>
      </c>
      <c r="C25" s="407" t="s">
        <v>108</v>
      </c>
      <c r="D25" s="407" t="s">
        <v>109</v>
      </c>
      <c r="E25" s="407" t="s">
        <v>110</v>
      </c>
      <c r="F25" s="407" t="s">
        <v>458</v>
      </c>
      <c r="G25" s="403" t="str">
        <f>CONCATENATE(D25," ",E25," ",F25)</f>
        <v>Probabilidad del desconocimiento de  las respuesta a peticiones quejas, reclamos  interpuestos por los ciudadanos, entidades y organismos de control . Generando el Uso inadecuado de la información de la secretaría  Con llenvando a  la Omisión en la entrega de repuesta de  PQRS al cliente externo</v>
      </c>
      <c r="H25" s="397" t="s">
        <v>92</v>
      </c>
      <c r="I25" s="397" t="s">
        <v>93</v>
      </c>
      <c r="J25" s="399">
        <f>_xlfn.IFNA(VLOOKUP(I25,[6]Aux!$A$2:$B$6,2,FALSE)," ")</f>
        <v>0.6</v>
      </c>
      <c r="K25" s="397" t="s">
        <v>60</v>
      </c>
      <c r="L25" s="400">
        <f>_xlfn.IFNA(VLOOKUP(K25,[6]Aux!$C$2:$D$6,2,FALSE)," ")</f>
        <v>0.6</v>
      </c>
      <c r="M25" s="405" t="str">
        <f t="array" ref="M25">_xlfn.IFNA(INDEX('[7]Riesgo Inherente'!$N$12:$N$36,MATCH(I25&amp;K25,'[7]Riesgo Inherente'!$K$12:$K$36&amp;'[7]Riesgo Inherente'!$L$12:$L$36,0),0)," ")</f>
        <v>Moderado</v>
      </c>
      <c r="N25" s="243">
        <v>1</v>
      </c>
      <c r="O25" s="122" t="s">
        <v>113</v>
      </c>
      <c r="P25" s="36" t="s">
        <v>62</v>
      </c>
      <c r="Q25" s="37"/>
      <c r="R25" s="37" t="s">
        <v>63</v>
      </c>
      <c r="S25" s="244" t="s">
        <v>64</v>
      </c>
      <c r="T25" s="38">
        <f>_xlfn.IFNA(VLOOKUP(R25,[7]Aux!$G$2:$H$4,2,FALSE)+VLOOKUP(S25,[7]Aux!$I$2:$J$3,2,FALSE)," ")</f>
        <v>0.4</v>
      </c>
      <c r="U25" s="36" t="s">
        <v>65</v>
      </c>
      <c r="V25" s="37" t="s">
        <v>96</v>
      </c>
      <c r="W25" s="36" t="s">
        <v>114</v>
      </c>
      <c r="X25" s="36"/>
      <c r="Y25" s="229">
        <f>_xlfn.IFNA(IF(OR(R25="Preventivo",R25="Detectivo"),J25-(J25*T25)," ")," ")</f>
        <v>0.36</v>
      </c>
      <c r="Z25" s="274" t="e">
        <f t="array" aca="1" ref="Z25" ca="1">_xlfn.IFNA(_xlfn.IFS(AND(AA25&gt;0,AA25&lt;=0.4),"Muy Baja",AND(AA25&gt;0.2,AA25&lt;=0.4),"Baja",AND(AA25&gt;0.4,AA25&lt;=0.6),"Media",AND(AA25&gt;0.6,AA25&lt;=0.8),"Alta",AND(AA25&gt;0.8,AA25&lt;=1),"Muy Alta")," ")</f>
        <v>#NAME?</v>
      </c>
      <c r="AA25" s="272" t="e">
        <f t="array" aca="1" ref="AA25" ca="1">_xlfn.IFNA(_xlfn.IFS(AND(Y25=" ",Y26=" "),J25,AND(Y25&lt;&gt;" ",Y26&lt;&gt;" "),Y26,Y25=" ",Y26,Y26=" ",Y25)," ")</f>
        <v>#NAME?</v>
      </c>
      <c r="AB25" s="229" t="str">
        <f>_xlfn.IFNA(IF(R25="Correctivo",L25-(L25*T25)," ")," ")</f>
        <v xml:space="preserve"> </v>
      </c>
      <c r="AC25" s="274" t="e">
        <f t="array" aca="1" ref="AC25" ca="1">_xlfn.IFNA(_xlfn.IFS(AND(AD25&gt;0,AD25&lt;=0.4),"Leve",AND(AD25&gt;0.2,AD25&lt;=0.4),"Menor",AND(AD25&gt;0.4,AD25&lt;=0.6),"Moderado",AND(AD25&gt;0.6,AD25&lt;=0.8),"Mayor",AND(AD25&gt;0.8,AD25&lt;=1),"Catastrófico")," ")</f>
        <v>#NAME?</v>
      </c>
      <c r="AD25" s="272" t="e">
        <f t="array" aca="1" ref="AD25" ca="1">_xlfn.IFNA(_xlfn.IFS(AND(AB25=" ",AB26=" "),L25,AND(AB25&lt;&gt;" ",AB26&lt;&gt;" "),AB26,AB25=" ",AB26,AB26=" ",AB25)," ")</f>
        <v>#NAME?</v>
      </c>
      <c r="AE25" s="274" t="e">
        <f t="array" aca="1" ref="AE25" ca="1">_xlfn.IFNA(INDEX('[7]Riesgo Inherente'!$N$12:$N$36,MATCH(Z25&amp;AC25,'[7]Riesgo Inherente'!$K$12:$K$36&amp;'[7]Riesgo Inherente'!$L$12:$L$36,0),0)," ")</f>
        <v>#NAME?</v>
      </c>
      <c r="AF25" s="276"/>
    </row>
    <row r="26" spans="2:32" ht="24.75" customHeight="1" thickBot="1" x14ac:dyDescent="0.3">
      <c r="B26" s="401"/>
      <c r="C26" s="407"/>
      <c r="D26" s="407"/>
      <c r="E26" s="407"/>
      <c r="F26" s="407"/>
      <c r="G26" s="404"/>
      <c r="H26" s="404"/>
      <c r="I26" s="404"/>
      <c r="J26" s="404"/>
      <c r="K26" s="404"/>
      <c r="L26" s="404"/>
      <c r="M26" s="406"/>
      <c r="N26" s="28">
        <v>2</v>
      </c>
      <c r="O26" s="122" t="s">
        <v>116</v>
      </c>
      <c r="P26" s="216"/>
      <c r="Q26" s="31"/>
      <c r="R26" s="32"/>
      <c r="S26" s="32"/>
      <c r="T26" s="217" t="str">
        <f>_xlfn.IFNA(VLOOKUP(R26,[7]Aux!$G$2:$H$4,2,FALSE)+VLOOKUP(S26,[7]Aux!$I$2:$J$3,2,FALSE)," ")</f>
        <v xml:space="preserve"> </v>
      </c>
      <c r="U26" s="216"/>
      <c r="V26" s="31"/>
      <c r="W26" s="216"/>
      <c r="X26" s="216"/>
      <c r="Y26" s="215" t="str">
        <f>_xlfn.IFNA(IF(Y25=" ",IF(OR(R26="Preventivo",R26="Detectivo"),J25-(J25*T26)," "),IF(OR(R26="Preventivo",R26="Detectivo"),Y25-(Y25*T26)," "))," ")</f>
        <v xml:space="preserve"> </v>
      </c>
      <c r="Z26" s="275"/>
      <c r="AA26" s="273"/>
      <c r="AB26" s="228" t="str">
        <f>_xlfn.IFNA(IF(AB25=" ",IF(R26="Correctivo",L25-(L25*T26)," "),IF(R26="Correctivo",AB25-(AB25*T26)," "))," ")</f>
        <v xml:space="preserve"> </v>
      </c>
      <c r="AC26" s="275"/>
      <c r="AD26" s="273"/>
      <c r="AE26" s="275"/>
      <c r="AF26" s="277"/>
    </row>
    <row r="27" spans="2:32" ht="189.75" customHeight="1" x14ac:dyDescent="0.25">
      <c r="B27" s="393">
        <v>2</v>
      </c>
      <c r="C27" s="369" t="s">
        <v>403</v>
      </c>
      <c r="D27" s="395" t="s">
        <v>392</v>
      </c>
      <c r="E27" s="395" t="s">
        <v>362</v>
      </c>
      <c r="F27" s="395" t="s">
        <v>363</v>
      </c>
      <c r="G27" s="403" t="str">
        <f>CONCATENATE(D27," ",E27," ",F27)</f>
        <v>Económico y Reputacional Por quejas por parte de los peticionarios o fallos de tutela emitios por entes judiciales, o sanciones económicas  debido a una mala reasignación de una PQRSD</v>
      </c>
      <c r="H27" s="397" t="s">
        <v>151</v>
      </c>
      <c r="I27" s="397" t="s">
        <v>93</v>
      </c>
      <c r="J27" s="399">
        <f>_xlfn.IFNA(VLOOKUP(I27,[6]Aux!$A$2:$B$6,2,FALSE)," ")</f>
        <v>0.6</v>
      </c>
      <c r="K27" s="397" t="s">
        <v>60</v>
      </c>
      <c r="L27" s="400">
        <f>_xlfn.IFNA(VLOOKUP(K27,[6]Aux!$C$2:$D$6,2,FALSE)," ")</f>
        <v>0.6</v>
      </c>
      <c r="M27" s="282" t="str">
        <f t="array" ref="M27">_xlfn.IFNA(INDEX('[7]Riesgo Inherente'!$N$12:$N$36,MATCH(I27&amp;K27,'[7]Riesgo Inherente'!$K$12:$K$36&amp;'[7]Riesgo Inherente'!$L$12:$L$36,0),0)," ")</f>
        <v>Moderado</v>
      </c>
      <c r="N27" s="243">
        <v>1</v>
      </c>
      <c r="O27" s="122" t="s">
        <v>364</v>
      </c>
      <c r="P27" s="36" t="s">
        <v>62</v>
      </c>
      <c r="Q27" s="37"/>
      <c r="R27" s="37" t="s">
        <v>63</v>
      </c>
      <c r="S27" s="244" t="s">
        <v>64</v>
      </c>
      <c r="T27" s="38">
        <f>_xlfn.IFNA(VLOOKUP(R27,[7]Aux!$G$2:$H$4,2,FALSE)+VLOOKUP(S27,[7]Aux!$I$2:$J$3,2,FALSE)," ")</f>
        <v>0.4</v>
      </c>
      <c r="U27" s="36" t="s">
        <v>65</v>
      </c>
      <c r="V27" s="37" t="s">
        <v>96</v>
      </c>
      <c r="W27" s="36" t="s">
        <v>459</v>
      </c>
      <c r="X27" s="36"/>
      <c r="Y27" s="229">
        <f>_xlfn.IFNA(IF(OR(R27="Preventivo",R27="Detectivo"),J27-(J27*T27)," ")," ")</f>
        <v>0.36</v>
      </c>
      <c r="Z27" s="274" t="e">
        <f t="array" aca="1" ref="Z27" ca="1">_xlfn.IFNA(_xlfn.IFS(AND(AA27&gt;0,AA27&lt;=0.4),"Muy Baja",AND(AA27&gt;0.2,AA27&lt;=0.4),"Baja",AND(AA27&gt;0.4,AA27&lt;=0.6),"Media",AND(AA27&gt;0.6,AA27&lt;=0.8),"Alta",AND(AA27&gt;0.8,AA27&lt;=1),"Muy Alta")," ")</f>
        <v>#NAME?</v>
      </c>
      <c r="AA27" s="272" t="e">
        <f t="array" aca="1" ref="AA27" ca="1">_xlfn.IFNA(_xlfn.IFS(AND(Y27=" ",Y28=" "),J27,AND(Y27&lt;&gt;" ",Y28&lt;&gt;" "),Y28,Y27=" ",Y28,Y28=" ",Y27)," ")</f>
        <v>#NAME?</v>
      </c>
      <c r="AB27" s="229" t="str">
        <f>_xlfn.IFNA(IF(R27="Correctivo",L27-(L27*T27)," ")," ")</f>
        <v xml:space="preserve"> </v>
      </c>
      <c r="AC27" s="274" t="e">
        <f t="array" aca="1" ref="AC27" ca="1">_xlfn.IFNA(_xlfn.IFS(AND(AD27&gt;0,AD27&lt;=0.4),"Leve",AND(AD27&gt;0.2,AD27&lt;=0.4),"Menor",AND(AD27&gt;0.4,AD27&lt;=0.6),"Moderado",AND(AD27&gt;0.6,AD27&lt;=0.8),"Mayor",AND(AD27&gt;0.8,AD27&lt;=1),"Catastrófico")," ")</f>
        <v>#NAME?</v>
      </c>
      <c r="AD27" s="272" t="e">
        <f t="array" aca="1" ref="AD27" ca="1">_xlfn.IFNA(_xlfn.IFS(AND(AB27=" ",AB28=" "),L27,AND(AB27&lt;&gt;" ",AB28&lt;&gt;" "),AB28,AB27=" ",AB28,AB28=" ",AB27)," ")</f>
        <v>#NAME?</v>
      </c>
      <c r="AE27" s="274" t="e">
        <f t="array" aca="1" ref="AE27" ca="1">_xlfn.IFNA(INDEX('[7]Riesgo Inherente'!$N$12:$N$36,MATCH(Z27&amp;AC27,'[7]Riesgo Inherente'!$K$12:$K$36&amp;'[7]Riesgo Inherente'!$L$12:$L$36,0),0)," ")</f>
        <v>#NAME?</v>
      </c>
      <c r="AF27" s="276"/>
    </row>
    <row r="28" spans="2:32" ht="30.75" customHeight="1" thickBot="1" x14ac:dyDescent="0.3">
      <c r="B28" s="401"/>
      <c r="C28" s="370"/>
      <c r="D28" s="402"/>
      <c r="E28" s="402"/>
      <c r="F28" s="402"/>
      <c r="G28" s="398"/>
      <c r="H28" s="398"/>
      <c r="I28" s="398"/>
      <c r="J28" s="398"/>
      <c r="K28" s="398"/>
      <c r="L28" s="398"/>
      <c r="M28" s="376"/>
      <c r="N28" s="236">
        <v>2</v>
      </c>
      <c r="O28" s="223"/>
      <c r="P28" s="218"/>
      <c r="Q28" s="41"/>
      <c r="R28" s="154"/>
      <c r="S28" s="154"/>
      <c r="T28" s="235" t="str">
        <f>_xlfn.IFNA(VLOOKUP(R28,[7]Aux!$G$2:$H$4,2,FALSE)+VLOOKUP(S28,[7]Aux!$I$2:$J$3,2,FALSE)," ")</f>
        <v xml:space="preserve"> </v>
      </c>
      <c r="U28" s="218"/>
      <c r="V28" s="41"/>
      <c r="W28" s="218"/>
      <c r="X28" s="218"/>
      <c r="Y28" s="225" t="str">
        <f>_xlfn.IFNA(IF(Y27=" ",IF(OR(R28="Preventivo",R28="Detectivo"),J27-(J27*T28)," "),IF(OR(R28="Preventivo",R28="Detectivo"),Y27-(Y27*T28)," "))," ")</f>
        <v xml:space="preserve"> </v>
      </c>
      <c r="Z28" s="372"/>
      <c r="AA28" s="373"/>
      <c r="AB28" s="224" t="str">
        <f>_xlfn.IFNA(IF(AB27=" ",IF(R28="Correctivo",L27-(L27*T28)," "),IF(R28="Correctivo",AB27-(AB27*T28)," "))," ")</f>
        <v xml:space="preserve"> </v>
      </c>
      <c r="AC28" s="372"/>
      <c r="AD28" s="373"/>
      <c r="AE28" s="372"/>
      <c r="AF28" s="374"/>
    </row>
    <row r="29" spans="2:32" ht="99" customHeight="1" x14ac:dyDescent="0.25">
      <c r="B29" s="393">
        <v>3</v>
      </c>
      <c r="C29" s="370"/>
      <c r="D29" s="395" t="s">
        <v>379</v>
      </c>
      <c r="E29" s="395" t="s">
        <v>395</v>
      </c>
      <c r="F29" s="395" t="s">
        <v>396</v>
      </c>
      <c r="G29" s="396" t="str">
        <f>CONCATENATE(D29," ",E29," ",F29)</f>
        <v>Reputacional Quejas por parte de los ciudadanos por la mala atencion en los diferentes canales, usados frecuentemente por la entidad como: presencial, virtual, telefonico y de correspondencia Falta de Atencion por parte de los funcionarios en los diferentes canales usados por la entidad.</v>
      </c>
      <c r="H29" s="379" t="s">
        <v>151</v>
      </c>
      <c r="I29" s="379" t="s">
        <v>93</v>
      </c>
      <c r="J29" s="381">
        <f>_xlfn.IFNA(VLOOKUP(I29,[6]Aux!$A$2:$B$6,2,FALSE)," ")</f>
        <v>0.6</v>
      </c>
      <c r="K29" s="379" t="s">
        <v>60</v>
      </c>
      <c r="L29" s="382">
        <f>_xlfn.IFNA(VLOOKUP(K29,[6]Aux!$C$2:$D$6,2,FALSE)," ")</f>
        <v>0.6</v>
      </c>
      <c r="M29" s="383" t="str">
        <f t="array" ref="M29">_xlfn.IFNA(INDEX('[7]Riesgo Inherente'!$N$12:$N$36,MATCH(I29&amp;K29,'[7]Riesgo Inherente'!$K$12:$K$36&amp;'[7]Riesgo Inherente'!$L$12:$L$36,0),0)," ")</f>
        <v>Moderado</v>
      </c>
      <c r="N29" s="226">
        <v>1</v>
      </c>
      <c r="O29" s="122" t="s">
        <v>282</v>
      </c>
      <c r="P29" s="222" t="s">
        <v>62</v>
      </c>
      <c r="Q29" s="141"/>
      <c r="R29" s="141" t="s">
        <v>63</v>
      </c>
      <c r="S29" s="141" t="s">
        <v>385</v>
      </c>
      <c r="T29" s="245">
        <f>_xlfn.IFNA(VLOOKUP(R29,[7]Aux!$G$2:$H$4,2,FALSE)+VLOOKUP(S29,[7]Aux!$I$2:$J$3,2,FALSE)," ")</f>
        <v>0.5</v>
      </c>
      <c r="U29" s="222" t="s">
        <v>65</v>
      </c>
      <c r="V29" s="141" t="s">
        <v>96</v>
      </c>
      <c r="W29" s="222" t="s">
        <v>201</v>
      </c>
      <c r="X29" s="222"/>
      <c r="Y29" s="227">
        <f>_xlfn.IFNA(IF(OR(R29="Preventivo",R29="Detectivo"),J29-(J29*T29)," ")," ")</f>
        <v>0.3</v>
      </c>
      <c r="Z29" s="390" t="e">
        <f t="array" aca="1" ref="Z29" ca="1">_xlfn.IFNA(_xlfn.IFS(AND(AA29&gt;0,AA29&lt;=0.4),"Muy Baja",AND(AA29&gt;0.2,AA29&lt;=0.4),"Baja",AND(AA29&gt;0.4,AA29&lt;=0.6),"Media",AND(AA29&gt;0.6,AA29&lt;=0.8),"Alta",AND(AA29&gt;0.8,AA29&lt;=1),"Muy Alta")," ")</f>
        <v>#NAME?</v>
      </c>
      <c r="AA29" s="391" t="e">
        <f t="array" aca="1" ref="AA29" ca="1">_xlfn.IFNA(_xlfn.IFS(AND(Y29=" ",Y30=" "),J29,AND(Y29&lt;&gt;" ",Y30&lt;&gt;" "),Y30,Y29=" ",Y30,Y30=" ",Y29)," ")</f>
        <v>#NAME?</v>
      </c>
      <c r="AB29" s="227" t="str">
        <f>_xlfn.IFNA(IF(R29="Correctivo",L29-(L29*T29)," ")," ")</f>
        <v xml:space="preserve"> </v>
      </c>
      <c r="AC29" s="390" t="e">
        <f t="array" aca="1" ref="AC29" ca="1">_xlfn.IFNA(_xlfn.IFS(AND(AD29&gt;0,AD29&lt;=0.4),"Leve",AND(AD29&gt;0.2,AD29&lt;=0.4),"Menor",AND(AD29&gt;0.4,AD29&lt;=0.6),"Moderado",AND(AD29&gt;0.6,AD29&lt;=0.8),"Mayor",AND(AD29&gt;0.8,AD29&lt;=1),"Catastrófico")," ")</f>
        <v>#NAME?</v>
      </c>
      <c r="AD29" s="391" t="e">
        <f t="array" aca="1" ref="AD29" ca="1">_xlfn.IFNA(_xlfn.IFS(AND(AB29=" ",AB30=" "),L29,AND(AB29&lt;&gt;" ",AB30&lt;&gt;" "),AB30,AB29=" ",AB30,AB30=" ",AB29)," ")</f>
        <v>#NAME?</v>
      </c>
      <c r="AE29" s="390" t="e">
        <f t="array" aca="1" ref="AE29" ca="1">_xlfn.IFNA(INDEX('[7]Riesgo Inherente'!$N$12:$N$36,MATCH(Z29&amp;AC29,'[7]Riesgo Inherente'!$K$12:$K$36&amp;'[7]Riesgo Inherente'!$L$12:$L$36,0),0)," ")</f>
        <v>#NAME?</v>
      </c>
      <c r="AF29" s="392"/>
    </row>
    <row r="30" spans="2:32" ht="127.5" customHeight="1" x14ac:dyDescent="0.25">
      <c r="B30" s="394"/>
      <c r="C30" s="370"/>
      <c r="D30" s="395"/>
      <c r="E30" s="395"/>
      <c r="F30" s="395"/>
      <c r="G30" s="380"/>
      <c r="H30" s="380"/>
      <c r="I30" s="380"/>
      <c r="J30" s="380"/>
      <c r="K30" s="380"/>
      <c r="L30" s="380"/>
      <c r="M30" s="383"/>
      <c r="N30" s="226">
        <v>2</v>
      </c>
      <c r="O30" s="122"/>
      <c r="P30" s="230"/>
      <c r="Q30" s="154"/>
      <c r="R30" s="154"/>
      <c r="S30" s="154"/>
      <c r="T30" s="246" t="str">
        <f>_xlfn.IFNA(VLOOKUP(R30,[7]Aux!$G$2:$H$4,2,FALSE)+VLOOKUP(S30,[7]Aux!$I$2:$J$3,2,FALSE)," ")</f>
        <v xml:space="preserve"> </v>
      </c>
      <c r="U30" s="230"/>
      <c r="V30" s="154"/>
      <c r="W30" s="230"/>
      <c r="X30" s="230"/>
      <c r="Y30" s="227" t="str">
        <f>_xlfn.IFNA(IF(Y29=" ",IF(OR(R30="Preventivo",R30="Detectivo"),J29-(J29*T30)," "),IF(OR(R30="Preventivo",R30="Detectivo"),Y29-(Y29*T30)," "))," ")</f>
        <v xml:space="preserve"> </v>
      </c>
      <c r="Z30" s="390"/>
      <c r="AA30" s="391"/>
      <c r="AB30" s="227" t="str">
        <f>_xlfn.IFNA(IF(AB29=" ",IF(R30="Correctivo",L29-(L29*T30)," "),IF(R30="Correctivo",AB29-(AB29*T30)," "))," ")</f>
        <v xml:space="preserve"> </v>
      </c>
      <c r="AC30" s="390"/>
      <c r="AD30" s="391"/>
      <c r="AE30" s="390"/>
      <c r="AF30" s="392"/>
    </row>
    <row r="31" spans="2:32" ht="136.5" customHeight="1" x14ac:dyDescent="0.25">
      <c r="B31" s="387">
        <v>4</v>
      </c>
      <c r="C31" s="370"/>
      <c r="D31" s="385" t="s">
        <v>460</v>
      </c>
      <c r="E31" s="388" t="s">
        <v>461</v>
      </c>
      <c r="F31" s="385" t="s">
        <v>462</v>
      </c>
      <c r="G31" s="389" t="s">
        <v>463</v>
      </c>
      <c r="H31" s="379" t="s">
        <v>58</v>
      </c>
      <c r="I31" s="379" t="s">
        <v>93</v>
      </c>
      <c r="J31" s="381">
        <f>_xlfn.IFNA(VLOOKUP(I31,[6]Aux!$A$2:$B$6,2,FALSE)," ")</f>
        <v>0.6</v>
      </c>
      <c r="K31" s="379" t="s">
        <v>60</v>
      </c>
      <c r="L31" s="382">
        <f>_xlfn.IFNA(VLOOKUP(K31,[6]Aux!$C$2:$D$6,2,FALSE)," ")</f>
        <v>0.6</v>
      </c>
      <c r="M31" s="383" t="str">
        <f t="array" ref="M31">_xlfn.IFNA(INDEX('[7]Riesgo Inherente'!$N$12:$N$36,MATCH(I31&amp;K31,'[7]Riesgo Inherente'!$K$12:$K$36&amp;'[7]Riesgo Inherente'!$L$12:$L$36,0),0)," ")</f>
        <v>Moderado</v>
      </c>
      <c r="N31" s="22">
        <v>1</v>
      </c>
      <c r="O31" s="247" t="s">
        <v>464</v>
      </c>
      <c r="P31" s="226" t="s">
        <v>62</v>
      </c>
      <c r="Q31" s="248"/>
      <c r="R31" s="248" t="s">
        <v>63</v>
      </c>
      <c r="S31" s="248" t="s">
        <v>64</v>
      </c>
      <c r="T31" s="249">
        <f>_xlfn.IFNA(VLOOKUP(R33,[7]Aux!$G$2:$H$4,2,FALSE)+VLOOKUP(S33,[7]Aux!$I$2:$J$3,2,FALSE)," ")</f>
        <v>0.4</v>
      </c>
      <c r="U31" s="226" t="s">
        <v>164</v>
      </c>
      <c r="V31" s="248" t="s">
        <v>66</v>
      </c>
      <c r="W31" s="226"/>
      <c r="X31" s="250" t="s">
        <v>465</v>
      </c>
      <c r="Y31" s="251"/>
      <c r="Z31" s="252"/>
      <c r="AA31" s="252"/>
      <c r="AB31" s="252"/>
      <c r="AC31" s="252"/>
      <c r="AD31" s="252"/>
      <c r="AE31" s="252"/>
      <c r="AF31" s="252"/>
    </row>
    <row r="32" spans="2:32" ht="139.5" customHeight="1" x14ac:dyDescent="0.25">
      <c r="B32" s="387"/>
      <c r="C32" s="370"/>
      <c r="D32" s="385"/>
      <c r="E32" s="388"/>
      <c r="F32" s="385"/>
      <c r="G32" s="389"/>
      <c r="H32" s="380"/>
      <c r="I32" s="380"/>
      <c r="J32" s="380"/>
      <c r="K32" s="380"/>
      <c r="L32" s="380"/>
      <c r="M32" s="383"/>
      <c r="N32" s="253"/>
      <c r="O32" s="252"/>
      <c r="P32" s="252"/>
      <c r="Q32" s="252"/>
      <c r="R32" s="252"/>
      <c r="S32" s="252"/>
      <c r="T32" s="252"/>
      <c r="U32" s="252"/>
      <c r="V32" s="252"/>
      <c r="W32" s="252"/>
      <c r="X32" s="252"/>
      <c r="Y32" s="252"/>
      <c r="Z32" s="252"/>
      <c r="AA32" s="252"/>
      <c r="AB32" s="252"/>
      <c r="AC32" s="252"/>
      <c r="AD32" s="252"/>
      <c r="AE32" s="252"/>
      <c r="AF32" s="252"/>
    </row>
    <row r="33" spans="2:32" ht="118.5" customHeight="1" x14ac:dyDescent="0.25">
      <c r="B33" s="384">
        <v>5</v>
      </c>
      <c r="C33" s="370"/>
      <c r="D33" s="385" t="s">
        <v>466</v>
      </c>
      <c r="E33" s="385" t="s">
        <v>467</v>
      </c>
      <c r="F33" s="385" t="s">
        <v>468</v>
      </c>
      <c r="G33" s="386" t="s">
        <v>469</v>
      </c>
      <c r="H33" s="379" t="s">
        <v>92</v>
      </c>
      <c r="I33" s="379" t="s">
        <v>93</v>
      </c>
      <c r="J33" s="381">
        <f>_xlfn.IFNA(VLOOKUP(I33,[6]Aux!$A$2:$B$6,2,FALSE)," ")</f>
        <v>0.6</v>
      </c>
      <c r="K33" s="379" t="s">
        <v>60</v>
      </c>
      <c r="L33" s="382">
        <f>_xlfn.IFNA(VLOOKUP(K33,[6]Aux!$C$2:$D$6,2,FALSE)," ")</f>
        <v>0.6</v>
      </c>
      <c r="M33" s="383" t="str">
        <f t="array" ref="M33">_xlfn.IFNA(INDEX('[7]Riesgo Inherente'!$N$12:$N$36,MATCH(I33&amp;K33,'[7]Riesgo Inherente'!$K$12:$K$36&amp;'[7]Riesgo Inherente'!$L$12:$L$36,0),0)," ")</f>
        <v>Moderado</v>
      </c>
      <c r="N33" s="22">
        <v>1</v>
      </c>
      <c r="O33" s="254" t="s">
        <v>470</v>
      </c>
      <c r="P33" s="22" t="s">
        <v>62</v>
      </c>
      <c r="Q33" s="255"/>
      <c r="R33" s="255" t="s">
        <v>63</v>
      </c>
      <c r="S33" s="255" t="s">
        <v>64</v>
      </c>
      <c r="T33" s="256" t="str">
        <f>_xlfn.IFNA(VLOOKUP(R35,[7]Aux!$G$2:$H$4,2,FALSE)+VLOOKUP(S35,[7]Aux!$I$2:$J$3,2,FALSE)," ")</f>
        <v xml:space="preserve"> </v>
      </c>
      <c r="U33" s="22" t="s">
        <v>164</v>
      </c>
      <c r="V33" s="257" t="s">
        <v>66</v>
      </c>
      <c r="W33" s="226"/>
      <c r="X33" s="250" t="s">
        <v>471</v>
      </c>
      <c r="Y33" s="258"/>
      <c r="Z33" s="252"/>
      <c r="AA33" s="252"/>
      <c r="AB33" s="252"/>
      <c r="AC33" s="252"/>
      <c r="AD33" s="252"/>
      <c r="AE33" s="252"/>
      <c r="AF33" s="252"/>
    </row>
    <row r="34" spans="2:32" ht="196.5" customHeight="1" thickBot="1" x14ac:dyDescent="0.3">
      <c r="B34" s="384"/>
      <c r="C34" s="371"/>
      <c r="D34" s="385"/>
      <c r="E34" s="385"/>
      <c r="F34" s="385"/>
      <c r="G34" s="386"/>
      <c r="H34" s="380"/>
      <c r="I34" s="380"/>
      <c r="J34" s="380"/>
      <c r="K34" s="380"/>
      <c r="L34" s="380"/>
      <c r="M34" s="383"/>
      <c r="N34" s="252"/>
      <c r="O34" s="252"/>
      <c r="P34" s="252"/>
      <c r="Q34" s="252"/>
      <c r="R34" s="252"/>
      <c r="S34" s="252"/>
      <c r="T34" s="252"/>
      <c r="U34" s="252"/>
      <c r="V34" s="252"/>
      <c r="W34" s="259"/>
      <c r="X34" s="259"/>
      <c r="Y34" s="252"/>
      <c r="Z34" s="252"/>
      <c r="AA34" s="252"/>
      <c r="AB34" s="252"/>
      <c r="AC34" s="252"/>
      <c r="AD34" s="252"/>
      <c r="AE34" s="252"/>
      <c r="AF34" s="252"/>
    </row>
    <row r="35" spans="2:32" ht="223.5" customHeight="1" x14ac:dyDescent="0.25">
      <c r="B35" s="284">
        <v>6</v>
      </c>
      <c r="C35" s="278"/>
      <c r="D35" s="278"/>
      <c r="E35" s="278"/>
      <c r="F35" s="278"/>
      <c r="G35" s="286" t="str">
        <f>CONCATENATE(D35," ",E35," ",F35)</f>
        <v xml:space="preserve">  </v>
      </c>
      <c r="H35" s="278"/>
      <c r="I35" s="278"/>
      <c r="J35" s="272" t="str">
        <f>_xlfn.IFNA(VLOOKUP(I35,[8]Aux!$A$2:$B$6,2,FALSE)," ")</f>
        <v xml:space="preserve"> </v>
      </c>
      <c r="K35" s="278"/>
      <c r="L35" s="280" t="str">
        <f>_xlfn.IFNA(VLOOKUP(K35,[8]Aux!$C$2:$D$6,2,FALSE)," ")</f>
        <v xml:space="preserve"> </v>
      </c>
      <c r="M35" s="282" t="str" cm="1">
        <f t="array" ref="M35">_xlfn.IFNA(INDEX('[8]Riesgo Inherente'!$N$12:$N$36,MATCH(I35&amp;K35,'[8]Riesgo Inherente'!$K$12:$K$36&amp;'[8]Riesgo Inherente'!$L$12:$L$36,0),0)," ")</f>
        <v xml:space="preserve"> </v>
      </c>
      <c r="N35" s="36">
        <v>1</v>
      </c>
      <c r="O35" s="96"/>
      <c r="P35" s="36"/>
      <c r="Q35" s="37"/>
      <c r="R35" s="37"/>
      <c r="S35" s="37"/>
      <c r="T35" s="38" t="str">
        <f>_xlfn.IFNA(VLOOKUP(R35,[8]Aux!$G$2:$H$4,2,FALSE)+VLOOKUP(S35,[8]Aux!$I$2:$J$3,2,FALSE)," ")</f>
        <v xml:space="preserve"> </v>
      </c>
      <c r="U35" s="36"/>
      <c r="V35" s="37"/>
      <c r="W35" s="36"/>
      <c r="X35" s="36"/>
      <c r="Y35" s="229" t="str">
        <f>_xlfn.IFNA(IF(OR(R35="Preventivo",R35="Detectivo"),J35-(J35*T35)," ")," ")</f>
        <v xml:space="preserve"> </v>
      </c>
      <c r="Z35" s="274" t="e" cm="1">
        <f t="array" aca="1" ref="Z35" ca="1">_xlfn.IFNA(_xlfn.IFS(AND(AA35&gt;0,AA35&lt;=0.4),"Muy Baja",AND(AA35&gt;0.2,AA35&lt;=0.4),"Baja",AND(AA35&gt;0.4,AA35&lt;=0.6),"Media",AND(AA35&gt;0.6,AA35&lt;=0.8),"Alta",AND(AA35&gt;0.8,AA35&lt;=1),"Muy Alta")," ")</f>
        <v>#NAME?</v>
      </c>
      <c r="AA35" s="272" t="e" cm="1">
        <f t="array" aca="1" ref="AA35" ca="1">_xlfn.IFNA(_xlfn.IFS(AND(Y35=" ",Y36=" "),J35,AND(Y35&lt;&gt;" ",Y36&lt;&gt;" "),Y36,Y35=" ",Y36,Y36=" ",Y35)," ")</f>
        <v>#NAME?</v>
      </c>
      <c r="AB35" s="229" t="str">
        <f>_xlfn.IFNA(IF(R35="Correctivo",L35-(L35*T35)," ")," ")</f>
        <v xml:space="preserve"> </v>
      </c>
      <c r="AC35" s="274" t="e" cm="1">
        <f t="array" aca="1" ref="AC35" ca="1">_xlfn.IFNA(_xlfn.IFS(AND(AD35&gt;0,AD35&lt;=0.4),"Leve",AND(AD35&gt;0.2,AD35&lt;=0.4),"Menor",AND(AD35&gt;0.4,AD35&lt;=0.6),"Moderado",AND(AD35&gt;0.6,AD35&lt;=0.8),"Mayor",AND(AD35&gt;0.8,AD35&lt;=1),"Catastrófico")," ")</f>
        <v>#NAME?</v>
      </c>
      <c r="AD35" s="272" t="e" cm="1">
        <f t="array" aca="1" ref="AD35" ca="1">_xlfn.IFNA(_xlfn.IFS(AND(AB35=" ",AB36=" "),L35,AND(AB35&lt;&gt;" ",AB36&lt;&gt;" "),AB36,AB35=" ",AB36,AB36=" ",AB35)," ")</f>
        <v>#NAME?</v>
      </c>
      <c r="AE35" s="274" t="e" cm="1">
        <f t="array" aca="1" ref="AE35" ca="1">_xlfn.IFNA(INDEX('[8]Riesgo Inherente'!$N$12:$N$36,MATCH(Z35&amp;AC35,'[8]Riesgo Inherente'!$K$12:$K$36&amp;'[8]Riesgo Inherente'!$L$12:$L$36,0),0)," ")</f>
        <v>#NAME?</v>
      </c>
      <c r="AF35" s="276"/>
    </row>
    <row r="36" spans="2:32" ht="178.5" customHeight="1" thickBot="1" x14ac:dyDescent="0.3">
      <c r="B36" s="285"/>
      <c r="C36" s="279"/>
      <c r="D36" s="279"/>
      <c r="E36" s="279"/>
      <c r="F36" s="279"/>
      <c r="G36" s="287"/>
      <c r="H36" s="279"/>
      <c r="I36" s="279"/>
      <c r="J36" s="273"/>
      <c r="K36" s="279"/>
      <c r="L36" s="281"/>
      <c r="M36" s="283"/>
      <c r="N36" s="216">
        <v>2</v>
      </c>
      <c r="O36" s="97"/>
      <c r="P36" s="216"/>
      <c r="Q36" s="31"/>
      <c r="R36" s="31"/>
      <c r="S36" s="31"/>
      <c r="T36" s="217" t="str">
        <f>_xlfn.IFNA(VLOOKUP(R36,[8]Aux!$G$2:$H$4,2,FALSE)+VLOOKUP(S36,[8]Aux!$I$2:$J$3,2,FALSE)," ")</f>
        <v xml:space="preserve"> </v>
      </c>
      <c r="U36" s="216"/>
      <c r="V36" s="31"/>
      <c r="W36" s="216"/>
      <c r="X36" s="216"/>
      <c r="Y36" s="215" t="str">
        <f>_xlfn.IFNA(IF(Y35=" ",IF(OR(R36="Preventivo",R36="Detectivo"),J35-(J35*T36)," "),IF(OR(R36="Preventivo",R36="Detectivo"),Y35-(Y35*T36)," "))," ")</f>
        <v xml:space="preserve"> </v>
      </c>
      <c r="Z36" s="275"/>
      <c r="AA36" s="273"/>
      <c r="AB36" s="228" t="str">
        <f>_xlfn.IFNA(IF(AB35=" ",IF(R36="Correctivo",L35-(L35*T36)," "),IF(R36="Correctivo",AB35-(AB35*T36)," "))," ")</f>
        <v xml:space="preserve"> </v>
      </c>
      <c r="AC36" s="275"/>
      <c r="AD36" s="273"/>
      <c r="AE36" s="275"/>
      <c r="AF36" s="277"/>
    </row>
    <row r="37" spans="2:32" ht="201" customHeight="1" x14ac:dyDescent="0.25">
      <c r="B37" s="284">
        <v>7</v>
      </c>
      <c r="C37" s="278"/>
      <c r="D37" s="278"/>
      <c r="E37" s="278"/>
      <c r="F37" s="278"/>
      <c r="G37" s="286" t="str">
        <f>CONCATENATE(D37," ",E37," ",F37)</f>
        <v xml:space="preserve">  </v>
      </c>
      <c r="H37" s="278"/>
      <c r="I37" s="278"/>
      <c r="J37" s="272" t="str">
        <f>_xlfn.IFNA(VLOOKUP(I37,[8]Aux!$A$2:$B$6,2,FALSE)," ")</f>
        <v xml:space="preserve"> </v>
      </c>
      <c r="K37" s="278"/>
      <c r="L37" s="280" t="str">
        <f>_xlfn.IFNA(VLOOKUP(K37,[8]Aux!$C$2:$D$6,2,FALSE)," ")</f>
        <v xml:space="preserve"> </v>
      </c>
      <c r="M37" s="282" t="str" cm="1">
        <f t="array" ref="M37">_xlfn.IFNA(INDEX('[8]Riesgo Inherente'!$N$12:$N$36,MATCH(I37&amp;K37,'[8]Riesgo Inherente'!$K$12:$K$36&amp;'[8]Riesgo Inherente'!$L$12:$L$36,0),0)," ")</f>
        <v xml:space="preserve"> </v>
      </c>
      <c r="N37" s="36">
        <v>1</v>
      </c>
      <c r="O37" s="96"/>
      <c r="P37" s="36"/>
      <c r="Q37" s="37"/>
      <c r="R37" s="37"/>
      <c r="S37" s="37"/>
      <c r="T37" s="38" t="str">
        <f>_xlfn.IFNA(VLOOKUP(R37,[8]Aux!$G$2:$H$4,2,FALSE)+VLOOKUP(S37,[8]Aux!$I$2:$J$3,2,FALSE)," ")</f>
        <v xml:space="preserve"> </v>
      </c>
      <c r="U37" s="36"/>
      <c r="V37" s="37"/>
      <c r="W37" s="36"/>
      <c r="X37" s="36"/>
      <c r="Y37" s="229" t="str">
        <f>_xlfn.IFNA(IF(OR(R37="Preventivo",R37="Detectivo"),J37-(J37*T37)," ")," ")</f>
        <v xml:space="preserve"> </v>
      </c>
      <c r="Z37" s="274" t="e" cm="1">
        <f t="array" aca="1" ref="Z37" ca="1">_xlfn.IFNA(_xlfn.IFS(AND(AA37&gt;0,AA37&lt;=0.4),"Muy Baja",AND(AA37&gt;0.2,AA37&lt;=0.4),"Baja",AND(AA37&gt;0.4,AA37&lt;=0.6),"Media",AND(AA37&gt;0.6,AA37&lt;=0.8),"Alta",AND(AA37&gt;0.8,AA37&lt;=1),"Muy Alta")," ")</f>
        <v>#NAME?</v>
      </c>
      <c r="AA37" s="272" t="e" cm="1">
        <f t="array" aca="1" ref="AA37" ca="1">_xlfn.IFNA(_xlfn.IFS(AND(Y37=" ",Y38=" "),J37,AND(Y37&lt;&gt;" ",Y38&lt;&gt;" "),Y38,Y37=" ",Y38,Y38=" ",Y37)," ")</f>
        <v>#NAME?</v>
      </c>
      <c r="AB37" s="229" t="str">
        <f>_xlfn.IFNA(IF(R37="Correctivo",L37-(L37*T37)," ")," ")</f>
        <v xml:space="preserve"> </v>
      </c>
      <c r="AC37" s="274" t="e" cm="1">
        <f t="array" aca="1" ref="AC37" ca="1">_xlfn.IFNA(_xlfn.IFS(AND(AD37&gt;0,AD37&lt;=0.4),"Leve",AND(AD37&gt;0.2,AD37&lt;=0.4),"Menor",AND(AD37&gt;0.4,AD37&lt;=0.6),"Moderado",AND(AD37&gt;0.6,AD37&lt;=0.8),"Mayor",AND(AD37&gt;0.8,AD37&lt;=1),"Catastrófico")," ")</f>
        <v>#NAME?</v>
      </c>
      <c r="AD37" s="272" t="e" cm="1">
        <f t="array" aca="1" ref="AD37" ca="1">_xlfn.IFNA(_xlfn.IFS(AND(AB37=" ",AB38=" "),L37,AND(AB37&lt;&gt;" ",AB38&lt;&gt;" "),AB38,AB37=" ",AB38,AB38=" ",AB37)," ")</f>
        <v>#NAME?</v>
      </c>
      <c r="AE37" s="274" t="e" cm="1">
        <f t="array" aca="1" ref="AE37" ca="1">_xlfn.IFNA(INDEX('[8]Riesgo Inherente'!$N$12:$N$36,MATCH(Z37&amp;AC37,'[8]Riesgo Inherente'!$K$12:$K$36&amp;'[8]Riesgo Inherente'!$L$12:$L$36,0),0)," ")</f>
        <v>#NAME?</v>
      </c>
      <c r="AF37" s="276"/>
    </row>
    <row r="38" spans="2:32" ht="156" customHeight="1" thickBot="1" x14ac:dyDescent="0.3">
      <c r="B38" s="285"/>
      <c r="C38" s="279"/>
      <c r="D38" s="279"/>
      <c r="E38" s="279"/>
      <c r="F38" s="279"/>
      <c r="G38" s="287"/>
      <c r="H38" s="279"/>
      <c r="I38" s="279"/>
      <c r="J38" s="273"/>
      <c r="K38" s="279"/>
      <c r="L38" s="281"/>
      <c r="M38" s="283"/>
      <c r="N38" s="216">
        <v>2</v>
      </c>
      <c r="O38" s="97"/>
      <c r="P38" s="216"/>
      <c r="Q38" s="31"/>
      <c r="R38" s="31"/>
      <c r="S38" s="31"/>
      <c r="T38" s="217" t="str">
        <f>_xlfn.IFNA(VLOOKUP(R38,[8]Aux!$G$2:$H$4,2,FALSE)+VLOOKUP(S38,[8]Aux!$I$2:$J$3,2,FALSE)," ")</f>
        <v xml:space="preserve"> </v>
      </c>
      <c r="U38" s="216"/>
      <c r="V38" s="31"/>
      <c r="W38" s="216"/>
      <c r="X38" s="216"/>
      <c r="Y38" s="215" t="str">
        <f>_xlfn.IFNA(IF(Y37=" ",IF(OR(R38="Preventivo",R38="Detectivo"),J37-(J37*T38)," "),IF(OR(R38="Preventivo",R38="Detectivo"),Y37-(Y37*T38)," "))," ")</f>
        <v xml:space="preserve"> </v>
      </c>
      <c r="Z38" s="275"/>
      <c r="AA38" s="273"/>
      <c r="AB38" s="228" t="str">
        <f>_xlfn.IFNA(IF(AB37=" ",IF(R38="Correctivo",L37-(L37*T38)," "),IF(R38="Correctivo",AB37-(AB37*T38)," "))," ")</f>
        <v xml:space="preserve"> </v>
      </c>
      <c r="AC38" s="275"/>
      <c r="AD38" s="273"/>
      <c r="AE38" s="275"/>
      <c r="AF38" s="277"/>
    </row>
    <row r="39" spans="2:32" ht="156" customHeight="1" x14ac:dyDescent="0.25">
      <c r="B39" s="284">
        <v>8</v>
      </c>
      <c r="C39" s="278"/>
      <c r="D39" s="278"/>
      <c r="E39" s="278"/>
      <c r="F39" s="278"/>
      <c r="G39" s="286" t="str">
        <f>CONCATENATE(D39," ",E39," ",F39)</f>
        <v xml:space="preserve">  </v>
      </c>
      <c r="H39" s="278"/>
      <c r="I39" s="278"/>
      <c r="J39" s="272" t="str">
        <f>_xlfn.IFNA(VLOOKUP(I39,[8]Aux!$A$2:$B$6,2,FALSE)," ")</f>
        <v xml:space="preserve"> </v>
      </c>
      <c r="K39" s="278"/>
      <c r="L39" s="280" t="str">
        <f>_xlfn.IFNA(VLOOKUP(K39,[8]Aux!$C$2:$D$6,2,FALSE)," ")</f>
        <v xml:space="preserve"> </v>
      </c>
      <c r="M39" s="282" t="str" cm="1">
        <f t="array" ref="M39">_xlfn.IFNA(INDEX('[8]Riesgo Inherente'!$N$12:$N$36,MATCH(I39&amp;K39,'[8]Riesgo Inherente'!$K$12:$K$36&amp;'[8]Riesgo Inherente'!$L$12:$L$36,0),0)," ")</f>
        <v xml:space="preserve"> </v>
      </c>
      <c r="N39" s="36">
        <v>1</v>
      </c>
      <c r="O39" s="96"/>
      <c r="P39" s="36"/>
      <c r="Q39" s="37"/>
      <c r="R39" s="37"/>
      <c r="S39" s="37"/>
      <c r="T39" s="38" t="str">
        <f>_xlfn.IFNA(VLOOKUP(R39,[8]Aux!$G$2:$H$4,2,FALSE)+VLOOKUP(S39,[8]Aux!$I$2:$J$3,2,FALSE)," ")</f>
        <v xml:space="preserve"> </v>
      </c>
      <c r="U39" s="36"/>
      <c r="V39" s="37"/>
      <c r="W39" s="36"/>
      <c r="X39" s="36"/>
      <c r="Y39" s="229" t="str">
        <f>_xlfn.IFNA(IF(OR(R39="Preventivo",R39="Detectivo"),J39-(J39*T39)," ")," ")</f>
        <v xml:space="preserve"> </v>
      </c>
      <c r="Z39" s="274" t="e" cm="1">
        <f t="array" aca="1" ref="Z39" ca="1">_xlfn.IFNA(_xlfn.IFS(AND(AA39&gt;0,AA39&lt;=0.4),"Muy Baja",AND(AA39&gt;0.2,AA39&lt;=0.4),"Baja",AND(AA39&gt;0.4,AA39&lt;=0.6),"Media",AND(AA39&gt;0.6,AA39&lt;=0.8),"Alta",AND(AA39&gt;0.8,AA39&lt;=1),"Muy Alta")," ")</f>
        <v>#NAME?</v>
      </c>
      <c r="AA39" s="272" t="e" cm="1">
        <f t="array" aca="1" ref="AA39" ca="1">_xlfn.IFNA(_xlfn.IFS(AND(Y39=" ",Y40=" "),J39,AND(Y39&lt;&gt;" ",Y40&lt;&gt;" "),Y40,Y39=" ",Y40,Y40=" ",Y39)," ")</f>
        <v>#NAME?</v>
      </c>
      <c r="AB39" s="229" t="str">
        <f>_xlfn.IFNA(IF(R39="Correctivo",L39-(L39*T39)," ")," ")</f>
        <v xml:space="preserve"> </v>
      </c>
      <c r="AC39" s="274" t="e" cm="1">
        <f t="array" aca="1" ref="AC39" ca="1">_xlfn.IFNA(_xlfn.IFS(AND(AD39&gt;0,AD39&lt;=0.4),"Leve",AND(AD39&gt;0.2,AD39&lt;=0.4),"Menor",AND(AD39&gt;0.4,AD39&lt;=0.6),"Moderado",AND(AD39&gt;0.6,AD39&lt;=0.8),"Mayor",AND(AD39&gt;0.8,AD39&lt;=1),"Catastrófico")," ")</f>
        <v>#NAME?</v>
      </c>
      <c r="AD39" s="272" t="e" cm="1">
        <f t="array" aca="1" ref="AD39" ca="1">_xlfn.IFNA(_xlfn.IFS(AND(AB39=" ",AB40=" "),L39,AND(AB39&lt;&gt;" ",AB40&lt;&gt;" "),AB40,AB39=" ",AB40,AB40=" ",AB39)," ")</f>
        <v>#NAME?</v>
      </c>
      <c r="AE39" s="274" t="e" cm="1">
        <f t="array" aca="1" ref="AE39" ca="1">_xlfn.IFNA(INDEX('[8]Riesgo Inherente'!$N$12:$N$36,MATCH(Z39&amp;AC39,'[8]Riesgo Inherente'!$K$12:$K$36&amp;'[8]Riesgo Inherente'!$L$12:$L$36,0),0)," ")</f>
        <v>#NAME?</v>
      </c>
      <c r="AF39" s="276"/>
    </row>
    <row r="40" spans="2:32" ht="135" customHeight="1" thickBot="1" x14ac:dyDescent="0.3">
      <c r="B40" s="285"/>
      <c r="C40" s="279"/>
      <c r="D40" s="279"/>
      <c r="E40" s="279"/>
      <c r="F40" s="279"/>
      <c r="G40" s="287"/>
      <c r="H40" s="279"/>
      <c r="I40" s="279"/>
      <c r="J40" s="273"/>
      <c r="K40" s="279"/>
      <c r="L40" s="281"/>
      <c r="M40" s="283"/>
      <c r="N40" s="216">
        <v>2</v>
      </c>
      <c r="O40" s="97"/>
      <c r="P40" s="216"/>
      <c r="Q40" s="31"/>
      <c r="R40" s="31"/>
      <c r="S40" s="31"/>
      <c r="T40" s="217" t="str">
        <f>_xlfn.IFNA(VLOOKUP(R40,[8]Aux!$G$2:$H$4,2,FALSE)+VLOOKUP(S40,[8]Aux!$I$2:$J$3,2,FALSE)," ")</f>
        <v xml:space="preserve"> </v>
      </c>
      <c r="U40" s="216"/>
      <c r="V40" s="31"/>
      <c r="W40" s="216"/>
      <c r="X40" s="216"/>
      <c r="Y40" s="215" t="str">
        <f>_xlfn.IFNA(IF(Y39=" ",IF(OR(R40="Preventivo",R40="Detectivo"),J39-(J39*T40)," "),IF(OR(R40="Preventivo",R40="Detectivo"),Y39-(Y39*T40)," "))," ")</f>
        <v xml:space="preserve"> </v>
      </c>
      <c r="Z40" s="275"/>
      <c r="AA40" s="273"/>
      <c r="AB40" s="228" t="str">
        <f>_xlfn.IFNA(IF(AB39=" ",IF(R40="Correctivo",L39-(L39*T40)," "),IF(R40="Correctivo",AB39-(AB39*T40)," "))," ")</f>
        <v xml:space="preserve"> </v>
      </c>
      <c r="AC40" s="275"/>
      <c r="AD40" s="273"/>
      <c r="AE40" s="275"/>
      <c r="AF40" s="277"/>
    </row>
    <row r="41" spans="2:32" ht="159" customHeight="1" x14ac:dyDescent="0.25">
      <c r="B41" s="284">
        <v>9</v>
      </c>
      <c r="C41" s="278"/>
      <c r="D41" s="278"/>
      <c r="E41" s="278"/>
      <c r="F41" s="278"/>
      <c r="G41" s="286" t="str">
        <f>CONCATENATE(D41," ",E41," ",F41)</f>
        <v xml:space="preserve">  </v>
      </c>
      <c r="H41" s="278"/>
      <c r="I41" s="278"/>
      <c r="J41" s="272" t="str">
        <f>_xlfn.IFNA(VLOOKUP(I41,[8]Aux!$A$2:$B$6,2,FALSE)," ")</f>
        <v xml:space="preserve"> </v>
      </c>
      <c r="K41" s="278"/>
      <c r="L41" s="280" t="str">
        <f>_xlfn.IFNA(VLOOKUP(K41,[8]Aux!$C$2:$D$6,2,FALSE)," ")</f>
        <v xml:space="preserve"> </v>
      </c>
      <c r="M41" s="282" t="str" cm="1">
        <f t="array" ref="M41">_xlfn.IFNA(INDEX('[8]Riesgo Inherente'!$N$12:$N$36,MATCH(I41&amp;K41,'[8]Riesgo Inherente'!$K$12:$K$36&amp;'[8]Riesgo Inherente'!$L$12:$L$36,0),0)," ")</f>
        <v xml:space="preserve"> </v>
      </c>
      <c r="N41" s="36">
        <v>1</v>
      </c>
      <c r="O41" s="96"/>
      <c r="P41" s="36"/>
      <c r="Q41" s="37"/>
      <c r="R41" s="37"/>
      <c r="S41" s="37"/>
      <c r="T41" s="38" t="str">
        <f>_xlfn.IFNA(VLOOKUP(R41,[8]Aux!$G$2:$H$4,2,FALSE)+VLOOKUP(S41,[8]Aux!$I$2:$J$3,2,FALSE)," ")</f>
        <v xml:space="preserve"> </v>
      </c>
      <c r="U41" s="36"/>
      <c r="V41" s="37"/>
      <c r="W41" s="36"/>
      <c r="X41" s="36"/>
      <c r="Y41" s="229" t="str">
        <f>_xlfn.IFNA(IF(OR(R41="Preventivo",R41="Detectivo"),J41-(J41*T41)," ")," ")</f>
        <v xml:space="preserve"> </v>
      </c>
      <c r="Z41" s="274" t="e" cm="1">
        <f t="array" aca="1" ref="Z41" ca="1">_xlfn.IFNA(_xlfn.IFS(AND(AA41&gt;0,AA41&lt;=0.4),"Muy Baja",AND(AA41&gt;0.2,AA41&lt;=0.4),"Baja",AND(AA41&gt;0.4,AA41&lt;=0.6),"Media",AND(AA41&gt;0.6,AA41&lt;=0.8),"Alta",AND(AA41&gt;0.8,AA41&lt;=1),"Muy Alta")," ")</f>
        <v>#NAME?</v>
      </c>
      <c r="AA41" s="272" t="e" cm="1">
        <f t="array" aca="1" ref="AA41" ca="1">_xlfn.IFNA(_xlfn.IFS(AND(Y41=" ",Y42=" "),J41,AND(Y41&lt;&gt;" ",Y42&lt;&gt;" "),Y42,Y41=" ",Y42,Y42=" ",Y41)," ")</f>
        <v>#NAME?</v>
      </c>
      <c r="AB41" s="229" t="str">
        <f>_xlfn.IFNA(IF(R41="Correctivo",L41-(L41*T41)," ")," ")</f>
        <v xml:space="preserve"> </v>
      </c>
      <c r="AC41" s="274" t="e" cm="1">
        <f t="array" aca="1" ref="AC41" ca="1">_xlfn.IFNA(_xlfn.IFS(AND(AD41&gt;0,AD41&lt;=0.4),"Leve",AND(AD41&gt;0.2,AD41&lt;=0.4),"Menor",AND(AD41&gt;0.4,AD41&lt;=0.6),"Moderado",AND(AD41&gt;0.6,AD41&lt;=0.8),"Mayor",AND(AD41&gt;0.8,AD41&lt;=1),"Catastrófico")," ")</f>
        <v>#NAME?</v>
      </c>
      <c r="AD41" s="272" t="e" cm="1">
        <f t="array" aca="1" ref="AD41" ca="1">_xlfn.IFNA(_xlfn.IFS(AND(AB41=" ",AB42=" "),L41,AND(AB41&lt;&gt;" ",AB42&lt;&gt;" "),AB42,AB41=" ",AB42,AB42=" ",AB41)," ")</f>
        <v>#NAME?</v>
      </c>
      <c r="AE41" s="274" t="e" cm="1">
        <f t="array" aca="1" ref="AE41" ca="1">_xlfn.IFNA(INDEX('[8]Riesgo Inherente'!$N$12:$N$36,MATCH(Z41&amp;AC41,'[8]Riesgo Inherente'!$K$12:$K$36&amp;'[8]Riesgo Inherente'!$L$12:$L$36,0),0)," ")</f>
        <v>#NAME?</v>
      </c>
      <c r="AF41" s="276"/>
    </row>
    <row r="42" spans="2:32" ht="142.5" customHeight="1" thickBot="1" x14ac:dyDescent="0.3">
      <c r="B42" s="377"/>
      <c r="C42" s="332"/>
      <c r="D42" s="332"/>
      <c r="E42" s="332"/>
      <c r="F42" s="332"/>
      <c r="G42" s="378"/>
      <c r="H42" s="279"/>
      <c r="I42" s="332"/>
      <c r="J42" s="373"/>
      <c r="K42" s="332"/>
      <c r="L42" s="375"/>
      <c r="M42" s="376"/>
      <c r="N42" s="218">
        <v>2</v>
      </c>
      <c r="O42" s="98"/>
      <c r="P42" s="218"/>
      <c r="Q42" s="41"/>
      <c r="R42" s="41"/>
      <c r="S42" s="41"/>
      <c r="T42" s="235" t="str">
        <f>_xlfn.IFNA(VLOOKUP(R42,[8]Aux!$G$2:$H$4,2,FALSE)+VLOOKUP(S42,[8]Aux!$I$2:$J$3,2,FALSE)," ")</f>
        <v xml:space="preserve"> </v>
      </c>
      <c r="U42" s="218"/>
      <c r="V42" s="41"/>
      <c r="W42" s="218"/>
      <c r="X42" s="218"/>
      <c r="Y42" s="225" t="str">
        <f>_xlfn.IFNA(IF(Y41=" ",IF(OR(R42="Preventivo",R42="Detectivo"),J41-(J41*T42)," "),IF(OR(R42="Preventivo",R42="Detectivo"),Y41-(Y41*T42)," "))," ")</f>
        <v xml:space="preserve"> </v>
      </c>
      <c r="Z42" s="372"/>
      <c r="AA42" s="373"/>
      <c r="AB42" s="224" t="str">
        <f>_xlfn.IFNA(IF(AB41=" ",IF(R42="Correctivo",L41-(L41*T42)," "),IF(R42="Correctivo",AB41-(AB41*T42)," "))," ")</f>
        <v xml:space="preserve"> </v>
      </c>
      <c r="AC42" s="372"/>
      <c r="AD42" s="373"/>
      <c r="AE42" s="372"/>
      <c r="AF42" s="374"/>
    </row>
    <row r="43" spans="2:32" ht="144" customHeight="1" x14ac:dyDescent="0.25">
      <c r="B43" s="348">
        <v>10</v>
      </c>
      <c r="C43" s="342"/>
      <c r="D43" s="342"/>
      <c r="E43" s="342"/>
      <c r="F43" s="342"/>
      <c r="G43" s="350" t="str">
        <f>CONCATENATE(D43," ",E43," ",F43)</f>
        <v xml:space="preserve">  </v>
      </c>
      <c r="H43" s="278"/>
      <c r="I43" s="342"/>
      <c r="J43" s="336" t="str">
        <f>_xlfn.IFNA(VLOOKUP(I43,[8]Aux!$A$2:$B$6,2,FALSE)," ")</f>
        <v xml:space="preserve"> </v>
      </c>
      <c r="K43" s="342"/>
      <c r="L43" s="344" t="str">
        <f>_xlfn.IFNA(VLOOKUP(K43,[8]Aux!$C$2:$D$6,2,FALSE)," ")</f>
        <v xml:space="preserve"> </v>
      </c>
      <c r="M43" s="346" t="str" cm="1">
        <f t="array" ref="M43">_xlfn.IFNA(INDEX('[8]Riesgo Inherente'!$N$12:$N$36,MATCH(I43&amp;K43,'[8]Riesgo Inherente'!$K$12:$K$36&amp;'[8]Riesgo Inherente'!$L$12:$L$36,0),0)," ")</f>
        <v xml:space="preserve"> </v>
      </c>
      <c r="N43" s="45">
        <v>1</v>
      </c>
      <c r="O43" s="99"/>
      <c r="P43" s="45"/>
      <c r="Q43" s="46"/>
      <c r="R43" s="46"/>
      <c r="S43" s="46"/>
      <c r="T43" s="47" t="str">
        <f>_xlfn.IFNA(VLOOKUP(R43,[8]Aux!$G$2:$H$4,2,FALSE)+VLOOKUP(S43,[8]Aux!$I$2:$J$3,2,FALSE)," ")</f>
        <v xml:space="preserve"> </v>
      </c>
      <c r="U43" s="45"/>
      <c r="V43" s="46"/>
      <c r="W43" s="45"/>
      <c r="X43" s="45"/>
      <c r="Y43" s="48" t="str">
        <f>_xlfn.IFNA(IF(OR(R43="Preventivo",R43="Detectivo"),J43-(J43*T43)," ")," ")</f>
        <v xml:space="preserve"> </v>
      </c>
      <c r="Z43" s="338" t="e" cm="1">
        <f t="array" aca="1" ref="Z43" ca="1">_xlfn.IFNA(_xlfn.IFS(AND(AA43&gt;0,AA43&lt;=0.4),"Muy Baja",AND(AA43&gt;0.2,AA43&lt;=0.4),"Baja",AND(AA43&gt;0.4,AA43&lt;=0.6),"Media",AND(AA43&gt;0.6,AA43&lt;=0.8),"Alta",AND(AA43&gt;0.8,AA43&lt;=1),"Muy Alta")," ")</f>
        <v>#NAME?</v>
      </c>
      <c r="AA43" s="336" t="e" cm="1">
        <f t="array" aca="1" ref="AA43" ca="1">_xlfn.IFNA(_xlfn.IFS(AND(Y43=" ",Y44=" "),J43,AND(Y43&lt;&gt;" ",Y44&lt;&gt;" "),Y44,Y43=" ",Y44,Y44=" ",Y43)," ")</f>
        <v>#NAME?</v>
      </c>
      <c r="AB43" s="48" t="str">
        <f>_xlfn.IFNA(IF(R43="Correctivo",L43-(L43*T43)," ")," ")</f>
        <v xml:space="preserve"> </v>
      </c>
      <c r="AC43" s="338" t="e" cm="1">
        <f t="array" aca="1" ref="AC43" ca="1">_xlfn.IFNA(_xlfn.IFS(AND(AD43&gt;0,AD43&lt;=0.4),"Leve",AND(AD43&gt;0.2,AD43&lt;=0.4),"Menor",AND(AD43&gt;0.4,AD43&lt;=0.6),"Moderado",AND(AD43&gt;0.6,AD43&lt;=0.8),"Mayor",AND(AD43&gt;0.8,AD43&lt;=1),"Catastrófico")," ")</f>
        <v>#NAME?</v>
      </c>
      <c r="AD43" s="336" t="e" cm="1">
        <f t="array" aca="1" ref="AD43" ca="1">_xlfn.IFNA(_xlfn.IFS(AND(AB43=" ",AB44=" "),L43,AND(AB43&lt;&gt;" ",AB44&lt;&gt;" "),AB44,AB43=" ",AB44,AB44=" ",AB43)," ")</f>
        <v>#NAME?</v>
      </c>
      <c r="AE43" s="338" t="e" cm="1">
        <f t="array" aca="1" ref="AE43" ca="1">_xlfn.IFNA(INDEX('[8]Riesgo Inherente'!$N$12:$N$36,MATCH(Z43&amp;AC43,'[8]Riesgo Inherente'!$K$12:$K$36&amp;'[8]Riesgo Inherente'!$L$12:$L$36,0),0)," ")</f>
        <v>#NAME?</v>
      </c>
      <c r="AF43" s="340"/>
    </row>
    <row r="44" spans="2:32" ht="67.5" customHeight="1" thickBot="1" x14ac:dyDescent="0.3">
      <c r="B44" s="349"/>
      <c r="C44" s="343"/>
      <c r="D44" s="343"/>
      <c r="E44" s="343"/>
      <c r="F44" s="343"/>
      <c r="G44" s="351"/>
      <c r="H44" s="279"/>
      <c r="I44" s="343"/>
      <c r="J44" s="337"/>
      <c r="K44" s="343"/>
      <c r="L44" s="345"/>
      <c r="M44" s="347"/>
      <c r="N44" s="220">
        <v>2</v>
      </c>
      <c r="O44" s="100"/>
      <c r="P44" s="220"/>
      <c r="Q44" s="50"/>
      <c r="R44" s="50"/>
      <c r="S44" s="50"/>
      <c r="T44" s="221" t="str">
        <f>_xlfn.IFNA(VLOOKUP(R44,[8]Aux!$G$2:$H$4,2,FALSE)+VLOOKUP(S44,[8]Aux!$I$2:$J$3,2,FALSE)," ")</f>
        <v xml:space="preserve"> </v>
      </c>
      <c r="U44" s="220"/>
      <c r="V44" s="50"/>
      <c r="W44" s="220"/>
      <c r="X44" s="220"/>
      <c r="Y44" s="219" t="str">
        <f>_xlfn.IFNA(IF(Y43=" ",IF(OR(R44="Preventivo",R44="Detectivo"),J43-(J43*T44)," "),IF(OR(R44="Preventivo",R44="Detectivo"),Y43-(Y43*T44)," "))," ")</f>
        <v xml:space="preserve"> </v>
      </c>
      <c r="Z44" s="339"/>
      <c r="AA44" s="337"/>
      <c r="AB44" s="53" t="str">
        <f>_xlfn.IFNA(IF(AB43=" ",IF(R44="Correctivo",L43-(L43*T44)," "),IF(R44="Correctivo",AB43-(AB43*T44)," "))," ")</f>
        <v xml:space="preserve"> </v>
      </c>
      <c r="AC44" s="339"/>
      <c r="AD44" s="337"/>
      <c r="AE44" s="339"/>
      <c r="AF44" s="341"/>
    </row>
    <row r="45" spans="2:32" ht="50.1" customHeight="1" x14ac:dyDescent="0.25">
      <c r="B45" s="101"/>
      <c r="C45" s="102"/>
      <c r="D45" s="102"/>
      <c r="E45" s="102"/>
      <c r="F45" s="102"/>
      <c r="G45" s="103"/>
      <c r="H45" s="102"/>
      <c r="I45" s="102"/>
      <c r="J45" s="104"/>
      <c r="K45" s="102"/>
      <c r="L45" s="105"/>
      <c r="M45" s="106"/>
      <c r="N45" s="102"/>
      <c r="O45" s="107"/>
      <c r="P45" s="102"/>
      <c r="Q45" s="214"/>
      <c r="R45" s="214"/>
      <c r="S45" s="214"/>
      <c r="T45" s="105"/>
      <c r="U45" s="102"/>
      <c r="V45" s="214"/>
      <c r="W45" s="102"/>
      <c r="X45" s="102"/>
      <c r="Y45" s="104"/>
      <c r="Z45" s="109"/>
      <c r="AA45" s="104"/>
      <c r="AB45" s="104"/>
      <c r="AC45" s="109"/>
      <c r="AD45" s="104"/>
      <c r="AE45" s="109"/>
      <c r="AF45" s="110"/>
    </row>
    <row r="46" spans="2:32" ht="21" customHeight="1" x14ac:dyDescent="0.3">
      <c r="B46" s="71"/>
      <c r="M46" s="106"/>
      <c r="N46" s="102"/>
      <c r="O46" s="107"/>
      <c r="AD46" s="266" t="s">
        <v>103</v>
      </c>
      <c r="AE46" s="266"/>
      <c r="AF46" s="267"/>
    </row>
    <row r="47" spans="2:32" ht="23.1" customHeight="1" x14ac:dyDescent="0.25">
      <c r="B47" s="71"/>
      <c r="AD47" s="268" t="s">
        <v>118</v>
      </c>
      <c r="AE47" s="268"/>
      <c r="AF47" s="269"/>
    </row>
    <row r="48" spans="2:32" ht="18" customHeight="1" x14ac:dyDescent="0.25">
      <c r="B48" s="111"/>
      <c r="C48" s="112"/>
      <c r="D48" s="112"/>
      <c r="E48" s="112"/>
      <c r="F48" s="112"/>
      <c r="G48" s="112"/>
      <c r="H48" s="112"/>
      <c r="I48" s="112"/>
      <c r="J48" s="112"/>
      <c r="K48" s="112"/>
      <c r="L48" s="112"/>
      <c r="M48" s="112"/>
      <c r="N48" s="112"/>
      <c r="O48" s="112"/>
      <c r="P48" s="112"/>
      <c r="Q48" s="112"/>
      <c r="R48" s="112"/>
      <c r="S48" s="112" t="s">
        <v>105</v>
      </c>
      <c r="T48" s="112"/>
      <c r="U48" s="112"/>
      <c r="V48" s="112"/>
      <c r="W48" s="112"/>
      <c r="X48" s="112"/>
      <c r="Y48" s="112"/>
      <c r="Z48" s="112"/>
      <c r="AA48" s="112"/>
      <c r="AB48" s="112"/>
      <c r="AC48" s="112"/>
      <c r="AD48" s="270" t="s">
        <v>106</v>
      </c>
      <c r="AE48" s="270"/>
      <c r="AF48" s="271"/>
    </row>
    <row r="51" spans="2:32" s="113" customFormat="1" ht="24.95" customHeight="1" x14ac:dyDescent="0.25">
      <c r="B51" s="263"/>
      <c r="C51" s="263"/>
      <c r="D51" s="263"/>
      <c r="E51" s="264"/>
      <c r="F51" s="264"/>
      <c r="G51" s="264"/>
      <c r="H51" s="264"/>
      <c r="I51" s="263"/>
      <c r="J51" s="263"/>
      <c r="K51" s="264"/>
      <c r="L51" s="264"/>
      <c r="M51" s="264"/>
      <c r="N51" s="264"/>
      <c r="O51" s="264"/>
      <c r="P51" s="264"/>
      <c r="Q51" s="264"/>
      <c r="R51" s="263"/>
      <c r="S51" s="263"/>
      <c r="T51" s="264"/>
      <c r="U51" s="264"/>
      <c r="V51" s="264"/>
      <c r="W51" s="264"/>
      <c r="X51" s="264"/>
      <c r="Y51" s="264"/>
      <c r="Z51" s="264"/>
      <c r="AA51" s="264"/>
      <c r="AB51" s="264"/>
      <c r="AC51" s="264"/>
      <c r="AD51" s="264"/>
      <c r="AE51" s="264"/>
      <c r="AF51" s="264"/>
    </row>
    <row r="52" spans="2:32" s="113" customFormat="1" ht="20.100000000000001" customHeight="1" x14ac:dyDescent="0.25">
      <c r="B52" s="263"/>
      <c r="C52" s="263"/>
      <c r="D52" s="263"/>
      <c r="E52" s="264"/>
      <c r="F52" s="264"/>
      <c r="G52" s="264"/>
      <c r="H52" s="264"/>
      <c r="I52" s="263"/>
      <c r="J52" s="263"/>
      <c r="K52" s="264"/>
      <c r="L52" s="264"/>
      <c r="M52" s="264"/>
      <c r="N52" s="264"/>
      <c r="O52" s="264"/>
      <c r="P52" s="264"/>
      <c r="Q52" s="264"/>
      <c r="R52" s="263"/>
      <c r="S52" s="265"/>
      <c r="T52" s="264"/>
      <c r="U52" s="264"/>
      <c r="V52" s="264"/>
      <c r="W52" s="264"/>
      <c r="X52" s="264"/>
      <c r="Y52" s="264"/>
      <c r="Z52" s="264"/>
      <c r="AA52" s="264"/>
      <c r="AB52" s="264"/>
      <c r="AC52" s="264"/>
      <c r="AD52" s="264"/>
      <c r="AE52" s="264"/>
      <c r="AF52" s="264"/>
    </row>
    <row r="56" spans="2:32" ht="15" customHeight="1" x14ac:dyDescent="0.25">
      <c r="AB56" s="260"/>
      <c r="AC56" s="260"/>
    </row>
    <row r="57" spans="2:32" ht="15" customHeight="1" x14ac:dyDescent="0.25">
      <c r="AB57" s="261"/>
      <c r="AC57" s="261"/>
    </row>
    <row r="58" spans="2:32" ht="15" customHeight="1" x14ac:dyDescent="0.25">
      <c r="AB58" s="262"/>
      <c r="AC58" s="262"/>
    </row>
    <row r="154" spans="4:4" ht="15.75" x14ac:dyDescent="0.25"/>
    <row r="155" spans="4:4" ht="15" hidden="1" customHeight="1" x14ac:dyDescent="0.25"/>
    <row r="156" spans="4:4" ht="15" hidden="1" customHeight="1" x14ac:dyDescent="0.25">
      <c r="D156" s="67" t="s">
        <v>92</v>
      </c>
    </row>
    <row r="157" spans="4:4" ht="15" hidden="1" customHeight="1" x14ac:dyDescent="0.25">
      <c r="D157" s="67" t="s">
        <v>147</v>
      </c>
    </row>
    <row r="158" spans="4:4" ht="15" hidden="1" customHeight="1" x14ac:dyDescent="0.25">
      <c r="D158" s="67" t="s">
        <v>148</v>
      </c>
    </row>
    <row r="159" spans="4:4" ht="15" hidden="1" customHeight="1" x14ac:dyDescent="0.25">
      <c r="D159" s="67" t="s">
        <v>149</v>
      </c>
    </row>
    <row r="160" spans="4:4" ht="15" hidden="1" customHeight="1" x14ac:dyDescent="0.25">
      <c r="D160" s="67" t="s">
        <v>150</v>
      </c>
    </row>
    <row r="161" spans="4:4" ht="15" hidden="1" customHeight="1" x14ac:dyDescent="0.25">
      <c r="D161" s="67" t="s">
        <v>151</v>
      </c>
    </row>
    <row r="162" spans="4:4" ht="15" hidden="1" customHeight="1" x14ac:dyDescent="0.25">
      <c r="D162" s="67" t="s">
        <v>152</v>
      </c>
    </row>
    <row r="163" spans="4:4" ht="15" hidden="1" customHeight="1" x14ac:dyDescent="0.25">
      <c r="D163" s="67" t="s">
        <v>58</v>
      </c>
    </row>
    <row r="164" spans="4:4" ht="15" hidden="1" customHeight="1" x14ac:dyDescent="0.25"/>
    <row r="165" spans="4:4" ht="15.75" x14ac:dyDescent="0.25"/>
  </sheetData>
  <mergeCells count="239">
    <mergeCell ref="E17:H17"/>
    <mergeCell ref="B18:D18"/>
    <mergeCell ref="E18:H18"/>
    <mergeCell ref="Q18:S18"/>
    <mergeCell ref="T18:Y18"/>
    <mergeCell ref="Z18:AA18"/>
    <mergeCell ref="B3:E13"/>
    <mergeCell ref="F3:Z13"/>
    <mergeCell ref="AA3:AF13"/>
    <mergeCell ref="B14:D14"/>
    <mergeCell ref="AB14:AE14"/>
    <mergeCell ref="B16:D16"/>
    <mergeCell ref="E16:H16"/>
    <mergeCell ref="Q16:S16"/>
    <mergeCell ref="V16:AF16"/>
    <mergeCell ref="B20:D20"/>
    <mergeCell ref="E20:H20"/>
    <mergeCell ref="Q20:S20"/>
    <mergeCell ref="T20:Y20"/>
    <mergeCell ref="Z20:AA20"/>
    <mergeCell ref="AB20:AF20"/>
    <mergeCell ref="AB18:AF18"/>
    <mergeCell ref="B19:D19"/>
    <mergeCell ref="E19:H19"/>
    <mergeCell ref="Q19:S19"/>
    <mergeCell ref="T19:Y19"/>
    <mergeCell ref="Z19:AA19"/>
    <mergeCell ref="AB19:AF19"/>
    <mergeCell ref="B22:M22"/>
    <mergeCell ref="N22:AF22"/>
    <mergeCell ref="B23:B24"/>
    <mergeCell ref="C23:C24"/>
    <mergeCell ref="D23:D24"/>
    <mergeCell ref="E23:E24"/>
    <mergeCell ref="F23:F24"/>
    <mergeCell ref="G23:G24"/>
    <mergeCell ref="H23:H24"/>
    <mergeCell ref="I23:I24"/>
    <mergeCell ref="AD23:AD24"/>
    <mergeCell ref="AE23:AE24"/>
    <mergeCell ref="AF23:AF24"/>
    <mergeCell ref="P23:Q23"/>
    <mergeCell ref="R23:T23"/>
    <mergeCell ref="U23:W23"/>
    <mergeCell ref="X23:X24"/>
    <mergeCell ref="Y23:Y24"/>
    <mergeCell ref="Z23:Z24"/>
    <mergeCell ref="B25:B26"/>
    <mergeCell ref="C25:C26"/>
    <mergeCell ref="D25:D26"/>
    <mergeCell ref="E25:E26"/>
    <mergeCell ref="F25:F26"/>
    <mergeCell ref="G25:G26"/>
    <mergeCell ref="AA23:AA24"/>
    <mergeCell ref="AB23:AB24"/>
    <mergeCell ref="AC23:AC24"/>
    <mergeCell ref="J23:J24"/>
    <mergeCell ref="K23:K24"/>
    <mergeCell ref="L23:L24"/>
    <mergeCell ref="M23:M24"/>
    <mergeCell ref="N23:N24"/>
    <mergeCell ref="O23:O24"/>
    <mergeCell ref="Z25:Z26"/>
    <mergeCell ref="AA25:AA26"/>
    <mergeCell ref="AC25:AC26"/>
    <mergeCell ref="AD25:AD26"/>
    <mergeCell ref="AE25:AE26"/>
    <mergeCell ref="AF25:AF26"/>
    <mergeCell ref="H25:H26"/>
    <mergeCell ref="I25:I26"/>
    <mergeCell ref="J25:J26"/>
    <mergeCell ref="K25:K26"/>
    <mergeCell ref="L25:L26"/>
    <mergeCell ref="M25:M26"/>
    <mergeCell ref="AE27:AE28"/>
    <mergeCell ref="AF27:AF28"/>
    <mergeCell ref="H27:H28"/>
    <mergeCell ref="I27:I28"/>
    <mergeCell ref="J27:J28"/>
    <mergeCell ref="K27:K28"/>
    <mergeCell ref="L27:L28"/>
    <mergeCell ref="M27:M28"/>
    <mergeCell ref="B27:B28"/>
    <mergeCell ref="D27:D28"/>
    <mergeCell ref="E27:E28"/>
    <mergeCell ref="F27:F28"/>
    <mergeCell ref="G27:G28"/>
    <mergeCell ref="B29:B30"/>
    <mergeCell ref="D29:D30"/>
    <mergeCell ref="E29:E30"/>
    <mergeCell ref="F29:F30"/>
    <mergeCell ref="G29:G30"/>
    <mergeCell ref="Z27:Z28"/>
    <mergeCell ref="AA27:AA28"/>
    <mergeCell ref="AC27:AC28"/>
    <mergeCell ref="AD27:AD28"/>
    <mergeCell ref="Z29:Z30"/>
    <mergeCell ref="AA29:AA30"/>
    <mergeCell ref="AC29:AC30"/>
    <mergeCell ref="AD29:AD30"/>
    <mergeCell ref="AE29:AE30"/>
    <mergeCell ref="AF29:AF30"/>
    <mergeCell ref="H29:H30"/>
    <mergeCell ref="I29:I30"/>
    <mergeCell ref="J29:J30"/>
    <mergeCell ref="K29:K30"/>
    <mergeCell ref="L29:L30"/>
    <mergeCell ref="M29:M30"/>
    <mergeCell ref="H31:H32"/>
    <mergeCell ref="I31:I32"/>
    <mergeCell ref="J31:J32"/>
    <mergeCell ref="K31:K32"/>
    <mergeCell ref="L31:L32"/>
    <mergeCell ref="M31:M32"/>
    <mergeCell ref="B31:B32"/>
    <mergeCell ref="D31:D32"/>
    <mergeCell ref="E31:E32"/>
    <mergeCell ref="F31:F32"/>
    <mergeCell ref="G31:G32"/>
    <mergeCell ref="H33:H34"/>
    <mergeCell ref="I33:I34"/>
    <mergeCell ref="J33:J34"/>
    <mergeCell ref="K33:K34"/>
    <mergeCell ref="L33:L34"/>
    <mergeCell ref="M33:M34"/>
    <mergeCell ref="B33:B34"/>
    <mergeCell ref="D33:D34"/>
    <mergeCell ref="E33:E34"/>
    <mergeCell ref="F33:F34"/>
    <mergeCell ref="G33:G34"/>
    <mergeCell ref="AD35:AD36"/>
    <mergeCell ref="AE35:AE36"/>
    <mergeCell ref="AF35:AF36"/>
    <mergeCell ref="H35:H36"/>
    <mergeCell ref="I35:I36"/>
    <mergeCell ref="J35:J36"/>
    <mergeCell ref="K35:K36"/>
    <mergeCell ref="L35:L36"/>
    <mergeCell ref="M35:M36"/>
    <mergeCell ref="B37:B38"/>
    <mergeCell ref="C37:C38"/>
    <mergeCell ref="D37:D38"/>
    <mergeCell ref="E37:E38"/>
    <mergeCell ref="F37:F38"/>
    <mergeCell ref="G37:G38"/>
    <mergeCell ref="Z35:Z36"/>
    <mergeCell ref="AA35:AA36"/>
    <mergeCell ref="AC35:AC36"/>
    <mergeCell ref="B35:B36"/>
    <mergeCell ref="C35:C36"/>
    <mergeCell ref="D35:D36"/>
    <mergeCell ref="E35:E36"/>
    <mergeCell ref="F35:F36"/>
    <mergeCell ref="G35:G36"/>
    <mergeCell ref="Z37:Z38"/>
    <mergeCell ref="AA37:AA38"/>
    <mergeCell ref="AC37:AC38"/>
    <mergeCell ref="AD37:AD38"/>
    <mergeCell ref="AE37:AE38"/>
    <mergeCell ref="AF37:AF38"/>
    <mergeCell ref="H37:H38"/>
    <mergeCell ref="I37:I38"/>
    <mergeCell ref="J37:J38"/>
    <mergeCell ref="K37:K38"/>
    <mergeCell ref="L37:L38"/>
    <mergeCell ref="M37:M38"/>
    <mergeCell ref="AD39:AD40"/>
    <mergeCell ref="AE39:AE40"/>
    <mergeCell ref="AF39:AF40"/>
    <mergeCell ref="H39:H40"/>
    <mergeCell ref="I39:I40"/>
    <mergeCell ref="J39:J40"/>
    <mergeCell ref="K39:K40"/>
    <mergeCell ref="L39:L40"/>
    <mergeCell ref="M39:M40"/>
    <mergeCell ref="B41:B42"/>
    <mergeCell ref="C41:C42"/>
    <mergeCell ref="D41:D42"/>
    <mergeCell ref="E41:E42"/>
    <mergeCell ref="F41:F42"/>
    <mergeCell ref="G41:G42"/>
    <mergeCell ref="Z39:Z40"/>
    <mergeCell ref="AA39:AA40"/>
    <mergeCell ref="AC39:AC40"/>
    <mergeCell ref="B39:B40"/>
    <mergeCell ref="C39:C40"/>
    <mergeCell ref="D39:D40"/>
    <mergeCell ref="E39:E40"/>
    <mergeCell ref="F39:F40"/>
    <mergeCell ref="G39:G40"/>
    <mergeCell ref="Z41:Z42"/>
    <mergeCell ref="AA41:AA42"/>
    <mergeCell ref="AC41:AC42"/>
    <mergeCell ref="AD41:AD42"/>
    <mergeCell ref="AE41:AE42"/>
    <mergeCell ref="AF41:AF42"/>
    <mergeCell ref="H41:H42"/>
    <mergeCell ref="I41:I42"/>
    <mergeCell ref="J41:J42"/>
    <mergeCell ref="K41:K42"/>
    <mergeCell ref="L41:L42"/>
    <mergeCell ref="M41:M42"/>
    <mergeCell ref="AF43:AF44"/>
    <mergeCell ref="H43:H44"/>
    <mergeCell ref="I43:I44"/>
    <mergeCell ref="J43:J44"/>
    <mergeCell ref="K43:K44"/>
    <mergeCell ref="L43:L44"/>
    <mergeCell ref="M43:M44"/>
    <mergeCell ref="B43:B44"/>
    <mergeCell ref="C43:C44"/>
    <mergeCell ref="D43:D44"/>
    <mergeCell ref="E43:E44"/>
    <mergeCell ref="F43:F44"/>
    <mergeCell ref="G43:G44"/>
    <mergeCell ref="AB56:AC56"/>
    <mergeCell ref="AB57:AC57"/>
    <mergeCell ref="AB58:AC58"/>
    <mergeCell ref="C27:C34"/>
    <mergeCell ref="B52:D52"/>
    <mergeCell ref="E52:H52"/>
    <mergeCell ref="I52:J52"/>
    <mergeCell ref="K52:Q52"/>
    <mergeCell ref="R52:S52"/>
    <mergeCell ref="T52:AF52"/>
    <mergeCell ref="AD46:AF46"/>
    <mergeCell ref="AD47:AF47"/>
    <mergeCell ref="AD48:AF48"/>
    <mergeCell ref="B51:D51"/>
    <mergeCell ref="E51:H51"/>
    <mergeCell ref="I51:J51"/>
    <mergeCell ref="K51:Q51"/>
    <mergeCell ref="R51:S51"/>
    <mergeCell ref="T51:AF51"/>
    <mergeCell ref="Z43:Z44"/>
    <mergeCell ref="AA43:AA44"/>
    <mergeCell ref="AC43:AC44"/>
    <mergeCell ref="AD43:AD44"/>
    <mergeCell ref="AE43:AE44"/>
  </mergeCells>
  <conditionalFormatting sqref="I35">
    <cfRule type="cellIs" dxfId="1738" priority="233" operator="equal">
      <formula>"Muy Alta"</formula>
    </cfRule>
    <cfRule type="cellIs" dxfId="1737" priority="234" operator="equal">
      <formula>"Alta"</formula>
    </cfRule>
  </conditionalFormatting>
  <conditionalFormatting sqref="K35">
    <cfRule type="cellIs" dxfId="1736" priority="228" operator="equal">
      <formula>"Catastrófico"</formula>
    </cfRule>
    <cfRule type="cellIs" dxfId="1735" priority="229" operator="equal">
      <formula>"Mayor"</formula>
    </cfRule>
    <cfRule type="cellIs" dxfId="1734" priority="230" operator="equal">
      <formula>"Moderado"</formula>
    </cfRule>
    <cfRule type="cellIs" dxfId="1733" priority="231" operator="equal">
      <formula>"Menor"</formula>
    </cfRule>
    <cfRule type="cellIs" dxfId="1732" priority="232" operator="equal">
      <formula>"Leve"</formula>
    </cfRule>
  </conditionalFormatting>
  <conditionalFormatting sqref="M35">
    <cfRule type="cellIs" dxfId="1731" priority="224" operator="equal">
      <formula>"Extremo"</formula>
    </cfRule>
    <cfRule type="cellIs" dxfId="1730" priority="225" operator="equal">
      <formula>"Alto"</formula>
    </cfRule>
    <cfRule type="cellIs" dxfId="1729" priority="226" operator="equal">
      <formula>"Moderado"</formula>
    </cfRule>
    <cfRule type="cellIs" dxfId="1728" priority="227" operator="equal">
      <formula>"Bajo"</formula>
    </cfRule>
  </conditionalFormatting>
  <conditionalFormatting sqref="Z35">
    <cfRule type="cellIs" dxfId="1727" priority="219" operator="equal">
      <formula>"Muy Alta"</formula>
    </cfRule>
    <cfRule type="cellIs" dxfId="1726" priority="220" operator="equal">
      <formula>"Alta"</formula>
    </cfRule>
  </conditionalFormatting>
  <conditionalFormatting sqref="AC35">
    <cfRule type="cellIs" dxfId="1725" priority="214" operator="equal">
      <formula>"Catastrófico"</formula>
    </cfRule>
    <cfRule type="cellIs" dxfId="1724" priority="215" operator="equal">
      <formula>"Mayor"</formula>
    </cfRule>
    <cfRule type="cellIs" dxfId="1723" priority="216" operator="equal">
      <formula>"Moderado"</formula>
    </cfRule>
    <cfRule type="cellIs" dxfId="1722" priority="217" operator="equal">
      <formula>"Menor"</formula>
    </cfRule>
    <cfRule type="cellIs" dxfId="1721" priority="218" operator="equal">
      <formula>"Leve"</formula>
    </cfRule>
  </conditionalFormatting>
  <conditionalFormatting sqref="AE35">
    <cfRule type="cellIs" dxfId="1720" priority="210" operator="equal">
      <formula>"Extremo"</formula>
    </cfRule>
    <cfRule type="cellIs" dxfId="1719" priority="211" operator="equal">
      <formula>"Alto"</formula>
    </cfRule>
    <cfRule type="cellIs" dxfId="1718" priority="212" operator="equal">
      <formula>"Moderado"</formula>
    </cfRule>
    <cfRule type="cellIs" dxfId="1717" priority="213" operator="equal">
      <formula>"Bajo"</formula>
    </cfRule>
  </conditionalFormatting>
  <conditionalFormatting sqref="I37">
    <cfRule type="cellIs" dxfId="1716" priority="205" operator="equal">
      <formula>"Muy Alta"</formula>
    </cfRule>
    <cfRule type="cellIs" dxfId="1715" priority="206" operator="equal">
      <formula>"Alta"</formula>
    </cfRule>
  </conditionalFormatting>
  <conditionalFormatting sqref="K37">
    <cfRule type="cellIs" dxfId="1714" priority="200" operator="equal">
      <formula>"Catastrófico"</formula>
    </cfRule>
    <cfRule type="cellIs" dxfId="1713" priority="201" operator="equal">
      <formula>"Mayor"</formula>
    </cfRule>
    <cfRule type="cellIs" dxfId="1712" priority="202" operator="equal">
      <formula>"Moderado"</formula>
    </cfRule>
    <cfRule type="cellIs" dxfId="1711" priority="203" operator="equal">
      <formula>"Menor"</formula>
    </cfRule>
    <cfRule type="cellIs" dxfId="1710" priority="204" operator="equal">
      <formula>"Leve"</formula>
    </cfRule>
  </conditionalFormatting>
  <conditionalFormatting sqref="M37">
    <cfRule type="cellIs" dxfId="1709" priority="196" operator="equal">
      <formula>"Extremo"</formula>
    </cfRule>
    <cfRule type="cellIs" dxfId="1708" priority="197" operator="equal">
      <formula>"Alto"</formula>
    </cfRule>
    <cfRule type="cellIs" dxfId="1707" priority="198" operator="equal">
      <formula>"Moderado"</formula>
    </cfRule>
    <cfRule type="cellIs" dxfId="1706" priority="199" operator="equal">
      <formula>"Bajo"</formula>
    </cfRule>
  </conditionalFormatting>
  <conditionalFormatting sqref="Z37">
    <cfRule type="cellIs" dxfId="1705" priority="191" operator="equal">
      <formula>"Muy Alta"</formula>
    </cfRule>
    <cfRule type="cellIs" dxfId="1704" priority="192" operator="equal">
      <formula>"Alta"</formula>
    </cfRule>
  </conditionalFormatting>
  <conditionalFormatting sqref="AC37">
    <cfRule type="cellIs" dxfId="1703" priority="186" operator="equal">
      <formula>"Catastrófico"</formula>
    </cfRule>
    <cfRule type="cellIs" dxfId="1702" priority="187" operator="equal">
      <formula>"Mayor"</formula>
    </cfRule>
    <cfRule type="cellIs" dxfId="1701" priority="188" operator="equal">
      <formula>"Moderado"</formula>
    </cfRule>
    <cfRule type="cellIs" dxfId="1700" priority="189" operator="equal">
      <formula>"Menor"</formula>
    </cfRule>
    <cfRule type="cellIs" dxfId="1699" priority="190" operator="equal">
      <formula>"Leve"</formula>
    </cfRule>
  </conditionalFormatting>
  <conditionalFormatting sqref="AE37">
    <cfRule type="cellIs" dxfId="1698" priority="182" operator="equal">
      <formula>"Extremo"</formula>
    </cfRule>
    <cfRule type="cellIs" dxfId="1697" priority="183" operator="equal">
      <formula>"Alto"</formula>
    </cfRule>
    <cfRule type="cellIs" dxfId="1696" priority="184" operator="equal">
      <formula>"Moderado"</formula>
    </cfRule>
    <cfRule type="cellIs" dxfId="1695" priority="185" operator="equal">
      <formula>"Bajo"</formula>
    </cfRule>
  </conditionalFormatting>
  <conditionalFormatting sqref="I39">
    <cfRule type="cellIs" dxfId="1694" priority="177" operator="equal">
      <formula>"Muy Alta"</formula>
    </cfRule>
    <cfRule type="cellIs" dxfId="1693" priority="178" operator="equal">
      <formula>"Alta"</formula>
    </cfRule>
  </conditionalFormatting>
  <conditionalFormatting sqref="K39">
    <cfRule type="cellIs" dxfId="1692" priority="172" operator="equal">
      <formula>"Catastrófico"</formula>
    </cfRule>
    <cfRule type="cellIs" dxfId="1691" priority="173" operator="equal">
      <formula>"Mayor"</formula>
    </cfRule>
    <cfRule type="cellIs" dxfId="1690" priority="174" operator="equal">
      <formula>"Moderado"</formula>
    </cfRule>
    <cfRule type="cellIs" dxfId="1689" priority="175" operator="equal">
      <formula>"Menor"</formula>
    </cfRule>
    <cfRule type="cellIs" dxfId="1688" priority="176" operator="equal">
      <formula>"Leve"</formula>
    </cfRule>
  </conditionalFormatting>
  <conditionalFormatting sqref="M39">
    <cfRule type="cellIs" dxfId="1687" priority="168" operator="equal">
      <formula>"Extremo"</formula>
    </cfRule>
    <cfRule type="cellIs" dxfId="1686" priority="169" operator="equal">
      <formula>"Alto"</formula>
    </cfRule>
    <cfRule type="cellIs" dxfId="1685" priority="170" operator="equal">
      <formula>"Moderado"</formula>
    </cfRule>
    <cfRule type="cellIs" dxfId="1684" priority="171" operator="equal">
      <formula>"Bajo"</formula>
    </cfRule>
  </conditionalFormatting>
  <conditionalFormatting sqref="Z39">
    <cfRule type="cellIs" dxfId="1683" priority="163" operator="equal">
      <formula>"Muy Alta"</formula>
    </cfRule>
    <cfRule type="cellIs" dxfId="1682" priority="164" operator="equal">
      <formula>"Alta"</formula>
    </cfRule>
  </conditionalFormatting>
  <conditionalFormatting sqref="AC39">
    <cfRule type="cellIs" dxfId="1681" priority="158" operator="equal">
      <formula>"Catastrófico"</formula>
    </cfRule>
    <cfRule type="cellIs" dxfId="1680" priority="159" operator="equal">
      <formula>"Mayor"</formula>
    </cfRule>
    <cfRule type="cellIs" dxfId="1679" priority="160" operator="equal">
      <formula>"Moderado"</formula>
    </cfRule>
    <cfRule type="cellIs" dxfId="1678" priority="161" operator="equal">
      <formula>"Menor"</formula>
    </cfRule>
    <cfRule type="cellIs" dxfId="1677" priority="162" operator="equal">
      <formula>"Leve"</formula>
    </cfRule>
  </conditionalFormatting>
  <conditionalFormatting sqref="AE39">
    <cfRule type="cellIs" dxfId="1676" priority="154" operator="equal">
      <formula>"Extremo"</formula>
    </cfRule>
    <cfRule type="cellIs" dxfId="1675" priority="155" operator="equal">
      <formula>"Alto"</formula>
    </cfRule>
    <cfRule type="cellIs" dxfId="1674" priority="156" operator="equal">
      <formula>"Moderado"</formula>
    </cfRule>
    <cfRule type="cellIs" dxfId="1673" priority="157" operator="equal">
      <formula>"Bajo"</formula>
    </cfRule>
  </conditionalFormatting>
  <conditionalFormatting sqref="I41">
    <cfRule type="cellIs" dxfId="1672" priority="149" operator="equal">
      <formula>"Muy Alta"</formula>
    </cfRule>
    <cfRule type="cellIs" dxfId="1671" priority="150" operator="equal">
      <formula>"Alta"</formula>
    </cfRule>
  </conditionalFormatting>
  <conditionalFormatting sqref="K41">
    <cfRule type="cellIs" dxfId="1670" priority="144" operator="equal">
      <formula>"Catastrófico"</formula>
    </cfRule>
    <cfRule type="cellIs" dxfId="1669" priority="145" operator="equal">
      <formula>"Mayor"</formula>
    </cfRule>
    <cfRule type="cellIs" dxfId="1668" priority="146" operator="equal">
      <formula>"Moderado"</formula>
    </cfRule>
    <cfRule type="cellIs" dxfId="1667" priority="147" operator="equal">
      <formula>"Menor"</formula>
    </cfRule>
    <cfRule type="cellIs" dxfId="1666" priority="148" operator="equal">
      <formula>"Leve"</formula>
    </cfRule>
  </conditionalFormatting>
  <conditionalFormatting sqref="M41">
    <cfRule type="cellIs" dxfId="1665" priority="140" operator="equal">
      <formula>"Extremo"</formula>
    </cfRule>
    <cfRule type="cellIs" dxfId="1664" priority="141" operator="equal">
      <formula>"Alto"</formula>
    </cfRule>
    <cfRule type="cellIs" dxfId="1663" priority="142" operator="equal">
      <formula>"Moderado"</formula>
    </cfRule>
    <cfRule type="cellIs" dxfId="1662" priority="143" operator="equal">
      <formula>"Bajo"</formula>
    </cfRule>
  </conditionalFormatting>
  <conditionalFormatting sqref="Z41">
    <cfRule type="cellIs" dxfId="1661" priority="135" operator="equal">
      <formula>"Muy Alta"</formula>
    </cfRule>
    <cfRule type="cellIs" dxfId="1660" priority="136" operator="equal">
      <formula>"Alta"</formula>
    </cfRule>
  </conditionalFormatting>
  <conditionalFormatting sqref="AC41">
    <cfRule type="cellIs" dxfId="1659" priority="130" operator="equal">
      <formula>"Catastrófico"</formula>
    </cfRule>
    <cfRule type="cellIs" dxfId="1658" priority="131" operator="equal">
      <formula>"Mayor"</formula>
    </cfRule>
    <cfRule type="cellIs" dxfId="1657" priority="132" operator="equal">
      <formula>"Moderado"</formula>
    </cfRule>
    <cfRule type="cellIs" dxfId="1656" priority="133" operator="equal">
      <formula>"Menor"</formula>
    </cfRule>
    <cfRule type="cellIs" dxfId="1655" priority="134" operator="equal">
      <formula>"Leve"</formula>
    </cfRule>
  </conditionalFormatting>
  <conditionalFormatting sqref="AE41">
    <cfRule type="cellIs" dxfId="1654" priority="126" operator="equal">
      <formula>"Extremo"</formula>
    </cfRule>
    <cfRule type="cellIs" dxfId="1653" priority="127" operator="equal">
      <formula>"Alto"</formula>
    </cfRule>
    <cfRule type="cellIs" dxfId="1652" priority="128" operator="equal">
      <formula>"Moderado"</formula>
    </cfRule>
    <cfRule type="cellIs" dxfId="1651" priority="129" operator="equal">
      <formula>"Bajo"</formula>
    </cfRule>
  </conditionalFormatting>
  <conditionalFormatting sqref="I43">
    <cfRule type="cellIs" dxfId="1650" priority="121" operator="equal">
      <formula>"Muy Alta"</formula>
    </cfRule>
    <cfRule type="cellIs" dxfId="1649" priority="122" operator="equal">
      <formula>"Alta"</formula>
    </cfRule>
  </conditionalFormatting>
  <conditionalFormatting sqref="K43">
    <cfRule type="cellIs" dxfId="1648" priority="116" operator="equal">
      <formula>"Catastrófico"</formula>
    </cfRule>
    <cfRule type="cellIs" dxfId="1647" priority="117" operator="equal">
      <formula>"Mayor"</formula>
    </cfRule>
    <cfRule type="cellIs" dxfId="1646" priority="118" operator="equal">
      <formula>"Moderado"</formula>
    </cfRule>
    <cfRule type="cellIs" dxfId="1645" priority="119" operator="equal">
      <formula>"Menor"</formula>
    </cfRule>
    <cfRule type="cellIs" dxfId="1644" priority="120" operator="equal">
      <formula>"Leve"</formula>
    </cfRule>
  </conditionalFormatting>
  <conditionalFormatting sqref="M43">
    <cfRule type="cellIs" dxfId="1643" priority="112" operator="equal">
      <formula>"Extremo"</formula>
    </cfRule>
    <cfRule type="cellIs" dxfId="1642" priority="113" operator="equal">
      <formula>"Alto"</formula>
    </cfRule>
    <cfRule type="cellIs" dxfId="1641" priority="114" operator="equal">
      <formula>"Moderado"</formula>
    </cfRule>
    <cfRule type="cellIs" dxfId="1640" priority="115" operator="equal">
      <formula>"Bajo"</formula>
    </cfRule>
  </conditionalFormatting>
  <conditionalFormatting sqref="Z43">
    <cfRule type="cellIs" dxfId="1639" priority="107" operator="equal">
      <formula>"Muy Alta"</formula>
    </cfRule>
    <cfRule type="cellIs" dxfId="1638" priority="108" operator="equal">
      <formula>"Alta"</formula>
    </cfRule>
  </conditionalFormatting>
  <conditionalFormatting sqref="AC43">
    <cfRule type="cellIs" dxfId="1637" priority="102" operator="equal">
      <formula>"Catastrófico"</formula>
    </cfRule>
    <cfRule type="cellIs" dxfId="1636" priority="103" operator="equal">
      <formula>"Mayor"</formula>
    </cfRule>
    <cfRule type="cellIs" dxfId="1635" priority="104" operator="equal">
      <formula>"Moderado"</formula>
    </cfRule>
    <cfRule type="cellIs" dxfId="1634" priority="105" operator="equal">
      <formula>"Menor"</formula>
    </cfRule>
    <cfRule type="cellIs" dxfId="1633" priority="106" operator="equal">
      <formula>"Leve"</formula>
    </cfRule>
  </conditionalFormatting>
  <conditionalFormatting sqref="AE43">
    <cfRule type="cellIs" dxfId="1632" priority="98" operator="equal">
      <formula>"Extremo"</formula>
    </cfRule>
    <cfRule type="cellIs" dxfId="1631" priority="99" operator="equal">
      <formula>"Alto"</formula>
    </cfRule>
    <cfRule type="cellIs" dxfId="1630" priority="100" operator="equal">
      <formula>"Moderado"</formula>
    </cfRule>
    <cfRule type="cellIs" dxfId="1629" priority="101" operator="equal">
      <formula>"Bajo"</formula>
    </cfRule>
  </conditionalFormatting>
  <conditionalFormatting sqref="I25">
    <cfRule type="cellIs" dxfId="1628" priority="77" operator="equal">
      <formula>"Muy Alta"</formula>
    </cfRule>
  </conditionalFormatting>
  <conditionalFormatting sqref="I25">
    <cfRule type="cellIs" dxfId="1627" priority="78" operator="equal">
      <formula>"Alta"</formula>
    </cfRule>
  </conditionalFormatting>
  <conditionalFormatting sqref="K25">
    <cfRule type="cellIs" dxfId="1626" priority="79" operator="equal">
      <formula>"Catastrófico"</formula>
    </cfRule>
  </conditionalFormatting>
  <conditionalFormatting sqref="K25">
    <cfRule type="cellIs" dxfId="1625" priority="80" operator="equal">
      <formula>"Mayor"</formula>
    </cfRule>
  </conditionalFormatting>
  <conditionalFormatting sqref="K25">
    <cfRule type="cellIs" dxfId="1624" priority="81" operator="equal">
      <formula>"Moderado"</formula>
    </cfRule>
  </conditionalFormatting>
  <conditionalFormatting sqref="K25">
    <cfRule type="cellIs" dxfId="1623" priority="82" operator="equal">
      <formula>"Menor"</formula>
    </cfRule>
  </conditionalFormatting>
  <conditionalFormatting sqref="K25">
    <cfRule type="cellIs" dxfId="1622" priority="83" operator="equal">
      <formula>"Leve"</formula>
    </cfRule>
  </conditionalFormatting>
  <conditionalFormatting sqref="I29">
    <cfRule type="cellIs" dxfId="1621" priority="84" operator="equal">
      <formula>"Muy Alta"</formula>
    </cfRule>
  </conditionalFormatting>
  <conditionalFormatting sqref="I29">
    <cfRule type="cellIs" dxfId="1620" priority="85" operator="equal">
      <formula>"Alta"</formula>
    </cfRule>
  </conditionalFormatting>
  <conditionalFormatting sqref="K29">
    <cfRule type="cellIs" dxfId="1619" priority="86" operator="equal">
      <formula>"Catastrófico"</formula>
    </cfRule>
  </conditionalFormatting>
  <conditionalFormatting sqref="K29">
    <cfRule type="cellIs" dxfId="1618" priority="87" operator="equal">
      <formula>"Mayor"</formula>
    </cfRule>
  </conditionalFormatting>
  <conditionalFormatting sqref="K29">
    <cfRule type="cellIs" dxfId="1617" priority="88" operator="equal">
      <formula>"Moderado"</formula>
    </cfRule>
  </conditionalFormatting>
  <conditionalFormatting sqref="K29">
    <cfRule type="cellIs" dxfId="1616" priority="89" operator="equal">
      <formula>"Menor"</formula>
    </cfRule>
  </conditionalFormatting>
  <conditionalFormatting sqref="K29">
    <cfRule type="cellIs" dxfId="1615" priority="90" operator="equal">
      <formula>"Leve"</formula>
    </cfRule>
  </conditionalFormatting>
  <conditionalFormatting sqref="I27">
    <cfRule type="cellIs" dxfId="1614" priority="91" operator="equal">
      <formula>"Muy Alta"</formula>
    </cfRule>
  </conditionalFormatting>
  <conditionalFormatting sqref="I27">
    <cfRule type="cellIs" dxfId="1613" priority="92" operator="equal">
      <formula>"Alta"</formula>
    </cfRule>
  </conditionalFormatting>
  <conditionalFormatting sqref="K27">
    <cfRule type="cellIs" dxfId="1612" priority="93" operator="equal">
      <formula>"Catastrófico"</formula>
    </cfRule>
  </conditionalFormatting>
  <conditionalFormatting sqref="K27">
    <cfRule type="cellIs" dxfId="1611" priority="94" operator="equal">
      <formula>"Mayor"</formula>
    </cfRule>
  </conditionalFormatting>
  <conditionalFormatting sqref="K27">
    <cfRule type="cellIs" dxfId="1610" priority="95" operator="equal">
      <formula>"Moderado"</formula>
    </cfRule>
  </conditionalFormatting>
  <conditionalFormatting sqref="K27">
    <cfRule type="cellIs" dxfId="1609" priority="96" operator="equal">
      <formula>"Menor"</formula>
    </cfRule>
  </conditionalFormatting>
  <conditionalFormatting sqref="K27">
    <cfRule type="cellIs" dxfId="1608" priority="97" operator="equal">
      <formula>"Leve"</formula>
    </cfRule>
  </conditionalFormatting>
  <conditionalFormatting sqref="M25">
    <cfRule type="cellIs" dxfId="1607" priority="73" operator="equal">
      <formula>"Extremo"</formula>
    </cfRule>
    <cfRule type="cellIs" dxfId="1606" priority="74" operator="equal">
      <formula>"Alto"</formula>
    </cfRule>
    <cfRule type="cellIs" dxfId="1605" priority="75" operator="equal">
      <formula>"Moderado"</formula>
    </cfRule>
    <cfRule type="cellIs" dxfId="1604" priority="76" operator="equal">
      <formula>"Bajo"</formula>
    </cfRule>
  </conditionalFormatting>
  <conditionalFormatting sqref="M29">
    <cfRule type="cellIs" dxfId="1603" priority="65" operator="equal">
      <formula>"Extremo"</formula>
    </cfRule>
    <cfRule type="cellIs" dxfId="1602" priority="66" operator="equal">
      <formula>"Alto"</formula>
    </cfRule>
    <cfRule type="cellIs" dxfId="1601" priority="67" operator="equal">
      <formula>"Moderado"</formula>
    </cfRule>
    <cfRule type="cellIs" dxfId="1600" priority="68" operator="equal">
      <formula>"Bajo"</formula>
    </cfRule>
  </conditionalFormatting>
  <conditionalFormatting sqref="M27">
    <cfRule type="cellIs" dxfId="1599" priority="69" operator="equal">
      <formula>"Extremo"</formula>
    </cfRule>
    <cfRule type="cellIs" dxfId="1598" priority="70" operator="equal">
      <formula>"Alto"</formula>
    </cfRule>
    <cfRule type="cellIs" dxfId="1597" priority="71" operator="equal">
      <formula>"Moderado"</formula>
    </cfRule>
    <cfRule type="cellIs" dxfId="1596" priority="72" operator="equal">
      <formula>"Bajo"</formula>
    </cfRule>
  </conditionalFormatting>
  <conditionalFormatting sqref="Z25">
    <cfRule type="cellIs" dxfId="1595" priority="60" operator="equal">
      <formula>"Muy Alta"</formula>
    </cfRule>
    <cfRule type="cellIs" dxfId="1594" priority="61" operator="equal">
      <formula>"Alta"</formula>
    </cfRule>
  </conditionalFormatting>
  <conditionalFormatting sqref="AC25">
    <cfRule type="cellIs" dxfId="1593" priority="55" operator="equal">
      <formula>"Catastrófico"</formula>
    </cfRule>
    <cfRule type="cellIs" dxfId="1592" priority="56" operator="equal">
      <formula>"Mayor"</formula>
    </cfRule>
    <cfRule type="cellIs" dxfId="1591" priority="57" operator="equal">
      <formula>"Moderado"</formula>
    </cfRule>
    <cfRule type="cellIs" dxfId="1590" priority="58" operator="equal">
      <formula>"Menor"</formula>
    </cfRule>
    <cfRule type="cellIs" dxfId="1589" priority="59" operator="equal">
      <formula>"Leve"</formula>
    </cfRule>
  </conditionalFormatting>
  <conditionalFormatting sqref="AE25">
    <cfRule type="cellIs" dxfId="1588" priority="51" operator="equal">
      <formula>"Extremo"</formula>
    </cfRule>
    <cfRule type="cellIs" dxfId="1587" priority="52" operator="equal">
      <formula>"Alto"</formula>
    </cfRule>
    <cfRule type="cellIs" dxfId="1586" priority="53" operator="equal">
      <formula>"Moderado"</formula>
    </cfRule>
    <cfRule type="cellIs" dxfId="1585" priority="54" operator="equal">
      <formula>"Bajo"</formula>
    </cfRule>
  </conditionalFormatting>
  <conditionalFormatting sqref="Z29">
    <cfRule type="cellIs" dxfId="1584" priority="32" operator="equal">
      <formula>"Muy Alta"</formula>
    </cfRule>
    <cfRule type="cellIs" dxfId="1583" priority="33" operator="equal">
      <formula>"Alta"</formula>
    </cfRule>
  </conditionalFormatting>
  <conditionalFormatting sqref="AC29">
    <cfRule type="cellIs" dxfId="1582" priority="27" operator="equal">
      <formula>"Catastrófico"</formula>
    </cfRule>
    <cfRule type="cellIs" dxfId="1581" priority="28" operator="equal">
      <formula>"Mayor"</formula>
    </cfRule>
    <cfRule type="cellIs" dxfId="1580" priority="29" operator="equal">
      <formula>"Moderado"</formula>
    </cfRule>
    <cfRule type="cellIs" dxfId="1579" priority="30" operator="equal">
      <formula>"Menor"</formula>
    </cfRule>
    <cfRule type="cellIs" dxfId="1578" priority="31" operator="equal">
      <formula>"Leve"</formula>
    </cfRule>
  </conditionalFormatting>
  <conditionalFormatting sqref="AE29">
    <cfRule type="cellIs" dxfId="1577" priority="23" operator="equal">
      <formula>"Extremo"</formula>
    </cfRule>
    <cfRule type="cellIs" dxfId="1576" priority="24" operator="equal">
      <formula>"Alto"</formula>
    </cfRule>
    <cfRule type="cellIs" dxfId="1575" priority="25" operator="equal">
      <formula>"Moderado"</formula>
    </cfRule>
    <cfRule type="cellIs" dxfId="1574" priority="26" operator="equal">
      <formula>"Bajo"</formula>
    </cfRule>
  </conditionalFormatting>
  <conditionalFormatting sqref="Z27">
    <cfRule type="cellIs" dxfId="1573" priority="46" operator="equal">
      <formula>"Muy Alta"</formula>
    </cfRule>
    <cfRule type="cellIs" dxfId="1572" priority="47" operator="equal">
      <formula>"Alta"</formula>
    </cfRule>
  </conditionalFormatting>
  <conditionalFormatting sqref="AC27">
    <cfRule type="cellIs" dxfId="1571" priority="41" operator="equal">
      <formula>"Catastrófico"</formula>
    </cfRule>
    <cfRule type="cellIs" dxfId="1570" priority="42" operator="equal">
      <formula>"Mayor"</formula>
    </cfRule>
    <cfRule type="cellIs" dxfId="1569" priority="43" operator="equal">
      <formula>"Moderado"</formula>
    </cfRule>
    <cfRule type="cellIs" dxfId="1568" priority="44" operator="equal">
      <formula>"Menor"</formula>
    </cfRule>
    <cfRule type="cellIs" dxfId="1567" priority="45" operator="equal">
      <formula>"Leve"</formula>
    </cfRule>
  </conditionalFormatting>
  <conditionalFormatting sqref="AE27">
    <cfRule type="cellIs" dxfId="1566" priority="37" operator="equal">
      <formula>"Extremo"</formula>
    </cfRule>
    <cfRule type="cellIs" dxfId="1565" priority="38" operator="equal">
      <formula>"Alto"</formula>
    </cfRule>
    <cfRule type="cellIs" dxfId="1564" priority="39" operator="equal">
      <formula>"Moderado"</formula>
    </cfRule>
    <cfRule type="cellIs" dxfId="1563" priority="40" operator="equal">
      <formula>"Bajo"</formula>
    </cfRule>
  </conditionalFormatting>
  <conditionalFormatting sqref="I33">
    <cfRule type="cellIs" dxfId="1562" priority="19" operator="equal">
      <formula>"Muy Alta"</formula>
    </cfRule>
  </conditionalFormatting>
  <conditionalFormatting sqref="I33">
    <cfRule type="cellIs" dxfId="1561" priority="20" operator="equal">
      <formula>"Alta"</formula>
    </cfRule>
  </conditionalFormatting>
  <conditionalFormatting sqref="I31">
    <cfRule type="cellIs" dxfId="1560" priority="21" operator="equal">
      <formula>"Muy Alta"</formula>
    </cfRule>
  </conditionalFormatting>
  <conditionalFormatting sqref="I31">
    <cfRule type="cellIs" dxfId="1559" priority="22" operator="equal">
      <formula>"Alta"</formula>
    </cfRule>
  </conditionalFormatting>
  <conditionalFormatting sqref="K31">
    <cfRule type="cellIs" dxfId="1558" priority="14" operator="equal">
      <formula>"Catastrófico"</formula>
    </cfRule>
  </conditionalFormatting>
  <conditionalFormatting sqref="K31">
    <cfRule type="cellIs" dxfId="1557" priority="15" operator="equal">
      <formula>"Mayor"</formula>
    </cfRule>
  </conditionalFormatting>
  <conditionalFormatting sqref="K31">
    <cfRule type="cellIs" dxfId="1556" priority="16" operator="equal">
      <formula>"Moderado"</formula>
    </cfRule>
  </conditionalFormatting>
  <conditionalFormatting sqref="K31">
    <cfRule type="cellIs" dxfId="1555" priority="17" operator="equal">
      <formula>"Menor"</formula>
    </cfRule>
  </conditionalFormatting>
  <conditionalFormatting sqref="K31">
    <cfRule type="cellIs" dxfId="1554" priority="18" operator="equal">
      <formula>"Leve"</formula>
    </cfRule>
  </conditionalFormatting>
  <conditionalFormatting sqref="M31">
    <cfRule type="cellIs" dxfId="1553" priority="10" operator="equal">
      <formula>"Extremo"</formula>
    </cfRule>
    <cfRule type="cellIs" dxfId="1552" priority="11" operator="equal">
      <formula>"Alto"</formula>
    </cfRule>
    <cfRule type="cellIs" dxfId="1551" priority="12" operator="equal">
      <formula>"Moderado"</formula>
    </cfRule>
    <cfRule type="cellIs" dxfId="1550" priority="13" operator="equal">
      <formula>"Bajo"</formula>
    </cfRule>
  </conditionalFormatting>
  <conditionalFormatting sqref="K33">
    <cfRule type="cellIs" dxfId="1549" priority="5" operator="equal">
      <formula>"Catastrófico"</formula>
    </cfRule>
  </conditionalFormatting>
  <conditionalFormatting sqref="K33">
    <cfRule type="cellIs" dxfId="1548" priority="6" operator="equal">
      <formula>"Mayor"</formula>
    </cfRule>
  </conditionalFormatting>
  <conditionalFormatting sqref="K33">
    <cfRule type="cellIs" dxfId="1547" priority="7" operator="equal">
      <formula>"Moderado"</formula>
    </cfRule>
  </conditionalFormatting>
  <conditionalFormatting sqref="K33">
    <cfRule type="cellIs" dxfId="1546" priority="8" operator="equal">
      <formula>"Menor"</formula>
    </cfRule>
  </conditionalFormatting>
  <conditionalFormatting sqref="K33">
    <cfRule type="cellIs" dxfId="1545" priority="9" operator="equal">
      <formula>"Leve"</formula>
    </cfRule>
  </conditionalFormatting>
  <conditionalFormatting sqref="M33">
    <cfRule type="cellIs" dxfId="1544" priority="1" operator="equal">
      <formula>"Extremo"</formula>
    </cfRule>
    <cfRule type="cellIs" dxfId="1543" priority="2" operator="equal">
      <formula>"Alto"</formula>
    </cfRule>
    <cfRule type="cellIs" dxfId="1542" priority="3" operator="equal">
      <formula>"Moderado"</formula>
    </cfRule>
    <cfRule type="cellIs" dxfId="1541" priority="4" operator="equal">
      <formula>"Bajo"</formula>
    </cfRule>
  </conditionalFormatting>
  <dataValidations count="1">
    <dataValidation type="list" allowBlank="1" showInputMessage="1" showErrorMessage="1" sqref="H35:H44">
      <formula1>$D$156:$D$163</formula1>
    </dataValidation>
  </dataValidation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ontainsText" priority="235" operator="containsText" id="{163BDAD7-DDB0-4FE9-B69E-25540425FFC2}">
            <xm:f>NOT(ISERROR(SEARCH("Media",I35)))</xm:f>
            <xm:f>"Media"</xm:f>
            <x14:dxf>
              <fill>
                <patternFill>
                  <bgColor theme="7" tint="0.39994506668294322"/>
                </patternFill>
              </fill>
            </x14:dxf>
          </x14:cfRule>
          <x14:cfRule type="containsText" priority="236" operator="containsText" id="{2960A1C4-D45F-4CB2-961A-5289F00D7E6B}">
            <xm:f>NOT(ISERROR(SEARCH("Baja",I35)))</xm:f>
            <xm:f>"Baja"</xm:f>
            <x14:dxf>
              <fill>
                <patternFill>
                  <bgColor rgb="FF00B050"/>
                </patternFill>
              </fill>
            </x14:dxf>
          </x14:cfRule>
          <x14:cfRule type="containsText" priority="237" operator="containsText" id="{B574875E-F453-4C17-9B86-5346E771C54E}">
            <xm:f>NOT(ISERROR(SEARCH("Muy baja",I35)))</xm:f>
            <xm:f>"Muy baja"</xm:f>
            <x14:dxf>
              <fill>
                <patternFill>
                  <bgColor rgb="FF92D050"/>
                </patternFill>
              </fill>
            </x14:dxf>
          </x14:cfRule>
          <xm:sqref>I35</xm:sqref>
        </x14:conditionalFormatting>
        <x14:conditionalFormatting xmlns:xm="http://schemas.microsoft.com/office/excel/2006/main">
          <x14:cfRule type="containsText" priority="221" operator="containsText" id="{2E5B7844-401C-4DE6-A093-5516C6AEDF2E}">
            <xm:f>NOT(ISERROR(SEARCH("Media",Z35)))</xm:f>
            <xm:f>"Media"</xm:f>
            <x14:dxf>
              <fill>
                <patternFill>
                  <bgColor theme="7" tint="0.39994506668294322"/>
                </patternFill>
              </fill>
            </x14:dxf>
          </x14:cfRule>
          <x14:cfRule type="containsText" priority="222" operator="containsText" id="{3E43C9AA-1103-46B0-A069-9E6EFB4961F9}">
            <xm:f>NOT(ISERROR(SEARCH("Baja",Z35)))</xm:f>
            <xm:f>"Baja"</xm:f>
            <x14:dxf>
              <fill>
                <patternFill>
                  <bgColor rgb="FF00B050"/>
                </patternFill>
              </fill>
            </x14:dxf>
          </x14:cfRule>
          <x14:cfRule type="containsText" priority="223" operator="containsText" id="{F0BBFC2A-0AA4-4E73-ABE4-1A161C472AC3}">
            <xm:f>NOT(ISERROR(SEARCH("Muy baja",Z35)))</xm:f>
            <xm:f>"Muy baja"</xm:f>
            <x14:dxf>
              <fill>
                <patternFill>
                  <bgColor rgb="FF92D050"/>
                </patternFill>
              </fill>
            </x14:dxf>
          </x14:cfRule>
          <xm:sqref>Z35</xm:sqref>
        </x14:conditionalFormatting>
        <x14:conditionalFormatting xmlns:xm="http://schemas.microsoft.com/office/excel/2006/main">
          <x14:cfRule type="containsText" priority="207" operator="containsText" id="{8438EECE-8B68-4984-B3E1-E81936D9AA87}">
            <xm:f>NOT(ISERROR(SEARCH("Media",I37)))</xm:f>
            <xm:f>"Media"</xm:f>
            <x14:dxf>
              <fill>
                <patternFill>
                  <bgColor theme="7" tint="0.39994506668294322"/>
                </patternFill>
              </fill>
            </x14:dxf>
          </x14:cfRule>
          <x14:cfRule type="containsText" priority="208" operator="containsText" id="{34F9E079-79C3-4918-B131-5D8D74299096}">
            <xm:f>NOT(ISERROR(SEARCH("Baja",I37)))</xm:f>
            <xm:f>"Baja"</xm:f>
            <x14:dxf>
              <fill>
                <patternFill>
                  <bgColor rgb="FF00B050"/>
                </patternFill>
              </fill>
            </x14:dxf>
          </x14:cfRule>
          <x14:cfRule type="containsText" priority="209" operator="containsText" id="{D2FCB3AC-FEE7-4089-89B5-A4C3D2061817}">
            <xm:f>NOT(ISERROR(SEARCH("Muy baja",I37)))</xm:f>
            <xm:f>"Muy baja"</xm:f>
            <x14:dxf>
              <fill>
                <patternFill>
                  <bgColor rgb="FF92D050"/>
                </patternFill>
              </fill>
            </x14:dxf>
          </x14:cfRule>
          <xm:sqref>I37</xm:sqref>
        </x14:conditionalFormatting>
        <x14:conditionalFormatting xmlns:xm="http://schemas.microsoft.com/office/excel/2006/main">
          <x14:cfRule type="containsText" priority="193" operator="containsText" id="{7F178B7D-694E-4332-A65F-1192003AE788}">
            <xm:f>NOT(ISERROR(SEARCH("Media",Z37)))</xm:f>
            <xm:f>"Media"</xm:f>
            <x14:dxf>
              <fill>
                <patternFill>
                  <bgColor theme="7" tint="0.39994506668294322"/>
                </patternFill>
              </fill>
            </x14:dxf>
          </x14:cfRule>
          <x14:cfRule type="containsText" priority="194" operator="containsText" id="{B3682C32-CA75-45FD-9DE5-207251CDFC24}">
            <xm:f>NOT(ISERROR(SEARCH("Baja",Z37)))</xm:f>
            <xm:f>"Baja"</xm:f>
            <x14:dxf>
              <fill>
                <patternFill>
                  <bgColor rgb="FF00B050"/>
                </patternFill>
              </fill>
            </x14:dxf>
          </x14:cfRule>
          <x14:cfRule type="containsText" priority="195" operator="containsText" id="{1F040E73-53D9-4BB5-B6F7-0C1E12577984}">
            <xm:f>NOT(ISERROR(SEARCH("Muy baja",Z37)))</xm:f>
            <xm:f>"Muy baja"</xm:f>
            <x14:dxf>
              <fill>
                <patternFill>
                  <bgColor rgb="FF92D050"/>
                </patternFill>
              </fill>
            </x14:dxf>
          </x14:cfRule>
          <xm:sqref>Z37</xm:sqref>
        </x14:conditionalFormatting>
        <x14:conditionalFormatting xmlns:xm="http://schemas.microsoft.com/office/excel/2006/main">
          <x14:cfRule type="containsText" priority="179" operator="containsText" id="{5944D414-E0C4-410C-B871-1016ABD104D1}">
            <xm:f>NOT(ISERROR(SEARCH("Media",I39)))</xm:f>
            <xm:f>"Media"</xm:f>
            <x14:dxf>
              <fill>
                <patternFill>
                  <bgColor theme="7" tint="0.39994506668294322"/>
                </patternFill>
              </fill>
            </x14:dxf>
          </x14:cfRule>
          <x14:cfRule type="containsText" priority="180" operator="containsText" id="{F2BFE502-D81A-449B-BE97-1424B17EE06F}">
            <xm:f>NOT(ISERROR(SEARCH("Baja",I39)))</xm:f>
            <xm:f>"Baja"</xm:f>
            <x14:dxf>
              <fill>
                <patternFill>
                  <bgColor rgb="FF00B050"/>
                </patternFill>
              </fill>
            </x14:dxf>
          </x14:cfRule>
          <x14:cfRule type="containsText" priority="181" operator="containsText" id="{E55FFC2E-4FD9-4A69-92A1-EE8CE15B337E}">
            <xm:f>NOT(ISERROR(SEARCH("Muy baja",I39)))</xm:f>
            <xm:f>"Muy baja"</xm:f>
            <x14:dxf>
              <fill>
                <patternFill>
                  <bgColor rgb="FF92D050"/>
                </patternFill>
              </fill>
            </x14:dxf>
          </x14:cfRule>
          <xm:sqref>I39</xm:sqref>
        </x14:conditionalFormatting>
        <x14:conditionalFormatting xmlns:xm="http://schemas.microsoft.com/office/excel/2006/main">
          <x14:cfRule type="containsText" priority="165" operator="containsText" id="{5129A93E-F560-447A-8391-FA806B2CD38C}">
            <xm:f>NOT(ISERROR(SEARCH("Media",Z39)))</xm:f>
            <xm:f>"Media"</xm:f>
            <x14:dxf>
              <fill>
                <patternFill>
                  <bgColor theme="7" tint="0.39994506668294322"/>
                </patternFill>
              </fill>
            </x14:dxf>
          </x14:cfRule>
          <x14:cfRule type="containsText" priority="166" operator="containsText" id="{138CCD44-916A-4CE5-BDEF-09A956423768}">
            <xm:f>NOT(ISERROR(SEARCH("Baja",Z39)))</xm:f>
            <xm:f>"Baja"</xm:f>
            <x14:dxf>
              <fill>
                <patternFill>
                  <bgColor rgb="FF00B050"/>
                </patternFill>
              </fill>
            </x14:dxf>
          </x14:cfRule>
          <x14:cfRule type="containsText" priority="167" operator="containsText" id="{E464E88E-27E3-4700-B36A-1A3DD7326981}">
            <xm:f>NOT(ISERROR(SEARCH("Muy baja",Z39)))</xm:f>
            <xm:f>"Muy baja"</xm:f>
            <x14:dxf>
              <fill>
                <patternFill>
                  <bgColor rgb="FF92D050"/>
                </patternFill>
              </fill>
            </x14:dxf>
          </x14:cfRule>
          <xm:sqref>Z39</xm:sqref>
        </x14:conditionalFormatting>
        <x14:conditionalFormatting xmlns:xm="http://schemas.microsoft.com/office/excel/2006/main">
          <x14:cfRule type="containsText" priority="151" operator="containsText" id="{788D73CE-C37B-4AEC-8C96-3CE20FB0917A}">
            <xm:f>NOT(ISERROR(SEARCH("Media",I41)))</xm:f>
            <xm:f>"Media"</xm:f>
            <x14:dxf>
              <fill>
                <patternFill>
                  <bgColor theme="7" tint="0.39994506668294322"/>
                </patternFill>
              </fill>
            </x14:dxf>
          </x14:cfRule>
          <x14:cfRule type="containsText" priority="152" operator="containsText" id="{AA2066E6-F010-40E6-9507-D291B1758E2F}">
            <xm:f>NOT(ISERROR(SEARCH("Baja",I41)))</xm:f>
            <xm:f>"Baja"</xm:f>
            <x14:dxf>
              <fill>
                <patternFill>
                  <bgColor rgb="FF00B050"/>
                </patternFill>
              </fill>
            </x14:dxf>
          </x14:cfRule>
          <x14:cfRule type="containsText" priority="153" operator="containsText" id="{910B8371-5AB4-46D2-A58D-7E7ADA41C19B}">
            <xm:f>NOT(ISERROR(SEARCH("Muy baja",I41)))</xm:f>
            <xm:f>"Muy baja"</xm:f>
            <x14:dxf>
              <fill>
                <patternFill>
                  <bgColor rgb="FF92D050"/>
                </patternFill>
              </fill>
            </x14:dxf>
          </x14:cfRule>
          <xm:sqref>I41</xm:sqref>
        </x14:conditionalFormatting>
        <x14:conditionalFormatting xmlns:xm="http://schemas.microsoft.com/office/excel/2006/main">
          <x14:cfRule type="containsText" priority="137" operator="containsText" id="{266021B8-986F-4EBD-BD95-7C61C3356B12}">
            <xm:f>NOT(ISERROR(SEARCH("Media",Z41)))</xm:f>
            <xm:f>"Media"</xm:f>
            <x14:dxf>
              <fill>
                <patternFill>
                  <bgColor theme="7" tint="0.39994506668294322"/>
                </patternFill>
              </fill>
            </x14:dxf>
          </x14:cfRule>
          <x14:cfRule type="containsText" priority="138" operator="containsText" id="{5442D55C-67BC-48C0-B412-21C0B4DB75FF}">
            <xm:f>NOT(ISERROR(SEARCH("Baja",Z41)))</xm:f>
            <xm:f>"Baja"</xm:f>
            <x14:dxf>
              <fill>
                <patternFill>
                  <bgColor rgb="FF00B050"/>
                </patternFill>
              </fill>
            </x14:dxf>
          </x14:cfRule>
          <x14:cfRule type="containsText" priority="139" operator="containsText" id="{51F67A11-4949-469E-99B0-40E637B4CCF8}">
            <xm:f>NOT(ISERROR(SEARCH("Muy baja",Z41)))</xm:f>
            <xm:f>"Muy baja"</xm:f>
            <x14:dxf>
              <fill>
                <patternFill>
                  <bgColor rgb="FF92D050"/>
                </patternFill>
              </fill>
            </x14:dxf>
          </x14:cfRule>
          <xm:sqref>Z41</xm:sqref>
        </x14:conditionalFormatting>
        <x14:conditionalFormatting xmlns:xm="http://schemas.microsoft.com/office/excel/2006/main">
          <x14:cfRule type="containsText" priority="123" operator="containsText" id="{F26C4A9D-2720-4995-B88B-024D2BDAA51B}">
            <xm:f>NOT(ISERROR(SEARCH("Media",I43)))</xm:f>
            <xm:f>"Media"</xm:f>
            <x14:dxf>
              <fill>
                <patternFill>
                  <bgColor theme="7" tint="0.39994506668294322"/>
                </patternFill>
              </fill>
            </x14:dxf>
          </x14:cfRule>
          <x14:cfRule type="containsText" priority="124" operator="containsText" id="{E0A8724D-CF35-4480-BB74-55EC796B39EB}">
            <xm:f>NOT(ISERROR(SEARCH("Baja",I43)))</xm:f>
            <xm:f>"Baja"</xm:f>
            <x14:dxf>
              <fill>
                <patternFill>
                  <bgColor rgb="FF00B050"/>
                </patternFill>
              </fill>
            </x14:dxf>
          </x14:cfRule>
          <x14:cfRule type="containsText" priority="125" operator="containsText" id="{1F922999-30E1-4AEC-96FF-32C58E97AED9}">
            <xm:f>NOT(ISERROR(SEARCH("Muy baja",I43)))</xm:f>
            <xm:f>"Muy baja"</xm:f>
            <x14:dxf>
              <fill>
                <patternFill>
                  <bgColor rgb="FF92D050"/>
                </patternFill>
              </fill>
            </x14:dxf>
          </x14:cfRule>
          <xm:sqref>I43</xm:sqref>
        </x14:conditionalFormatting>
        <x14:conditionalFormatting xmlns:xm="http://schemas.microsoft.com/office/excel/2006/main">
          <x14:cfRule type="containsText" priority="109" operator="containsText" id="{EB674165-5678-438A-B90F-B7D53B729DCF}">
            <xm:f>NOT(ISERROR(SEARCH("Media",Z43)))</xm:f>
            <xm:f>"Media"</xm:f>
            <x14:dxf>
              <fill>
                <patternFill>
                  <bgColor theme="7" tint="0.39994506668294322"/>
                </patternFill>
              </fill>
            </x14:dxf>
          </x14:cfRule>
          <x14:cfRule type="containsText" priority="110" operator="containsText" id="{BF722299-2DEB-4765-944F-3BB4BD4C9AA4}">
            <xm:f>NOT(ISERROR(SEARCH("Baja",Z43)))</xm:f>
            <xm:f>"Baja"</xm:f>
            <x14:dxf>
              <fill>
                <patternFill>
                  <bgColor rgb="FF00B050"/>
                </patternFill>
              </fill>
            </x14:dxf>
          </x14:cfRule>
          <x14:cfRule type="containsText" priority="111" operator="containsText" id="{CEC08DE7-4679-4997-BBB3-5B03B6628CBF}">
            <xm:f>NOT(ISERROR(SEARCH("Muy baja",Z43)))</xm:f>
            <xm:f>"Muy baja"</xm:f>
            <x14:dxf>
              <fill>
                <patternFill>
                  <bgColor rgb="FF92D050"/>
                </patternFill>
              </fill>
            </x14:dxf>
          </x14:cfRule>
          <xm:sqref>Z43</xm:sqref>
        </x14:conditionalFormatting>
        <x14:conditionalFormatting xmlns:xm="http://schemas.microsoft.com/office/excel/2006/main">
          <x14:cfRule type="containsText" priority="62" operator="containsText" id="{2481F02C-044C-48E5-B852-0253EF41AA27}">
            <xm:f>NOT(ISERROR(SEARCH("Media",Z25)))</xm:f>
            <xm:f>"Media"</xm:f>
            <x14:dxf>
              <fill>
                <patternFill>
                  <bgColor theme="7" tint="0.39994506668294322"/>
                </patternFill>
              </fill>
            </x14:dxf>
          </x14:cfRule>
          <x14:cfRule type="containsText" priority="63" operator="containsText" id="{C079988D-9F25-41A4-893F-35FD22EA0595}">
            <xm:f>NOT(ISERROR(SEARCH("Baja",Z25)))</xm:f>
            <xm:f>"Baja"</xm:f>
            <x14:dxf>
              <fill>
                <patternFill>
                  <bgColor rgb="FF00B050"/>
                </patternFill>
              </fill>
            </x14:dxf>
          </x14:cfRule>
          <x14:cfRule type="containsText" priority="64" operator="containsText" id="{A712C200-5B2F-4C54-BE9D-1D95A33733BA}">
            <xm:f>NOT(ISERROR(SEARCH("Muy baja",Z25)))</xm:f>
            <xm:f>"Muy baja"</xm:f>
            <x14:dxf>
              <fill>
                <patternFill>
                  <bgColor rgb="FF92D050"/>
                </patternFill>
              </fill>
            </x14:dxf>
          </x14:cfRule>
          <xm:sqref>Z25</xm:sqref>
        </x14:conditionalFormatting>
        <x14:conditionalFormatting xmlns:xm="http://schemas.microsoft.com/office/excel/2006/main">
          <x14:cfRule type="containsText" priority="34" operator="containsText" id="{5BD02F54-0AD6-4596-B770-ACE0AE76E36D}">
            <xm:f>NOT(ISERROR(SEARCH("Media",Z29)))</xm:f>
            <xm:f>"Media"</xm:f>
            <x14:dxf>
              <fill>
                <patternFill>
                  <bgColor theme="7" tint="0.39994506668294322"/>
                </patternFill>
              </fill>
            </x14:dxf>
          </x14:cfRule>
          <x14:cfRule type="containsText" priority="35" operator="containsText" id="{6F6402CF-667A-4EBB-AC35-66A2D724CD0C}">
            <xm:f>NOT(ISERROR(SEARCH("Baja",Z29)))</xm:f>
            <xm:f>"Baja"</xm:f>
            <x14:dxf>
              <fill>
                <patternFill>
                  <bgColor rgb="FF00B050"/>
                </patternFill>
              </fill>
            </x14:dxf>
          </x14:cfRule>
          <x14:cfRule type="containsText" priority="36" operator="containsText" id="{A24B7FFA-6414-4E0C-8FF9-E2BF7BFFE487}">
            <xm:f>NOT(ISERROR(SEARCH("Muy baja",Z29)))</xm:f>
            <xm:f>"Muy baja"</xm:f>
            <x14:dxf>
              <fill>
                <patternFill>
                  <bgColor rgb="FF92D050"/>
                </patternFill>
              </fill>
            </x14:dxf>
          </x14:cfRule>
          <xm:sqref>Z29</xm:sqref>
        </x14:conditionalFormatting>
        <x14:conditionalFormatting xmlns:xm="http://schemas.microsoft.com/office/excel/2006/main">
          <x14:cfRule type="containsText" priority="48" operator="containsText" id="{2B27A180-A477-4E8F-B614-C3B4757B3B8D}">
            <xm:f>NOT(ISERROR(SEARCH("Media",Z27)))</xm:f>
            <xm:f>"Media"</xm:f>
            <x14:dxf>
              <fill>
                <patternFill>
                  <bgColor theme="7" tint="0.39994506668294322"/>
                </patternFill>
              </fill>
            </x14:dxf>
          </x14:cfRule>
          <x14:cfRule type="containsText" priority="49" operator="containsText" id="{95C973C3-BCB7-437A-B1DB-78FF6C241BA2}">
            <xm:f>NOT(ISERROR(SEARCH("Baja",Z27)))</xm:f>
            <xm:f>"Baja"</xm:f>
            <x14:dxf>
              <fill>
                <patternFill>
                  <bgColor rgb="FF00B050"/>
                </patternFill>
              </fill>
            </x14:dxf>
          </x14:cfRule>
          <x14:cfRule type="containsText" priority="50" operator="containsText" id="{86B4D162-8347-4B1C-8EE8-90E18ED6655C}">
            <xm:f>NOT(ISERROR(SEARCH("Muy baja",Z27)))</xm:f>
            <xm:f>"Muy baja"</xm:f>
            <x14:dxf>
              <fill>
                <patternFill>
                  <bgColor rgb="FF92D050"/>
                </patternFill>
              </fill>
            </x14:dxf>
          </x14:cfRule>
          <xm:sqref>Z27</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3:AF155"/>
  <sheetViews>
    <sheetView topLeftCell="A22" zoomScale="40" zoomScaleNormal="40" workbookViewId="0">
      <selection activeCell="T19" sqref="T19:Y19"/>
    </sheetView>
  </sheetViews>
  <sheetFormatPr baseColWidth="10" defaultColWidth="11.42578125" defaultRowHeight="15" customHeight="1" x14ac:dyDescent="0.25"/>
  <cols>
    <col min="1" max="1" width="11.42578125" style="67"/>
    <col min="2" max="2" width="7.7109375" style="67" customWidth="1"/>
    <col min="3" max="3" width="32.42578125" style="67" customWidth="1"/>
    <col min="4" max="4" width="55.28515625" style="67" customWidth="1"/>
    <col min="5" max="6" width="25.7109375" style="67" customWidth="1"/>
    <col min="7" max="7" width="40.7109375" style="67" customWidth="1"/>
    <col min="8" max="8" width="20.7109375" style="67" customWidth="1"/>
    <col min="9" max="9" width="14.7109375" style="67" customWidth="1"/>
    <col min="10" max="10" width="7.7109375" style="67" customWidth="1"/>
    <col min="11" max="11" width="14.7109375" style="67" customWidth="1"/>
    <col min="12" max="12" width="7.7109375" style="67" customWidth="1"/>
    <col min="13" max="13" width="14.7109375" style="67" customWidth="1"/>
    <col min="14" max="14" width="8.7109375" style="67" customWidth="1"/>
    <col min="15" max="15" width="55.7109375" style="67" customWidth="1"/>
    <col min="16" max="16" width="6.42578125" style="67" customWidth="1"/>
    <col min="17" max="17" width="7" style="67" customWidth="1"/>
    <col min="18" max="19" width="11.7109375" style="67" customWidth="1"/>
    <col min="20" max="20" width="8.7109375" style="67" customWidth="1"/>
    <col min="21" max="21" width="13.7109375" style="67" customWidth="1"/>
    <col min="22" max="22" width="10.7109375" style="67" customWidth="1"/>
    <col min="23" max="23" width="9.7109375" style="67" customWidth="1"/>
    <col min="24" max="24" width="19.140625" style="67" customWidth="1"/>
    <col min="25" max="25" width="9.7109375" style="67" customWidth="1"/>
    <col min="26" max="26" width="10.7109375" style="67" customWidth="1"/>
    <col min="27" max="28" width="9.7109375" style="67" customWidth="1"/>
    <col min="29" max="29" width="10.7109375" style="67" customWidth="1"/>
    <col min="30" max="30" width="9.7109375" style="67" customWidth="1"/>
    <col min="31" max="31" width="10.7109375" style="67" customWidth="1"/>
    <col min="32" max="32" width="13.7109375" style="67" customWidth="1"/>
    <col min="33" max="16384" width="11.42578125" style="67"/>
  </cols>
  <sheetData>
    <row r="3" spans="2:32" ht="15" customHeight="1" x14ac:dyDescent="0.25">
      <c r="B3" s="319"/>
      <c r="C3" s="320"/>
      <c r="D3" s="320"/>
      <c r="E3" s="320"/>
      <c r="F3" s="323" t="s">
        <v>0</v>
      </c>
      <c r="G3" s="323"/>
      <c r="H3" s="323"/>
      <c r="I3" s="323"/>
      <c r="J3" s="323"/>
      <c r="K3" s="323"/>
      <c r="L3" s="323"/>
      <c r="M3" s="323"/>
      <c r="N3" s="323"/>
      <c r="O3" s="323"/>
      <c r="P3" s="323"/>
      <c r="Q3" s="323"/>
      <c r="R3" s="323"/>
      <c r="S3" s="323"/>
      <c r="T3" s="323"/>
      <c r="U3" s="323"/>
      <c r="V3" s="323"/>
      <c r="W3" s="323"/>
      <c r="X3" s="323"/>
      <c r="Y3" s="323"/>
      <c r="Z3" s="323"/>
      <c r="AA3" s="325"/>
      <c r="AB3" s="325"/>
      <c r="AC3" s="325"/>
      <c r="AD3" s="325"/>
      <c r="AE3" s="325"/>
      <c r="AF3" s="326"/>
    </row>
    <row r="4" spans="2:32" ht="15" customHeight="1" x14ac:dyDescent="0.25">
      <c r="B4" s="321"/>
      <c r="C4" s="322"/>
      <c r="D4" s="322"/>
      <c r="E4" s="322"/>
      <c r="F4" s="324"/>
      <c r="G4" s="324"/>
      <c r="H4" s="324"/>
      <c r="I4" s="324"/>
      <c r="J4" s="324"/>
      <c r="K4" s="324"/>
      <c r="L4" s="324"/>
      <c r="M4" s="324"/>
      <c r="N4" s="324"/>
      <c r="O4" s="324"/>
      <c r="P4" s="324"/>
      <c r="Q4" s="324"/>
      <c r="R4" s="324"/>
      <c r="S4" s="324"/>
      <c r="T4" s="324"/>
      <c r="U4" s="324"/>
      <c r="V4" s="324"/>
      <c r="W4" s="324"/>
      <c r="X4" s="324"/>
      <c r="Y4" s="324"/>
      <c r="Z4" s="324"/>
      <c r="AA4" s="327"/>
      <c r="AB4" s="327"/>
      <c r="AC4" s="327"/>
      <c r="AD4" s="327"/>
      <c r="AE4" s="327"/>
      <c r="AF4" s="328"/>
    </row>
    <row r="5" spans="2:32" ht="15" customHeight="1" x14ac:dyDescent="0.25">
      <c r="B5" s="321"/>
      <c r="C5" s="322"/>
      <c r="D5" s="322"/>
      <c r="E5" s="322"/>
      <c r="F5" s="324"/>
      <c r="G5" s="324"/>
      <c r="H5" s="324"/>
      <c r="I5" s="324"/>
      <c r="J5" s="324"/>
      <c r="K5" s="324"/>
      <c r="L5" s="324"/>
      <c r="M5" s="324"/>
      <c r="N5" s="324"/>
      <c r="O5" s="324"/>
      <c r="P5" s="324"/>
      <c r="Q5" s="324"/>
      <c r="R5" s="324"/>
      <c r="S5" s="324"/>
      <c r="T5" s="324"/>
      <c r="U5" s="324"/>
      <c r="V5" s="324"/>
      <c r="W5" s="324"/>
      <c r="X5" s="324"/>
      <c r="Y5" s="324"/>
      <c r="Z5" s="324"/>
      <c r="AA5" s="327"/>
      <c r="AB5" s="327"/>
      <c r="AC5" s="327"/>
      <c r="AD5" s="327"/>
      <c r="AE5" s="327"/>
      <c r="AF5" s="328"/>
    </row>
    <row r="6" spans="2:32" ht="15" customHeight="1" x14ac:dyDescent="0.25">
      <c r="B6" s="321"/>
      <c r="C6" s="322"/>
      <c r="D6" s="322"/>
      <c r="E6" s="322"/>
      <c r="F6" s="324"/>
      <c r="G6" s="324"/>
      <c r="H6" s="324"/>
      <c r="I6" s="324"/>
      <c r="J6" s="324"/>
      <c r="K6" s="324"/>
      <c r="L6" s="324"/>
      <c r="M6" s="324"/>
      <c r="N6" s="324"/>
      <c r="O6" s="324"/>
      <c r="P6" s="324"/>
      <c r="Q6" s="324"/>
      <c r="R6" s="324"/>
      <c r="S6" s="324"/>
      <c r="T6" s="324"/>
      <c r="U6" s="324"/>
      <c r="V6" s="324"/>
      <c r="W6" s="324"/>
      <c r="X6" s="324"/>
      <c r="Y6" s="324"/>
      <c r="Z6" s="324"/>
      <c r="AA6" s="327"/>
      <c r="AB6" s="327"/>
      <c r="AC6" s="327"/>
      <c r="AD6" s="327"/>
      <c r="AE6" s="327"/>
      <c r="AF6" s="328"/>
    </row>
    <row r="7" spans="2:32" ht="15" customHeight="1" x14ac:dyDescent="0.25">
      <c r="B7" s="321"/>
      <c r="C7" s="322"/>
      <c r="D7" s="322"/>
      <c r="E7" s="322"/>
      <c r="F7" s="324"/>
      <c r="G7" s="324"/>
      <c r="H7" s="324"/>
      <c r="I7" s="324"/>
      <c r="J7" s="324"/>
      <c r="K7" s="324"/>
      <c r="L7" s="324"/>
      <c r="M7" s="324"/>
      <c r="N7" s="324"/>
      <c r="O7" s="324"/>
      <c r="P7" s="324"/>
      <c r="Q7" s="324"/>
      <c r="R7" s="324"/>
      <c r="S7" s="324"/>
      <c r="T7" s="324"/>
      <c r="U7" s="324"/>
      <c r="V7" s="324"/>
      <c r="W7" s="324"/>
      <c r="X7" s="324"/>
      <c r="Y7" s="324"/>
      <c r="Z7" s="324"/>
      <c r="AA7" s="327"/>
      <c r="AB7" s="327"/>
      <c r="AC7" s="327"/>
      <c r="AD7" s="327"/>
      <c r="AE7" s="327"/>
      <c r="AF7" s="328"/>
    </row>
    <row r="8" spans="2:32" ht="15" customHeight="1" x14ac:dyDescent="0.25">
      <c r="B8" s="321"/>
      <c r="C8" s="322"/>
      <c r="D8" s="322"/>
      <c r="E8" s="322"/>
      <c r="F8" s="324"/>
      <c r="G8" s="324"/>
      <c r="H8" s="324"/>
      <c r="I8" s="324"/>
      <c r="J8" s="324"/>
      <c r="K8" s="324"/>
      <c r="L8" s="324"/>
      <c r="M8" s="324"/>
      <c r="N8" s="324"/>
      <c r="O8" s="324"/>
      <c r="P8" s="324"/>
      <c r="Q8" s="324"/>
      <c r="R8" s="324"/>
      <c r="S8" s="324"/>
      <c r="T8" s="324"/>
      <c r="U8" s="324"/>
      <c r="V8" s="324"/>
      <c r="W8" s="324"/>
      <c r="X8" s="324"/>
      <c r="Y8" s="324"/>
      <c r="Z8" s="324"/>
      <c r="AA8" s="327"/>
      <c r="AB8" s="327"/>
      <c r="AC8" s="327"/>
      <c r="AD8" s="327"/>
      <c r="AE8" s="327"/>
      <c r="AF8" s="328"/>
    </row>
    <row r="9" spans="2:32" ht="15" customHeight="1" x14ac:dyDescent="0.25">
      <c r="B9" s="321"/>
      <c r="C9" s="322"/>
      <c r="D9" s="322"/>
      <c r="E9" s="322"/>
      <c r="F9" s="324"/>
      <c r="G9" s="324"/>
      <c r="H9" s="324"/>
      <c r="I9" s="324"/>
      <c r="J9" s="324"/>
      <c r="K9" s="324"/>
      <c r="L9" s="324"/>
      <c r="M9" s="324"/>
      <c r="N9" s="324"/>
      <c r="O9" s="324"/>
      <c r="P9" s="324"/>
      <c r="Q9" s="324"/>
      <c r="R9" s="324"/>
      <c r="S9" s="324"/>
      <c r="T9" s="324"/>
      <c r="U9" s="324"/>
      <c r="V9" s="324"/>
      <c r="W9" s="324"/>
      <c r="X9" s="324"/>
      <c r="Y9" s="324"/>
      <c r="Z9" s="324"/>
      <c r="AA9" s="327"/>
      <c r="AB9" s="327"/>
      <c r="AC9" s="327"/>
      <c r="AD9" s="327"/>
      <c r="AE9" s="327"/>
      <c r="AF9" s="328"/>
    </row>
    <row r="10" spans="2:32" ht="15" customHeight="1" x14ac:dyDescent="0.25">
      <c r="B10" s="321"/>
      <c r="C10" s="322"/>
      <c r="D10" s="322"/>
      <c r="E10" s="322"/>
      <c r="F10" s="324"/>
      <c r="G10" s="324"/>
      <c r="H10" s="324"/>
      <c r="I10" s="324"/>
      <c r="J10" s="324"/>
      <c r="K10" s="324"/>
      <c r="L10" s="324"/>
      <c r="M10" s="324"/>
      <c r="N10" s="324"/>
      <c r="O10" s="324"/>
      <c r="P10" s="324"/>
      <c r="Q10" s="324"/>
      <c r="R10" s="324"/>
      <c r="S10" s="324"/>
      <c r="T10" s="324"/>
      <c r="U10" s="324"/>
      <c r="V10" s="324"/>
      <c r="W10" s="324"/>
      <c r="X10" s="324"/>
      <c r="Y10" s="324"/>
      <c r="Z10" s="324"/>
      <c r="AA10" s="327"/>
      <c r="AB10" s="327"/>
      <c r="AC10" s="327"/>
      <c r="AD10" s="327"/>
      <c r="AE10" s="327"/>
      <c r="AF10" s="328"/>
    </row>
    <row r="11" spans="2:32" ht="15" customHeight="1" x14ac:dyDescent="0.25">
      <c r="B11" s="321"/>
      <c r="C11" s="322"/>
      <c r="D11" s="322"/>
      <c r="E11" s="322"/>
      <c r="F11" s="324"/>
      <c r="G11" s="324"/>
      <c r="H11" s="324"/>
      <c r="I11" s="324"/>
      <c r="J11" s="324"/>
      <c r="K11" s="324"/>
      <c r="L11" s="324"/>
      <c r="M11" s="324"/>
      <c r="N11" s="324"/>
      <c r="O11" s="324"/>
      <c r="P11" s="324"/>
      <c r="Q11" s="324"/>
      <c r="R11" s="324"/>
      <c r="S11" s="324"/>
      <c r="T11" s="324"/>
      <c r="U11" s="324"/>
      <c r="V11" s="324"/>
      <c r="W11" s="324"/>
      <c r="X11" s="324"/>
      <c r="Y11" s="324"/>
      <c r="Z11" s="324"/>
      <c r="AA11" s="327"/>
      <c r="AB11" s="327"/>
      <c r="AC11" s="327"/>
      <c r="AD11" s="327"/>
      <c r="AE11" s="327"/>
      <c r="AF11" s="328"/>
    </row>
    <row r="12" spans="2:32" ht="15" customHeight="1" x14ac:dyDescent="0.25">
      <c r="B12" s="321"/>
      <c r="C12" s="322"/>
      <c r="D12" s="322"/>
      <c r="E12" s="322"/>
      <c r="F12" s="324"/>
      <c r="G12" s="324"/>
      <c r="H12" s="324"/>
      <c r="I12" s="324"/>
      <c r="J12" s="324"/>
      <c r="K12" s="324"/>
      <c r="L12" s="324"/>
      <c r="M12" s="324"/>
      <c r="N12" s="324"/>
      <c r="O12" s="324"/>
      <c r="P12" s="324"/>
      <c r="Q12" s="324"/>
      <c r="R12" s="324"/>
      <c r="S12" s="324"/>
      <c r="T12" s="324"/>
      <c r="U12" s="324"/>
      <c r="V12" s="324"/>
      <c r="W12" s="324"/>
      <c r="X12" s="324"/>
      <c r="Y12" s="324"/>
      <c r="Z12" s="324"/>
      <c r="AA12" s="327"/>
      <c r="AB12" s="327"/>
      <c r="AC12" s="327"/>
      <c r="AD12" s="327"/>
      <c r="AE12" s="327"/>
      <c r="AF12" s="328"/>
    </row>
    <row r="13" spans="2:32" ht="27" customHeight="1" x14ac:dyDescent="0.25">
      <c r="B13" s="321"/>
      <c r="C13" s="322"/>
      <c r="D13" s="322"/>
      <c r="E13" s="322"/>
      <c r="F13" s="324"/>
      <c r="G13" s="324"/>
      <c r="H13" s="324"/>
      <c r="I13" s="324"/>
      <c r="J13" s="324"/>
      <c r="K13" s="324"/>
      <c r="L13" s="324"/>
      <c r="M13" s="324"/>
      <c r="N13" s="324"/>
      <c r="O13" s="324"/>
      <c r="P13" s="324"/>
      <c r="Q13" s="324"/>
      <c r="R13" s="324"/>
      <c r="S13" s="324"/>
      <c r="T13" s="324"/>
      <c r="U13" s="324"/>
      <c r="V13" s="324"/>
      <c r="W13" s="324"/>
      <c r="X13" s="324"/>
      <c r="Y13" s="324"/>
      <c r="Z13" s="324"/>
      <c r="AA13" s="327"/>
      <c r="AB13" s="327"/>
      <c r="AC13" s="327"/>
      <c r="AD13" s="327"/>
      <c r="AE13" s="327"/>
      <c r="AF13" s="328"/>
    </row>
    <row r="14" spans="2:32" ht="21" customHeight="1" x14ac:dyDescent="0.3">
      <c r="B14" s="329" t="s">
        <v>1</v>
      </c>
      <c r="C14" s="330"/>
      <c r="D14" s="330"/>
      <c r="E14" s="68"/>
      <c r="F14" s="69"/>
      <c r="G14" s="69"/>
      <c r="H14" s="69"/>
      <c r="I14" s="69"/>
      <c r="J14" s="69"/>
      <c r="K14" s="69"/>
      <c r="L14" s="69"/>
      <c r="M14" s="69"/>
      <c r="N14" s="69"/>
      <c r="O14" s="69"/>
      <c r="P14" s="69"/>
      <c r="Q14" s="69"/>
      <c r="R14" s="69"/>
      <c r="S14" s="69"/>
      <c r="T14" s="69"/>
      <c r="U14" s="69"/>
      <c r="V14" s="69"/>
      <c r="W14" s="69"/>
      <c r="X14" s="69"/>
      <c r="Y14" s="69"/>
      <c r="Z14" s="69"/>
      <c r="AA14" s="69"/>
      <c r="AB14" s="330" t="s">
        <v>2</v>
      </c>
      <c r="AC14" s="330"/>
      <c r="AD14" s="330"/>
      <c r="AE14" s="330"/>
      <c r="AF14" s="70"/>
    </row>
    <row r="15" spans="2:32" ht="33.75" customHeight="1" x14ac:dyDescent="0.25">
      <c r="B15" s="71"/>
      <c r="AF15" s="72"/>
    </row>
    <row r="16" spans="2:32" ht="21" customHeight="1" x14ac:dyDescent="0.25">
      <c r="B16" s="310" t="s">
        <v>3</v>
      </c>
      <c r="C16" s="311"/>
      <c r="D16" s="311"/>
      <c r="E16" s="444" t="s">
        <v>288</v>
      </c>
      <c r="F16" s="444"/>
      <c r="G16" s="444"/>
      <c r="H16" s="444"/>
      <c r="Q16" s="313" t="s">
        <v>4</v>
      </c>
      <c r="R16" s="313"/>
      <c r="S16" s="313"/>
      <c r="T16" s="73"/>
      <c r="U16" s="73"/>
      <c r="V16" s="312" t="s">
        <v>289</v>
      </c>
      <c r="W16" s="312"/>
      <c r="X16" s="312"/>
      <c r="Y16" s="312"/>
      <c r="Z16" s="312"/>
      <c r="AA16" s="312"/>
      <c r="AB16" s="312"/>
      <c r="AC16" s="312"/>
      <c r="AD16" s="312"/>
      <c r="AE16" s="312"/>
      <c r="AF16" s="331"/>
    </row>
    <row r="17" spans="2:32" ht="21.75" customHeight="1" x14ac:dyDescent="0.25">
      <c r="B17" s="74"/>
      <c r="C17" s="75"/>
      <c r="D17" s="76"/>
      <c r="E17" s="318"/>
      <c r="F17" s="318"/>
      <c r="G17" s="318"/>
      <c r="H17" s="318"/>
      <c r="Q17" s="77"/>
      <c r="R17" s="77"/>
      <c r="S17" s="77"/>
      <c r="AF17" s="72"/>
    </row>
    <row r="18" spans="2:32" ht="26.25" customHeight="1" x14ac:dyDescent="0.25">
      <c r="B18" s="310" t="s">
        <v>6</v>
      </c>
      <c r="C18" s="311"/>
      <c r="D18" s="311"/>
      <c r="E18" s="444" t="s">
        <v>290</v>
      </c>
      <c r="F18" s="444"/>
      <c r="G18" s="444"/>
      <c r="H18" s="444"/>
      <c r="Q18" s="313" t="s">
        <v>8</v>
      </c>
      <c r="R18" s="313"/>
      <c r="S18" s="313"/>
      <c r="T18" s="316" t="s">
        <v>291</v>
      </c>
      <c r="U18" s="316"/>
      <c r="V18" s="316"/>
      <c r="W18" s="316"/>
      <c r="X18" s="316"/>
      <c r="Y18" s="316"/>
      <c r="Z18" s="313" t="s">
        <v>10</v>
      </c>
      <c r="AA18" s="313"/>
      <c r="AB18" s="316" t="s">
        <v>292</v>
      </c>
      <c r="AC18" s="316"/>
      <c r="AD18" s="316"/>
      <c r="AE18" s="316"/>
      <c r="AF18" s="317"/>
    </row>
    <row r="19" spans="2:32" ht="85.5" customHeight="1" x14ac:dyDescent="0.25">
      <c r="B19" s="310" t="s">
        <v>12</v>
      </c>
      <c r="C19" s="311"/>
      <c r="D19" s="311"/>
      <c r="E19" s="443" t="s">
        <v>293</v>
      </c>
      <c r="F19" s="443"/>
      <c r="G19" s="443"/>
      <c r="H19" s="443"/>
      <c r="Q19" s="313" t="s">
        <v>14</v>
      </c>
      <c r="R19" s="313"/>
      <c r="S19" s="313"/>
      <c r="T19" s="314" t="s">
        <v>294</v>
      </c>
      <c r="U19" s="314"/>
      <c r="V19" s="314"/>
      <c r="W19" s="314"/>
      <c r="X19" s="314"/>
      <c r="Y19" s="314"/>
      <c r="Z19" s="313" t="s">
        <v>10</v>
      </c>
      <c r="AA19" s="313"/>
      <c r="AB19" s="441" t="s">
        <v>295</v>
      </c>
      <c r="AC19" s="441"/>
      <c r="AD19" s="441"/>
      <c r="AE19" s="441"/>
      <c r="AF19" s="442"/>
    </row>
    <row r="20" spans="2:32" ht="48.75" customHeight="1" x14ac:dyDescent="0.25">
      <c r="B20" s="310" t="s">
        <v>16</v>
      </c>
      <c r="C20" s="311"/>
      <c r="D20" s="311"/>
      <c r="E20" s="439" t="s">
        <v>296</v>
      </c>
      <c r="F20" s="440"/>
      <c r="G20" s="440"/>
      <c r="H20" s="440"/>
      <c r="I20" s="440"/>
      <c r="J20" s="440"/>
      <c r="K20" s="440"/>
      <c r="L20" s="440"/>
      <c r="M20" s="440"/>
      <c r="N20" s="440"/>
      <c r="O20" s="440"/>
      <c r="Q20" s="313" t="s">
        <v>18</v>
      </c>
      <c r="R20" s="313"/>
      <c r="S20" s="313"/>
      <c r="T20" s="314" t="s">
        <v>294</v>
      </c>
      <c r="U20" s="314"/>
      <c r="V20" s="314"/>
      <c r="W20" s="314"/>
      <c r="X20" s="314"/>
      <c r="Y20" s="314"/>
      <c r="Z20" s="313" t="s">
        <v>10</v>
      </c>
      <c r="AA20" s="313"/>
      <c r="AB20" s="441" t="s">
        <v>297</v>
      </c>
      <c r="AC20" s="441"/>
      <c r="AD20" s="441"/>
      <c r="AE20" s="441"/>
      <c r="AF20" s="442"/>
    </row>
    <row r="21" spans="2:32" ht="29.1" customHeight="1" thickBot="1" x14ac:dyDescent="0.3">
      <c r="B21" s="71"/>
      <c r="AF21" s="72"/>
    </row>
    <row r="22" spans="2:32" s="78" customFormat="1" ht="35.1" customHeight="1" thickBot="1" x14ac:dyDescent="0.35">
      <c r="B22" s="296" t="s">
        <v>21</v>
      </c>
      <c r="C22" s="297"/>
      <c r="D22" s="298"/>
      <c r="E22" s="298"/>
      <c r="F22" s="298"/>
      <c r="G22" s="298"/>
      <c r="H22" s="298"/>
      <c r="I22" s="298"/>
      <c r="J22" s="298"/>
      <c r="K22" s="298"/>
      <c r="L22" s="298"/>
      <c r="M22" s="298"/>
      <c r="N22" s="298" t="s">
        <v>22</v>
      </c>
      <c r="O22" s="298"/>
      <c r="P22" s="298"/>
      <c r="Q22" s="298"/>
      <c r="R22" s="298"/>
      <c r="S22" s="298"/>
      <c r="T22" s="298"/>
      <c r="U22" s="298"/>
      <c r="V22" s="298"/>
      <c r="W22" s="298"/>
      <c r="X22" s="298"/>
      <c r="Y22" s="298"/>
      <c r="Z22" s="298"/>
      <c r="AA22" s="298"/>
      <c r="AB22" s="298"/>
      <c r="AC22" s="298"/>
      <c r="AD22" s="298"/>
      <c r="AE22" s="298"/>
      <c r="AF22" s="299"/>
    </row>
    <row r="23" spans="2:32" ht="31.5" customHeight="1" x14ac:dyDescent="0.25">
      <c r="B23" s="300" t="s">
        <v>23</v>
      </c>
      <c r="C23" s="290" t="s">
        <v>24</v>
      </c>
      <c r="D23" s="292" t="s">
        <v>25</v>
      </c>
      <c r="E23" s="292" t="s">
        <v>26</v>
      </c>
      <c r="F23" s="292" t="s">
        <v>27</v>
      </c>
      <c r="G23" s="290" t="s">
        <v>28</v>
      </c>
      <c r="H23" s="290" t="s">
        <v>29</v>
      </c>
      <c r="I23" s="290" t="s">
        <v>30</v>
      </c>
      <c r="J23" s="290" t="s">
        <v>31</v>
      </c>
      <c r="K23" s="290" t="s">
        <v>32</v>
      </c>
      <c r="L23" s="288" t="s">
        <v>33</v>
      </c>
      <c r="M23" s="290" t="s">
        <v>34</v>
      </c>
      <c r="N23" s="292" t="s">
        <v>35</v>
      </c>
      <c r="O23" s="292" t="s">
        <v>36</v>
      </c>
      <c r="P23" s="306" t="s">
        <v>37</v>
      </c>
      <c r="Q23" s="306"/>
      <c r="R23" s="307" t="s">
        <v>38</v>
      </c>
      <c r="S23" s="308"/>
      <c r="T23" s="309"/>
      <c r="U23" s="307" t="s">
        <v>39</v>
      </c>
      <c r="V23" s="308"/>
      <c r="W23" s="309"/>
      <c r="X23" s="302" t="s">
        <v>40</v>
      </c>
      <c r="Y23" s="302" t="s">
        <v>41</v>
      </c>
      <c r="Z23" s="302" t="s">
        <v>42</v>
      </c>
      <c r="AA23" s="290" t="s">
        <v>31</v>
      </c>
      <c r="AB23" s="302" t="s">
        <v>43</v>
      </c>
      <c r="AC23" s="302" t="s">
        <v>44</v>
      </c>
      <c r="AD23" s="290" t="s">
        <v>31</v>
      </c>
      <c r="AE23" s="302" t="s">
        <v>45</v>
      </c>
      <c r="AF23" s="304" t="s">
        <v>46</v>
      </c>
    </row>
    <row r="24" spans="2:32" ht="99" customHeight="1" thickBot="1" x14ac:dyDescent="0.3">
      <c r="B24" s="301"/>
      <c r="C24" s="291"/>
      <c r="D24" s="293"/>
      <c r="E24" s="293"/>
      <c r="F24" s="293"/>
      <c r="G24" s="291"/>
      <c r="H24" s="291"/>
      <c r="I24" s="291"/>
      <c r="J24" s="291"/>
      <c r="K24" s="291"/>
      <c r="L24" s="289"/>
      <c r="M24" s="291"/>
      <c r="N24" s="293"/>
      <c r="O24" s="293"/>
      <c r="P24" s="79" t="s">
        <v>47</v>
      </c>
      <c r="Q24" s="80" t="s">
        <v>25</v>
      </c>
      <c r="R24" s="80" t="s">
        <v>48</v>
      </c>
      <c r="S24" s="80" t="s">
        <v>49</v>
      </c>
      <c r="T24" s="80" t="s">
        <v>50</v>
      </c>
      <c r="U24" s="80" t="s">
        <v>51</v>
      </c>
      <c r="V24" s="80" t="s">
        <v>52</v>
      </c>
      <c r="W24" s="80" t="s">
        <v>53</v>
      </c>
      <c r="X24" s="303"/>
      <c r="Y24" s="303"/>
      <c r="Z24" s="303"/>
      <c r="AA24" s="291"/>
      <c r="AB24" s="303"/>
      <c r="AC24" s="303"/>
      <c r="AD24" s="291"/>
      <c r="AE24" s="303"/>
      <c r="AF24" s="305"/>
    </row>
    <row r="25" spans="2:32" ht="110.25" customHeight="1" x14ac:dyDescent="0.25">
      <c r="B25" s="435">
        <v>1</v>
      </c>
      <c r="C25" s="357" t="s">
        <v>298</v>
      </c>
      <c r="D25" s="357" t="s">
        <v>299</v>
      </c>
      <c r="E25" s="357" t="s">
        <v>300</v>
      </c>
      <c r="F25" s="357" t="s">
        <v>301</v>
      </c>
      <c r="G25" s="365" t="str">
        <f>CONCATENATE(D25," ",E25," ",F25)</f>
        <v>Posibilidad  de  perdida de  credibilidad e imagen de la Secretaría de Educación Municipal, incumpliendo las funciones, desviación, pérdida de recursos, acciones legales contra la entidad que afectan el patrimonio Decisiones ajustadas a intereses particulares y/0 soborno. Con el fin de celebrar contratos</v>
      </c>
      <c r="H25" s="357" t="s">
        <v>92</v>
      </c>
      <c r="I25" s="357" t="s">
        <v>93</v>
      </c>
      <c r="J25" s="359">
        <f>_xlfn.IFNA(VLOOKUP(I25,[9]Aux!$A$2:$B$6,2,FALSE)," ")</f>
        <v>0.6</v>
      </c>
      <c r="K25" s="357" t="s">
        <v>85</v>
      </c>
      <c r="L25" s="361">
        <f>_xlfn.IFNA(VLOOKUP(K25,[9]Aux!$C$2:$D$6,2,FALSE)," ")</f>
        <v>0.8</v>
      </c>
      <c r="M25" s="363" t="str">
        <f t="array" ref="M25">_xlfn.IFNA(INDEX('[9]Riesgo Inherente'!$N$12:$N$36,MATCH(I25&amp;K25,'[9]Riesgo Inherente'!$K$12:$K$36&amp;'[9]Riesgo Inherente'!$L$12:$L$36,0),0)," ")</f>
        <v>Alto</v>
      </c>
      <c r="N25" s="82">
        <v>1</v>
      </c>
      <c r="O25" s="124" t="s">
        <v>302</v>
      </c>
      <c r="P25" s="84" t="s">
        <v>303</v>
      </c>
      <c r="Q25" s="85" t="s">
        <v>85</v>
      </c>
      <c r="R25" s="85" t="s">
        <v>170</v>
      </c>
      <c r="S25" s="85" t="s">
        <v>64</v>
      </c>
      <c r="T25" s="86">
        <f>_xlfn.IFNA(VLOOKUP(R25,[9]Aux!$G$2:$H$4,2,FALSE)+VLOOKUP(S25,[9]Aux!$I$2:$J$3,2,FALSE)," ")</f>
        <v>0.3</v>
      </c>
      <c r="U25" s="84" t="s">
        <v>65</v>
      </c>
      <c r="V25" s="85" t="s">
        <v>66</v>
      </c>
      <c r="W25" s="84" t="s">
        <v>304</v>
      </c>
      <c r="X25" s="84" t="s">
        <v>305</v>
      </c>
      <c r="Y25" s="87">
        <f>_xlfn.IFNA(IF(OR(R25="Preventivo",R25="Detectivo"),J25-(J25*T25)," ")," ")</f>
        <v>0.42</v>
      </c>
      <c r="Z25" s="353" t="e">
        <f t="array" aca="1" ref="Z25" ca="1">_xlfn.IFNA(_xlfn.IFS(AND(AA25&gt;0,AA25&lt;=0.4),"Muy Baja",AND(AA25&gt;0.2,AA25&lt;=0.4),"Baja",AND(AA25&gt;0.4,AA25&lt;=0.6),"Media",AND(AA25&gt;0.6,AA25&lt;=0.8),"Alta",AND(AA25&gt;0.8,AA25&lt;=1),"Muy Alta")," ")</f>
        <v>#NAME?</v>
      </c>
      <c r="AA25" s="359" t="e">
        <f t="array" aca="1" ref="AA25" ca="1">_xlfn.IFNA(_xlfn.IFS(AND(Y25=" ",Y26=" "),J25,AND(Y25&lt;&gt;" ",Y26&lt;&gt;" "),Y26,Y25=" ",Y26,Y26=" ",Y25)," ")</f>
        <v>#NAME?</v>
      </c>
      <c r="AB25" s="87" t="str">
        <f>_xlfn.IFNA(IF(R25="Correctivo",L25-(L25*T25)," ")," ")</f>
        <v xml:space="preserve"> </v>
      </c>
      <c r="AC25" s="353" t="e">
        <f t="array" aca="1" ref="AC25" ca="1">_xlfn.IFNA(_xlfn.IFS(AND(AD25&gt;0,AD25&lt;=0.4),"Leve",AND(AD25&gt;0.2,AD25&lt;=0.4),"Menor",AND(AD25&gt;0.4,AD25&lt;=0.6),"Moderado",AND(AD25&gt;0.6,AD25&lt;=0.8),"Mayor",AND(AD25&gt;0.8,AD25&lt;=1),"Catastrófico")," ")</f>
        <v>#NAME?</v>
      </c>
      <c r="AD25" s="359" t="e">
        <f t="array" aca="1" ref="AD25" ca="1">_xlfn.IFNA(_xlfn.IFS(AND(AB25=" ",AB26=" "),L25,AND(AB25&lt;&gt;" ",AB26&lt;&gt;" "),AB26,AB25=" ",AB26,AB26=" ",AB25)," ")</f>
        <v>#NAME?</v>
      </c>
      <c r="AE25" s="353" t="e">
        <f t="array" aca="1" ref="AE25" ca="1">_xlfn.IFNA(INDEX('[9]Riesgo Inherente'!$N$12:$N$36,MATCH(Z25&amp;AC25,'[9]Riesgo Inherente'!$K$12:$K$36&amp;'[9]Riesgo Inherente'!$L$12:$L$36,0),0)," ")</f>
        <v>#NAME?</v>
      </c>
      <c r="AF25" s="355" t="s">
        <v>166</v>
      </c>
    </row>
    <row r="26" spans="2:32" ht="111" customHeight="1" thickBot="1" x14ac:dyDescent="0.3">
      <c r="B26" s="436"/>
      <c r="C26" s="358"/>
      <c r="D26" s="358"/>
      <c r="E26" s="358"/>
      <c r="F26" s="358"/>
      <c r="G26" s="366"/>
      <c r="H26" s="358"/>
      <c r="I26" s="358"/>
      <c r="J26" s="360"/>
      <c r="K26" s="358"/>
      <c r="L26" s="362"/>
      <c r="M26" s="364"/>
      <c r="N26" s="88">
        <v>2</v>
      </c>
      <c r="O26" s="125" t="s">
        <v>105</v>
      </c>
      <c r="P26" s="90"/>
      <c r="Q26" s="91"/>
      <c r="R26" s="91"/>
      <c r="S26" s="91"/>
      <c r="T26" s="92" t="str">
        <f>_xlfn.IFNA(VLOOKUP(R26,[9]Aux!$G$2:$H$4,2,FALSE)+VLOOKUP(S26,[9]Aux!$I$2:$J$3,2,FALSE)," ")</f>
        <v xml:space="preserve"> </v>
      </c>
      <c r="U26" s="90"/>
      <c r="V26" s="91"/>
      <c r="W26" s="90"/>
      <c r="X26" s="90"/>
      <c r="Y26" s="93" t="str">
        <f>_xlfn.IFNA(IF(Y25=" ",IF(OR(R26="Preventivo",R26="Detectivo"),J25-(J25*T26)," "),IF(OR(R26="Preventivo",R26="Detectivo"),Y25-(Y25*T26)," "))," ")</f>
        <v xml:space="preserve"> </v>
      </c>
      <c r="Z26" s="354"/>
      <c r="AA26" s="360"/>
      <c r="AB26" s="95" t="str">
        <f>_xlfn.IFNA(IF(AB25=" ",IF(R26="Correctivo",L25-(L25*T26)," "),IF(R26="Correctivo",AB25-(AB25*T26)," "))," ")</f>
        <v xml:space="preserve"> </v>
      </c>
      <c r="AC26" s="354"/>
      <c r="AD26" s="360"/>
      <c r="AE26" s="354"/>
      <c r="AF26" s="356"/>
    </row>
    <row r="27" spans="2:32" ht="132" customHeight="1" thickBot="1" x14ac:dyDescent="0.3">
      <c r="B27" s="435">
        <v>2</v>
      </c>
      <c r="C27" s="357" t="s">
        <v>298</v>
      </c>
      <c r="D27" s="357" t="s">
        <v>306</v>
      </c>
      <c r="E27" s="357" t="s">
        <v>307</v>
      </c>
      <c r="F27" s="357" t="s">
        <v>308</v>
      </c>
      <c r="G27" s="365" t="str">
        <f>CONCATENATE(D27," ",E27," ",F27)</f>
        <v xml:space="preserve"> Probalidad  de Posibles acciones legales por parte de los peticionarios, ocasionando pérdida de credibilidad y percepción de baja efectividad de la entidad por parte de los mismos. Que se extravíe o se filtre información reservada de los casos o documentación de los procesos u hojas de vida. Perdida de documentacion PQRSF y de datos personales de los usuarios, hojas de vida, entre otros</v>
      </c>
      <c r="H27" s="357" t="s">
        <v>92</v>
      </c>
      <c r="I27" s="357" t="s">
        <v>93</v>
      </c>
      <c r="J27" s="359">
        <f>_xlfn.IFNA(VLOOKUP(I27,[9]Aux!$A$2:$B$6,2,FALSE)," ")</f>
        <v>0.6</v>
      </c>
      <c r="K27" s="357" t="s">
        <v>60</v>
      </c>
      <c r="L27" s="361">
        <f>_xlfn.IFNA(VLOOKUP(K27,[9]Aux!$C$2:$D$6,2,FALSE)," ")</f>
        <v>0.6</v>
      </c>
      <c r="M27" s="363" t="str">
        <f t="array" ref="M27">_xlfn.IFNA(INDEX('[9]Riesgo Inherente'!$N$12:$N$36,MATCH(I27&amp;K27,'[9]Riesgo Inherente'!$K$12:$K$36&amp;'[9]Riesgo Inherente'!$L$12:$L$36,0),0)," ")</f>
        <v>Moderado</v>
      </c>
      <c r="N27" s="84">
        <v>1</v>
      </c>
      <c r="O27" s="83" t="s">
        <v>309</v>
      </c>
      <c r="P27" s="84" t="s">
        <v>303</v>
      </c>
      <c r="Q27" s="84" t="s">
        <v>60</v>
      </c>
      <c r="R27" s="85" t="s">
        <v>170</v>
      </c>
      <c r="S27" s="85" t="s">
        <v>64</v>
      </c>
      <c r="T27" s="86">
        <f>_xlfn.IFNA(VLOOKUP(R27,[9]Aux!$G$2:$H$4,2,FALSE)+VLOOKUP(S27,[9]Aux!$I$2:$J$3,2,FALSE)," ")</f>
        <v>0.3</v>
      </c>
      <c r="U27" s="84" t="s">
        <v>164</v>
      </c>
      <c r="V27" s="85" t="s">
        <v>66</v>
      </c>
      <c r="W27" s="84" t="s">
        <v>310</v>
      </c>
      <c r="X27" s="84" t="s">
        <v>311</v>
      </c>
      <c r="Y27" s="87">
        <f>_xlfn.IFNA(IF(OR(R27="Preventivo",R27="Detectivo"),J27-(J27*T27)," ")," ")</f>
        <v>0.42</v>
      </c>
      <c r="Z27" s="353" t="e">
        <f t="array" aca="1" ref="Z27" ca="1">_xlfn.IFNA(_xlfn.IFS(AND(AA27&gt;0,AA27&lt;=0.4),"Muy Baja",AND(AA27&gt;0.2,AA27&lt;=0.4),"Baja",AND(AA27&gt;0.4,AA27&lt;=0.6),"Media",AND(AA27&gt;0.6,AA27&lt;=0.8),"Alta",AND(AA27&gt;0.8,AA27&lt;=1),"Muy Alta")," ")</f>
        <v>#NAME?</v>
      </c>
      <c r="AA27" s="359" t="e">
        <f t="array" aca="1" ref="AA27" ca="1">_xlfn.IFNA(_xlfn.IFS(AND(Y27=" ",Y28=" "),J27,AND(Y27&lt;&gt;" ",Y28&lt;&gt;" "),Y28,Y27=" ",Y28,Y28=" ",Y27)," ")</f>
        <v>#NAME?</v>
      </c>
      <c r="AB27" s="87" t="str">
        <f>_xlfn.IFNA(IF(R27="Correctivo",L27-(L27*T27)," ")," ")</f>
        <v xml:space="preserve"> </v>
      </c>
      <c r="AC27" s="353" t="e">
        <f t="array" aca="1" ref="AC27" ca="1">_xlfn.IFNA(_xlfn.IFS(AND(AD27&gt;0,AD27&lt;=0.4),"Leve",AND(AD27&gt;0.2,AD27&lt;=0.4),"Menor",AND(AD27&gt;0.4,AD27&lt;=0.6),"Moderado",AND(AD27&gt;0.6,AD27&lt;=0.8),"Mayor",AND(AD27&gt;0.8,AD27&lt;=1),"Catastrófico")," ")</f>
        <v>#NAME?</v>
      </c>
      <c r="AD27" s="359" t="e">
        <f t="array" aca="1" ref="AD27" ca="1">_xlfn.IFNA(_xlfn.IFS(AND(AB27=" ",AB28=" "),L27,AND(AB27&lt;&gt;" ",AB28&lt;&gt;" "),AB28,AB27=" ",AB28,AB28=" ",AB27)," ")</f>
        <v>#NAME?</v>
      </c>
      <c r="AE27" s="353" t="e">
        <f t="array" aca="1" ref="AE27" ca="1">_xlfn.IFNA(INDEX('[9]Riesgo Inherente'!$N$12:$N$36,MATCH(Z27&amp;AC27,'[9]Riesgo Inherente'!$K$12:$K$36&amp;'[9]Riesgo Inherente'!$L$12:$L$36,0),0)," ")</f>
        <v>#NAME?</v>
      </c>
      <c r="AF27" s="355" t="s">
        <v>166</v>
      </c>
    </row>
    <row r="28" spans="2:32" ht="143.25" customHeight="1" thickBot="1" x14ac:dyDescent="0.3">
      <c r="B28" s="436"/>
      <c r="C28" s="358"/>
      <c r="D28" s="358"/>
      <c r="E28" s="358"/>
      <c r="F28" s="358"/>
      <c r="G28" s="366"/>
      <c r="H28" s="358"/>
      <c r="I28" s="358"/>
      <c r="J28" s="360"/>
      <c r="K28" s="358"/>
      <c r="L28" s="362"/>
      <c r="M28" s="364"/>
      <c r="N28" s="90">
        <v>2</v>
      </c>
      <c r="O28" s="126"/>
      <c r="P28" s="90"/>
      <c r="Q28" s="91"/>
      <c r="R28" s="91"/>
      <c r="S28" s="91"/>
      <c r="T28" s="92" t="str">
        <f>_xlfn.IFNA(VLOOKUP(R28,[9]Aux!$G$2:$H$4,2,FALSE)+VLOOKUP(S28,[9]Aux!$I$2:$J$3,2,FALSE)," ")</f>
        <v xml:space="preserve"> </v>
      </c>
      <c r="U28" s="90"/>
      <c r="V28" s="91"/>
      <c r="W28" s="90"/>
      <c r="X28" s="84"/>
      <c r="Y28" s="93" t="str">
        <f>_xlfn.IFNA(IF(Y27=" ",IF(OR(R28="Preventivo",R28="Detectivo"),J27-(J27*T28)," "),IF(OR(R28="Preventivo",R28="Detectivo"),Y27-(Y27*T28)," "))," ")</f>
        <v xml:space="preserve"> </v>
      </c>
      <c r="Z28" s="354"/>
      <c r="AA28" s="360"/>
      <c r="AB28" s="95" t="str">
        <f>_xlfn.IFNA(IF(AB27=" ",IF(R28="Correctivo",L27-(L27*T28)," "),IF(R28="Correctivo",AB27-(AB27*T28)," "))," ")</f>
        <v xml:space="preserve"> </v>
      </c>
      <c r="AC28" s="354"/>
      <c r="AD28" s="360"/>
      <c r="AE28" s="354"/>
      <c r="AF28" s="356"/>
    </row>
    <row r="29" spans="2:32" ht="114" customHeight="1" thickBot="1" x14ac:dyDescent="0.3">
      <c r="B29" s="435">
        <v>3</v>
      </c>
      <c r="C29" s="357" t="s">
        <v>298</v>
      </c>
      <c r="D29" s="357" t="s">
        <v>312</v>
      </c>
      <c r="E29" s="357" t="s">
        <v>313</v>
      </c>
      <c r="F29" s="357" t="s">
        <v>314</v>
      </c>
      <c r="G29" s="365" t="str">
        <f>CONCATENATE(D29," ",E29," ",F29)</f>
        <v>Posibilidad de Demandas, acciones judiciales en contra de la Entidad, sanciones, condenas, detrimento patrimonial, desacatos. Silencio administrativo positivo en las PQRSF Gestion inapropiada o inoportuna de los PQRSF</v>
      </c>
      <c r="H29" s="357" t="s">
        <v>92</v>
      </c>
      <c r="I29" s="357" t="s">
        <v>93</v>
      </c>
      <c r="J29" s="359">
        <f>_xlfn.IFNA(VLOOKUP(I29,[9]Aux!$A$2:$B$6,2,FALSE)," ")</f>
        <v>0.6</v>
      </c>
      <c r="K29" s="357" t="s">
        <v>60</v>
      </c>
      <c r="L29" s="361">
        <f>_xlfn.IFNA(VLOOKUP(K29,[9]Aux!$C$2:$D$6,2,FALSE)," ")</f>
        <v>0.6</v>
      </c>
      <c r="M29" s="363" t="str">
        <f t="array" ref="M29">_xlfn.IFNA(INDEX('[9]Riesgo Inherente'!$N$12:$N$36,MATCH(I29&amp;K29,'[9]Riesgo Inherente'!$K$12:$K$36&amp;'[9]Riesgo Inherente'!$L$12:$L$36,0),0)," ")</f>
        <v>Moderado</v>
      </c>
      <c r="N29" s="84">
        <v>1</v>
      </c>
      <c r="O29" s="83" t="s">
        <v>315</v>
      </c>
      <c r="P29" s="84" t="s">
        <v>93</v>
      </c>
      <c r="Q29" s="85" t="s">
        <v>85</v>
      </c>
      <c r="R29" s="85" t="s">
        <v>170</v>
      </c>
      <c r="S29" s="85" t="s">
        <v>64</v>
      </c>
      <c r="T29" s="86">
        <f>_xlfn.IFNA(VLOOKUP(R29,[9]Aux!$G$2:$H$4,2,FALSE)+VLOOKUP(S29,[9]Aux!$I$2:$J$3,2,FALSE)," ")</f>
        <v>0.3</v>
      </c>
      <c r="U29" s="84" t="s">
        <v>164</v>
      </c>
      <c r="V29" s="85" t="s">
        <v>66</v>
      </c>
      <c r="W29" s="84" t="s">
        <v>316</v>
      </c>
      <c r="X29" s="84" t="s">
        <v>317</v>
      </c>
      <c r="Y29" s="87">
        <f>_xlfn.IFNA(IF(OR(R29="Preventivo",R29="Detectivo"),J29-(J29*T29)," ")," ")</f>
        <v>0.42</v>
      </c>
      <c r="Z29" s="353" t="e">
        <f t="array" aca="1" ref="Z29" ca="1">_xlfn.IFNA(_xlfn.IFS(AND(AA29&gt;0,AA29&lt;=0.4),"Muy Baja",AND(AA29&gt;0.2,AA29&lt;=0.4),"Baja",AND(AA29&gt;0.4,AA29&lt;=0.6),"Media",AND(AA29&gt;0.6,AA29&lt;=0.8),"Alta",AND(AA29&gt;0.8,AA29&lt;=1),"Muy Alta")," ")</f>
        <v>#NAME?</v>
      </c>
      <c r="AA29" s="359" t="e">
        <f t="array" aca="1" ref="AA29" ca="1">_xlfn.IFNA(_xlfn.IFS(AND(Y29=" ",Y30=" "),J29,AND(Y29&lt;&gt;" ",Y30&lt;&gt;" "),Y30,Y29=" ",Y30,Y30=" ",Y29)," ")</f>
        <v>#NAME?</v>
      </c>
      <c r="AB29" s="87" t="str">
        <f>_xlfn.IFNA(IF(R29="Correctivo",L29-(L29*T29)," ")," ")</f>
        <v xml:space="preserve"> </v>
      </c>
      <c r="AC29" s="353" t="e">
        <f t="array" aca="1" ref="AC29" ca="1">_xlfn.IFNA(_xlfn.IFS(AND(AD29&gt;0,AD29&lt;=0.4),"Leve",AND(AD29&gt;0.2,AD29&lt;=0.4),"Menor",AND(AD29&gt;0.4,AD29&lt;=0.6),"Moderado",AND(AD29&gt;0.6,AD29&lt;=0.8),"Mayor",AND(AD29&gt;0.8,AD29&lt;=1),"Catastrófico")," ")</f>
        <v>#NAME?</v>
      </c>
      <c r="AD29" s="359" t="e">
        <f t="array" aca="1" ref="AD29" ca="1">_xlfn.IFNA(_xlfn.IFS(AND(AB29=" ",AB30=" "),L29,AND(AB29&lt;&gt;" ",AB30&lt;&gt;" "),AB30,AB29=" ",AB30,AB30=" ",AB29)," ")</f>
        <v>#NAME?</v>
      </c>
      <c r="AE29" s="353" t="e">
        <f t="array" aca="1" ref="AE29" ca="1">_xlfn.IFNA(INDEX('[9]Riesgo Inherente'!$N$12:$N$36,MATCH(Z29&amp;AC29,'[9]Riesgo Inherente'!$K$12:$K$36&amp;'[9]Riesgo Inherente'!$L$12:$L$36,0),0)," ")</f>
        <v>#NAME?</v>
      </c>
      <c r="AF29" s="355" t="s">
        <v>166</v>
      </c>
    </row>
    <row r="30" spans="2:32" ht="142.5" customHeight="1" thickBot="1" x14ac:dyDescent="0.3">
      <c r="B30" s="436"/>
      <c r="C30" s="358"/>
      <c r="D30" s="358"/>
      <c r="E30" s="358"/>
      <c r="F30" s="358"/>
      <c r="G30" s="366"/>
      <c r="H30" s="358"/>
      <c r="I30" s="358"/>
      <c r="J30" s="360"/>
      <c r="K30" s="358"/>
      <c r="L30" s="362"/>
      <c r="M30" s="364"/>
      <c r="N30" s="90">
        <v>2</v>
      </c>
      <c r="O30" s="83"/>
      <c r="P30" s="90"/>
      <c r="Q30" s="91"/>
      <c r="R30" s="91"/>
      <c r="S30" s="91"/>
      <c r="T30" s="92" t="str">
        <f>_xlfn.IFNA(VLOOKUP(R30,[9]Aux!$G$2:$H$4,2,FALSE)+VLOOKUP(S30,[9]Aux!$I$2:$J$3,2,FALSE)," ")</f>
        <v xml:space="preserve"> </v>
      </c>
      <c r="U30" s="90"/>
      <c r="V30" s="91"/>
      <c r="W30" s="90"/>
      <c r="X30" s="84"/>
      <c r="Y30" s="93" t="str">
        <f>_xlfn.IFNA(IF(Y29=" ",IF(OR(R30="Preventivo",R30="Detectivo"),J29-(J29*T30)," "),IF(OR(R30="Preventivo",R30="Detectivo"),Y29-(Y29*T30)," "))," ")</f>
        <v xml:space="preserve"> </v>
      </c>
      <c r="Z30" s="354"/>
      <c r="AA30" s="360"/>
      <c r="AB30" s="95" t="str">
        <f>_xlfn.IFNA(IF(AB29=" ",IF(R30="Correctivo",L29-(L29*T30)," "),IF(R30="Correctivo",AB29-(AB29*T30)," "))," ")</f>
        <v xml:space="preserve"> </v>
      </c>
      <c r="AC30" s="354"/>
      <c r="AD30" s="360"/>
      <c r="AE30" s="354"/>
      <c r="AF30" s="356"/>
    </row>
    <row r="31" spans="2:32" ht="231.75" customHeight="1" thickBot="1" x14ac:dyDescent="0.3">
      <c r="B31" s="435">
        <v>4</v>
      </c>
      <c r="C31" s="357" t="s">
        <v>298</v>
      </c>
      <c r="D31" s="357" t="s">
        <v>318</v>
      </c>
      <c r="E31" s="357" t="s">
        <v>319</v>
      </c>
      <c r="F31" s="357" t="s">
        <v>320</v>
      </c>
      <c r="G31" s="437" t="str">
        <f>CONCATENATE(D31," ",E31," ",F31)</f>
        <v xml:space="preserve">Posibilidad de Incumplimiento de metas del Plan de Desarrollo Municipal o de las actividades misionales de la Entidad, generando que los productos entregados con el contrato no estén acordes con las condiciones pactadas en él objeto y obligaciones, lo que conlleva aprocesos judiciales, civiles, disciplinarios y/o penales, ademas de detrimento patrimonial.  Que se contrate personal no idóneo para el  desarrollo de los proyectos y actividades del Subproceso. 
 Asignación o contratación inadecuada y no transparente de proveedores de bienes y servicios. celebracion de contratos </v>
      </c>
      <c r="H31" s="357" t="s">
        <v>92</v>
      </c>
      <c r="I31" s="357" t="s">
        <v>93</v>
      </c>
      <c r="J31" s="359">
        <f>_xlfn.IFNA(VLOOKUP(I31,[9]Aux!$A$2:$B$6,2,FALSE)," ")</f>
        <v>0.6</v>
      </c>
      <c r="K31" s="357" t="s">
        <v>60</v>
      </c>
      <c r="L31" s="361">
        <f>_xlfn.IFNA(VLOOKUP(K31,[9]Aux!$C$2:$D$6,2,FALSE)," ")</f>
        <v>0.6</v>
      </c>
      <c r="M31" s="363" t="str">
        <f t="array" ref="M31">_xlfn.IFNA(INDEX('[9]Riesgo Inherente'!$N$12:$N$36,MATCH(I31&amp;K31,'[9]Riesgo Inherente'!$K$12:$K$36&amp;'[9]Riesgo Inherente'!$L$12:$L$36,0),0)," ")</f>
        <v>Moderado</v>
      </c>
      <c r="N31" s="84">
        <v>1</v>
      </c>
      <c r="O31" s="83" t="s">
        <v>321</v>
      </c>
      <c r="P31" s="84" t="s">
        <v>93</v>
      </c>
      <c r="Q31" s="85" t="s">
        <v>60</v>
      </c>
      <c r="R31" s="85" t="s">
        <v>170</v>
      </c>
      <c r="S31" s="85" t="s">
        <v>64</v>
      </c>
      <c r="T31" s="86">
        <f>_xlfn.IFNA(VLOOKUP(R31,[9]Aux!$G$2:$H$4,2,FALSE)+VLOOKUP(S31,[9]Aux!$I$2:$J$3,2,FALSE)," ")</f>
        <v>0.3</v>
      </c>
      <c r="U31" s="84" t="s">
        <v>164</v>
      </c>
      <c r="V31" s="85" t="s">
        <v>66</v>
      </c>
      <c r="W31" s="84" t="s">
        <v>322</v>
      </c>
      <c r="X31" s="84" t="s">
        <v>323</v>
      </c>
      <c r="Y31" s="87">
        <f>_xlfn.IFNA(IF(OR(R31="Preventivo",R31="Detectivo"),J31-(J31*T31)," ")," ")</f>
        <v>0.42</v>
      </c>
      <c r="Z31" s="353" t="e">
        <f t="array" aca="1" ref="Z31" ca="1">_xlfn.IFNA(_xlfn.IFS(AND(AA31&gt;0,AA31&lt;=0.4),"Muy Baja",AND(AA31&gt;0.2,AA31&lt;=0.4),"Baja",AND(AA31&gt;0.4,AA31&lt;=0.6),"Media",AND(AA31&gt;0.6,AA31&lt;=0.8),"Alta",AND(AA31&gt;0.8,AA31&lt;=1),"Muy Alta")," ")</f>
        <v>#NAME?</v>
      </c>
      <c r="AA31" s="359" t="e">
        <f t="array" aca="1" ref="AA31" ca="1">_xlfn.IFNA(_xlfn.IFS(AND(Y31=" ",Y32=" "),J31,AND(Y31&lt;&gt;" ",Y32&lt;&gt;" "),Y32,Y31=" ",Y32,Y32=" ",Y31)," ")</f>
        <v>#NAME?</v>
      </c>
      <c r="AB31" s="87" t="str">
        <f>_xlfn.IFNA(IF(R31="Correctivo",L31-(L31*T31)," ")," ")</f>
        <v xml:space="preserve"> </v>
      </c>
      <c r="AC31" s="353" t="e">
        <f t="array" aca="1" ref="AC31" ca="1">_xlfn.IFNA(_xlfn.IFS(AND(AD31&gt;0,AD31&lt;=0.4),"Leve",AND(AD31&gt;0.2,AD31&lt;=0.4),"Menor",AND(AD31&gt;0.4,AD31&lt;=0.6),"Moderado",AND(AD31&gt;0.6,AD31&lt;=0.8),"Mayor",AND(AD31&gt;0.8,AD31&lt;=1),"Catastrófico")," ")</f>
        <v>#NAME?</v>
      </c>
      <c r="AD31" s="359" t="e">
        <f t="array" aca="1" ref="AD31" ca="1">_xlfn.IFNA(_xlfn.IFS(AND(AB31=" ",AB32=" "),L31,AND(AB31&lt;&gt;" ",AB32&lt;&gt;" "),AB32,AB31=" ",AB32,AB32=" ",AB31)," ")</f>
        <v>#NAME?</v>
      </c>
      <c r="AE31" s="353" t="e">
        <f t="array" aca="1" ref="AE31" ca="1">_xlfn.IFNA(INDEX('[9]Riesgo Inherente'!$N$12:$N$36,MATCH(Z31&amp;AC31,'[9]Riesgo Inherente'!$K$12:$K$36&amp;'[9]Riesgo Inherente'!$L$12:$L$36,0),0)," ")</f>
        <v>#NAME?</v>
      </c>
      <c r="AF31" s="355" t="s">
        <v>166</v>
      </c>
    </row>
    <row r="32" spans="2:32" ht="174.75" customHeight="1" thickBot="1" x14ac:dyDescent="0.3">
      <c r="B32" s="436"/>
      <c r="C32" s="358"/>
      <c r="D32" s="358"/>
      <c r="E32" s="358"/>
      <c r="F32" s="358"/>
      <c r="G32" s="438"/>
      <c r="H32" s="358"/>
      <c r="I32" s="358"/>
      <c r="J32" s="360"/>
      <c r="K32" s="358"/>
      <c r="L32" s="362"/>
      <c r="M32" s="364"/>
      <c r="N32" s="90">
        <v>2</v>
      </c>
      <c r="O32" s="89"/>
      <c r="P32" s="90"/>
      <c r="Q32" s="91"/>
      <c r="R32" s="91"/>
      <c r="S32" s="91"/>
      <c r="T32" s="92" t="str">
        <f>_xlfn.IFNA(VLOOKUP(R32,[9]Aux!$G$2:$H$4,2,FALSE)+VLOOKUP(S32,[9]Aux!$I$2:$J$3,2,FALSE)," ")</f>
        <v xml:space="preserve"> </v>
      </c>
      <c r="U32" s="90"/>
      <c r="V32" s="91"/>
      <c r="W32" s="90"/>
      <c r="X32" s="84"/>
      <c r="Y32" s="93" t="str">
        <f>_xlfn.IFNA(IF(Y31=" ",IF(OR(R32="Preventivo",R32="Detectivo"),J31-(J31*T32)," "),IF(OR(R32="Preventivo",R32="Detectivo"),Y31-(Y31*T32)," "))," ")</f>
        <v xml:space="preserve"> </v>
      </c>
      <c r="Z32" s="354"/>
      <c r="AA32" s="360"/>
      <c r="AB32" s="95" t="str">
        <f>_xlfn.IFNA(IF(AB31=" ",IF(R32="Correctivo",L31-(L31*T32)," "),IF(R32="Correctivo",AB31-(AB31*T32)," "))," ")</f>
        <v xml:space="preserve"> </v>
      </c>
      <c r="AC32" s="354"/>
      <c r="AD32" s="360"/>
      <c r="AE32" s="354"/>
      <c r="AF32" s="356"/>
    </row>
    <row r="33" spans="2:32" ht="50.1" customHeight="1" x14ac:dyDescent="0.25">
      <c r="B33" s="284">
        <v>5</v>
      </c>
      <c r="C33" s="278"/>
      <c r="D33" s="278"/>
      <c r="E33" s="278"/>
      <c r="F33" s="278"/>
      <c r="G33" s="286" t="str">
        <f>CONCATENATE(D33," ",E33," ",F33)</f>
        <v xml:space="preserve">  </v>
      </c>
      <c r="H33" s="278"/>
      <c r="I33" s="278"/>
      <c r="J33" s="272" t="str">
        <f>_xlfn.IFNA(VLOOKUP(I33,[10]Aux!$A$2:$B$6,2,FALSE)," ")</f>
        <v xml:space="preserve"> </v>
      </c>
      <c r="K33" s="278"/>
      <c r="L33" s="280" t="str">
        <f>_xlfn.IFNA(VLOOKUP(K33,[10]Aux!$C$2:$D$6,2,FALSE)," ")</f>
        <v xml:space="preserve"> </v>
      </c>
      <c r="M33" s="282" t="str" cm="1">
        <f t="array" ref="M33">_xlfn.IFNA(INDEX('[10]Riesgo Inherente'!$N$12:$N$36,MATCH(I33&amp;K33,'[10]Riesgo Inherente'!$K$12:$K$36&amp;'[10]Riesgo Inherente'!$L$12:$L$36,0),0)," ")</f>
        <v xml:space="preserve"> </v>
      </c>
      <c r="N33" s="36">
        <v>1</v>
      </c>
      <c r="O33" s="96"/>
      <c r="P33" s="36"/>
      <c r="Q33" s="37"/>
      <c r="R33" s="37"/>
      <c r="S33" s="37"/>
      <c r="T33" s="38" t="str">
        <f>_xlfn.IFNA(VLOOKUP(R33,[10]Aux!$G$2:$H$4,2,FALSE)+VLOOKUP(S33,[10]Aux!$I$2:$J$3,2,FALSE)," ")</f>
        <v xml:space="preserve"> </v>
      </c>
      <c r="U33" s="36"/>
      <c r="V33" s="37"/>
      <c r="W33" s="36"/>
      <c r="X33" s="116"/>
      <c r="Y33" s="39" t="str">
        <f>_xlfn.IFNA(IF(OR(R33="Preventivo",R33="Detectivo"),J33-(J33*T33)," ")," ")</f>
        <v xml:space="preserve"> </v>
      </c>
      <c r="Z33" s="274" t="e" cm="1">
        <f t="array" aca="1" ref="Z33" ca="1">_xlfn.IFNA(_xlfn.IFS(AND(AA33&gt;0,AA33&lt;=0.4),"Muy Baja",AND(AA33&gt;0.2,AA33&lt;=0.4),"Baja",AND(AA33&gt;0.4,AA33&lt;=0.6),"Media",AND(AA33&gt;0.6,AA33&lt;=0.8),"Alta",AND(AA33&gt;0.8,AA33&lt;=1),"Muy Alta")," ")</f>
        <v>#NAME?</v>
      </c>
      <c r="AA33" s="272" t="e" cm="1">
        <f t="array" aca="1" ref="AA33" ca="1">_xlfn.IFNA(_xlfn.IFS(AND(Y33=" ",Y34=" "),J33,AND(Y33&lt;&gt;" ",Y34&lt;&gt;" "),Y34,Y33=" ",Y34,Y34=" ",Y33)," ")</f>
        <v>#NAME?</v>
      </c>
      <c r="AB33" s="39" t="str">
        <f>_xlfn.IFNA(IF(R33="Correctivo",L33-(L33*T33)," ")," ")</f>
        <v xml:space="preserve"> </v>
      </c>
      <c r="AC33" s="274" t="e" cm="1">
        <f t="array" aca="1" ref="AC33" ca="1">_xlfn.IFNA(_xlfn.IFS(AND(AD33&gt;0,AD33&lt;=0.4),"Leve",AND(AD33&gt;0.2,AD33&lt;=0.4),"Menor",AND(AD33&gt;0.4,AD33&lt;=0.6),"Moderado",AND(AD33&gt;0.6,AD33&lt;=0.8),"Mayor",AND(AD33&gt;0.8,AD33&lt;=1),"Catastrófico")," ")</f>
        <v>#NAME?</v>
      </c>
      <c r="AD33" s="272" t="e" cm="1">
        <f t="array" aca="1" ref="AD33" ca="1">_xlfn.IFNA(_xlfn.IFS(AND(AB33=" ",AB34=" "),L33,AND(AB33&lt;&gt;" ",AB34&lt;&gt;" "),AB34,AB33=" ",AB34,AB34=" ",AB33)," ")</f>
        <v>#NAME?</v>
      </c>
      <c r="AE33" s="274" t="e" cm="1">
        <f t="array" aca="1" ref="AE33" ca="1">_xlfn.IFNA(INDEX('[10]Riesgo Inherente'!$N$12:$N$36,MATCH(Z33&amp;AC33,'[10]Riesgo Inherente'!$K$12:$K$36&amp;'[10]Riesgo Inherente'!$L$12:$L$36,0),0)," ")</f>
        <v>#NAME?</v>
      </c>
      <c r="AF33" s="276"/>
    </row>
    <row r="34" spans="2:32" ht="50.1" customHeight="1" thickBot="1" x14ac:dyDescent="0.3">
      <c r="B34" s="285"/>
      <c r="C34" s="279"/>
      <c r="D34" s="279"/>
      <c r="E34" s="279"/>
      <c r="F34" s="279"/>
      <c r="G34" s="287"/>
      <c r="H34" s="279"/>
      <c r="I34" s="279"/>
      <c r="J34" s="273"/>
      <c r="K34" s="279"/>
      <c r="L34" s="281"/>
      <c r="M34" s="283"/>
      <c r="N34" s="30">
        <v>2</v>
      </c>
      <c r="O34" s="97"/>
      <c r="P34" s="30"/>
      <c r="Q34" s="31"/>
      <c r="R34" s="31"/>
      <c r="S34" s="31"/>
      <c r="T34" s="33" t="str">
        <f>_xlfn.IFNA(VLOOKUP(R34,[10]Aux!$G$2:$H$4,2,FALSE)+VLOOKUP(S34,[10]Aux!$I$2:$J$3,2,FALSE)," ")</f>
        <v xml:space="preserve"> </v>
      </c>
      <c r="U34" s="30"/>
      <c r="V34" s="31"/>
      <c r="W34" s="30"/>
      <c r="X34" s="127"/>
      <c r="Y34" s="34" t="str">
        <f>_xlfn.IFNA(IF(Y33=" ",IF(OR(R34="Preventivo",R34="Detectivo"),J33-(J33*T34)," "),IF(OR(R34="Preventivo",R34="Detectivo"),Y33-(Y33*T34)," "))," ")</f>
        <v xml:space="preserve"> </v>
      </c>
      <c r="Z34" s="275"/>
      <c r="AA34" s="273"/>
      <c r="AB34" s="35" t="str">
        <f>_xlfn.IFNA(IF(AB33=" ",IF(R34="Correctivo",L33-(L33*T34)," "),IF(R34="Correctivo",AB33-(AB33*T34)," "))," ")</f>
        <v xml:space="preserve"> </v>
      </c>
      <c r="AC34" s="275"/>
      <c r="AD34" s="273"/>
      <c r="AE34" s="275"/>
      <c r="AF34" s="277"/>
    </row>
    <row r="35" spans="2:32" ht="50.1" customHeight="1" x14ac:dyDescent="0.25">
      <c r="B35" s="101"/>
      <c r="C35" s="102"/>
      <c r="D35" s="102"/>
      <c r="E35" s="102"/>
      <c r="F35" s="102"/>
      <c r="G35" s="103"/>
      <c r="H35" s="102"/>
      <c r="I35" s="102"/>
      <c r="J35" s="104"/>
      <c r="K35" s="102"/>
      <c r="L35" s="105"/>
      <c r="M35" s="106"/>
      <c r="N35" s="102"/>
      <c r="O35" s="107"/>
      <c r="P35" s="102"/>
      <c r="Q35" s="108"/>
      <c r="R35" s="108"/>
      <c r="S35" s="108"/>
      <c r="T35" s="105"/>
      <c r="U35" s="102"/>
      <c r="V35" s="108"/>
      <c r="W35" s="102"/>
      <c r="X35" s="102"/>
      <c r="Y35" s="104"/>
      <c r="Z35" s="109"/>
      <c r="AA35" s="104"/>
      <c r="AB35" s="104"/>
      <c r="AC35" s="109"/>
      <c r="AD35" s="104"/>
      <c r="AE35" s="109"/>
      <c r="AF35" s="110"/>
    </row>
    <row r="36" spans="2:32" ht="21" customHeight="1" x14ac:dyDescent="0.3">
      <c r="B36" s="71"/>
      <c r="M36" s="106"/>
      <c r="N36" s="102"/>
      <c r="O36" s="107"/>
      <c r="AD36" s="266" t="s">
        <v>103</v>
      </c>
      <c r="AE36" s="266"/>
      <c r="AF36" s="267"/>
    </row>
    <row r="37" spans="2:32" ht="23.1" customHeight="1" x14ac:dyDescent="0.25">
      <c r="B37" s="71"/>
      <c r="AD37" s="268" t="s">
        <v>118</v>
      </c>
      <c r="AE37" s="268"/>
      <c r="AF37" s="269"/>
    </row>
    <row r="38" spans="2:32" ht="18" customHeight="1" x14ac:dyDescent="0.25">
      <c r="B38" s="111"/>
      <c r="C38" s="112"/>
      <c r="D38" s="112"/>
      <c r="E38" s="112"/>
      <c r="F38" s="112"/>
      <c r="G38" s="112"/>
      <c r="H38" s="112"/>
      <c r="I38" s="112"/>
      <c r="J38" s="112"/>
      <c r="K38" s="112"/>
      <c r="L38" s="112"/>
      <c r="M38" s="112"/>
      <c r="N38" s="112"/>
      <c r="O38" s="112"/>
      <c r="P38" s="112"/>
      <c r="Q38" s="112"/>
      <c r="R38" s="112"/>
      <c r="S38" s="112" t="s">
        <v>105</v>
      </c>
      <c r="T38" s="112"/>
      <c r="U38" s="112"/>
      <c r="V38" s="112"/>
      <c r="W38" s="112"/>
      <c r="X38" s="112"/>
      <c r="Y38" s="112"/>
      <c r="Z38" s="112"/>
      <c r="AA38" s="112"/>
      <c r="AB38" s="112"/>
      <c r="AC38" s="112"/>
      <c r="AD38" s="270" t="s">
        <v>106</v>
      </c>
      <c r="AE38" s="270"/>
      <c r="AF38" s="271"/>
    </row>
    <row r="41" spans="2:32" s="113" customFormat="1" ht="24.95" customHeight="1" x14ac:dyDescent="0.25">
      <c r="B41" s="263"/>
      <c r="C41" s="263"/>
      <c r="D41" s="263"/>
      <c r="E41" s="264"/>
      <c r="F41" s="264"/>
      <c r="G41" s="264"/>
      <c r="H41" s="264"/>
      <c r="I41" s="263"/>
      <c r="J41" s="263"/>
      <c r="K41" s="264"/>
      <c r="L41" s="264"/>
      <c r="M41" s="264"/>
      <c r="N41" s="264"/>
      <c r="O41" s="264"/>
      <c r="P41" s="264"/>
      <c r="Q41" s="264"/>
      <c r="R41" s="263"/>
      <c r="S41" s="263"/>
      <c r="T41" s="264"/>
      <c r="U41" s="264"/>
      <c r="V41" s="264"/>
      <c r="W41" s="264"/>
      <c r="X41" s="264"/>
      <c r="Y41" s="264"/>
      <c r="Z41" s="264"/>
      <c r="AA41" s="264"/>
      <c r="AB41" s="264"/>
      <c r="AC41" s="264"/>
      <c r="AD41" s="264"/>
      <c r="AE41" s="264"/>
      <c r="AF41" s="264"/>
    </row>
    <row r="42" spans="2:32" s="113" customFormat="1" ht="20.100000000000001" customHeight="1" x14ac:dyDescent="0.25">
      <c r="B42" s="263"/>
      <c r="C42" s="263"/>
      <c r="D42" s="263"/>
      <c r="E42" s="264"/>
      <c r="F42" s="264"/>
      <c r="G42" s="264"/>
      <c r="H42" s="264"/>
      <c r="I42" s="263"/>
      <c r="J42" s="263"/>
      <c r="K42" s="264"/>
      <c r="L42" s="264"/>
      <c r="M42" s="264"/>
      <c r="N42" s="264"/>
      <c r="O42" s="264"/>
      <c r="P42" s="264"/>
      <c r="Q42" s="264"/>
      <c r="R42" s="263"/>
      <c r="S42" s="265"/>
      <c r="T42" s="264"/>
      <c r="U42" s="264"/>
      <c r="V42" s="264"/>
      <c r="W42" s="264"/>
      <c r="X42" s="264"/>
      <c r="Y42" s="264"/>
      <c r="Z42" s="264"/>
      <c r="AA42" s="264"/>
      <c r="AB42" s="264"/>
      <c r="AC42" s="264"/>
      <c r="AD42" s="264"/>
      <c r="AE42" s="264"/>
      <c r="AF42" s="264"/>
    </row>
    <row r="46" spans="2:32" ht="15" customHeight="1" x14ac:dyDescent="0.25">
      <c r="AB46" s="260"/>
      <c r="AC46" s="260"/>
    </row>
    <row r="47" spans="2:32" ht="15" customHeight="1" x14ac:dyDescent="0.25">
      <c r="AB47" s="261"/>
      <c r="AC47" s="261"/>
    </row>
    <row r="48" spans="2:32" ht="15" customHeight="1" x14ac:dyDescent="0.25">
      <c r="AB48" s="262"/>
      <c r="AC48" s="262"/>
    </row>
    <row r="144" ht="15.75" x14ac:dyDescent="0.25"/>
    <row r="145" spans="4:4" ht="15" hidden="1" customHeight="1" x14ac:dyDescent="0.25"/>
    <row r="146" spans="4:4" ht="15" hidden="1" customHeight="1" x14ac:dyDescent="0.25">
      <c r="D146" s="67" t="s">
        <v>92</v>
      </c>
    </row>
    <row r="147" spans="4:4" ht="15" hidden="1" customHeight="1" x14ac:dyDescent="0.25">
      <c r="D147" s="67" t="s">
        <v>147</v>
      </c>
    </row>
    <row r="148" spans="4:4" ht="15" hidden="1" customHeight="1" x14ac:dyDescent="0.25">
      <c r="D148" s="67" t="s">
        <v>148</v>
      </c>
    </row>
    <row r="149" spans="4:4" ht="15" hidden="1" customHeight="1" x14ac:dyDescent="0.25">
      <c r="D149" s="67" t="s">
        <v>149</v>
      </c>
    </row>
    <row r="150" spans="4:4" ht="15" hidden="1" customHeight="1" x14ac:dyDescent="0.25">
      <c r="D150" s="67" t="s">
        <v>150</v>
      </c>
    </row>
    <row r="151" spans="4:4" ht="15" hidden="1" customHeight="1" x14ac:dyDescent="0.25">
      <c r="D151" s="67" t="s">
        <v>151</v>
      </c>
    </row>
    <row r="152" spans="4:4" ht="15" hidden="1" customHeight="1" x14ac:dyDescent="0.25">
      <c r="D152" s="67" t="s">
        <v>152</v>
      </c>
    </row>
    <row r="153" spans="4:4" ht="15" hidden="1" customHeight="1" x14ac:dyDescent="0.25">
      <c r="D153" s="67" t="s">
        <v>58</v>
      </c>
    </row>
    <row r="154" spans="4:4" ht="15" hidden="1" customHeight="1" x14ac:dyDescent="0.25"/>
    <row r="155" spans="4:4" ht="15.75" x14ac:dyDescent="0.25"/>
  </sheetData>
  <mergeCells count="164">
    <mergeCell ref="E17:H17"/>
    <mergeCell ref="B18:D18"/>
    <mergeCell ref="E18:H18"/>
    <mergeCell ref="Q18:S18"/>
    <mergeCell ref="T18:Y18"/>
    <mergeCell ref="Z18:AA18"/>
    <mergeCell ref="B3:E13"/>
    <mergeCell ref="F3:Z13"/>
    <mergeCell ref="AA3:AF13"/>
    <mergeCell ref="B14:D14"/>
    <mergeCell ref="AB14:AE14"/>
    <mergeCell ref="B16:D16"/>
    <mergeCell ref="E16:H16"/>
    <mergeCell ref="Q16:S16"/>
    <mergeCell ref="V16:AF16"/>
    <mergeCell ref="B20:D20"/>
    <mergeCell ref="E20:O20"/>
    <mergeCell ref="Q20:S20"/>
    <mergeCell ref="T20:Y20"/>
    <mergeCell ref="Z20:AA20"/>
    <mergeCell ref="AB20:AF20"/>
    <mergeCell ref="AB18:AF18"/>
    <mergeCell ref="B19:D19"/>
    <mergeCell ref="E19:H19"/>
    <mergeCell ref="Q19:S19"/>
    <mergeCell ref="T19:Y19"/>
    <mergeCell ref="Z19:AA19"/>
    <mergeCell ref="AB19:AF19"/>
    <mergeCell ref="B22:M22"/>
    <mergeCell ref="N22:AF22"/>
    <mergeCell ref="B23:B24"/>
    <mergeCell ref="C23:C24"/>
    <mergeCell ref="D23:D24"/>
    <mergeCell ref="E23:E24"/>
    <mergeCell ref="F23:F24"/>
    <mergeCell ref="G23:G24"/>
    <mergeCell ref="H23:H24"/>
    <mergeCell ref="I23:I24"/>
    <mergeCell ref="AD23:AD24"/>
    <mergeCell ref="AE23:AE24"/>
    <mergeCell ref="AF23:AF24"/>
    <mergeCell ref="P23:Q23"/>
    <mergeCell ref="R23:T23"/>
    <mergeCell ref="U23:W23"/>
    <mergeCell ref="X23:X24"/>
    <mergeCell ref="Y23:Y24"/>
    <mergeCell ref="Z23:Z24"/>
    <mergeCell ref="B25:B26"/>
    <mergeCell ref="C25:C26"/>
    <mergeCell ref="D25:D26"/>
    <mergeCell ref="E25:E26"/>
    <mergeCell ref="F25:F26"/>
    <mergeCell ref="G25:G26"/>
    <mergeCell ref="AA23:AA24"/>
    <mergeCell ref="AB23:AB24"/>
    <mergeCell ref="AC23:AC24"/>
    <mergeCell ref="J23:J24"/>
    <mergeCell ref="K23:K24"/>
    <mergeCell ref="L23:L24"/>
    <mergeCell ref="M23:M24"/>
    <mergeCell ref="N23:N24"/>
    <mergeCell ref="O23:O24"/>
    <mergeCell ref="Z25:Z26"/>
    <mergeCell ref="AA25:AA26"/>
    <mergeCell ref="AC25:AC26"/>
    <mergeCell ref="AD25:AD26"/>
    <mergeCell ref="AE25:AE26"/>
    <mergeCell ref="AF25:AF26"/>
    <mergeCell ref="H25:H26"/>
    <mergeCell ref="I25:I26"/>
    <mergeCell ref="J25:J26"/>
    <mergeCell ref="K25:K26"/>
    <mergeCell ref="L25:L26"/>
    <mergeCell ref="M25:M26"/>
    <mergeCell ref="AD27:AD28"/>
    <mergeCell ref="AE27:AE28"/>
    <mergeCell ref="AF27:AF28"/>
    <mergeCell ref="H27:H28"/>
    <mergeCell ref="I27:I28"/>
    <mergeCell ref="J27:J28"/>
    <mergeCell ref="K27:K28"/>
    <mergeCell ref="L27:L28"/>
    <mergeCell ref="M27:M28"/>
    <mergeCell ref="B29:B30"/>
    <mergeCell ref="C29:C30"/>
    <mergeCell ref="D29:D30"/>
    <mergeCell ref="E29:E30"/>
    <mergeCell ref="F29:F30"/>
    <mergeCell ref="G29:G30"/>
    <mergeCell ref="Z27:Z28"/>
    <mergeCell ref="AA27:AA28"/>
    <mergeCell ref="AC27:AC28"/>
    <mergeCell ref="B27:B28"/>
    <mergeCell ref="C27:C28"/>
    <mergeCell ref="D27:D28"/>
    <mergeCell ref="E27:E28"/>
    <mergeCell ref="F27:F28"/>
    <mergeCell ref="G27:G28"/>
    <mergeCell ref="Z29:Z30"/>
    <mergeCell ref="AA29:AA30"/>
    <mergeCell ref="AC29:AC30"/>
    <mergeCell ref="AD29:AD30"/>
    <mergeCell ref="AE29:AE30"/>
    <mergeCell ref="AF29:AF30"/>
    <mergeCell ref="H29:H30"/>
    <mergeCell ref="I29:I30"/>
    <mergeCell ref="J29:J30"/>
    <mergeCell ref="K29:K30"/>
    <mergeCell ref="L29:L30"/>
    <mergeCell ref="M29:M30"/>
    <mergeCell ref="AD31:AD32"/>
    <mergeCell ref="AE31:AE32"/>
    <mergeCell ref="AF31:AF32"/>
    <mergeCell ref="H31:H32"/>
    <mergeCell ref="I31:I32"/>
    <mergeCell ref="J31:J32"/>
    <mergeCell ref="K31:K32"/>
    <mergeCell ref="L31:L32"/>
    <mergeCell ref="M31:M32"/>
    <mergeCell ref="B33:B34"/>
    <mergeCell ref="C33:C34"/>
    <mergeCell ref="D33:D34"/>
    <mergeCell ref="E33:E34"/>
    <mergeCell ref="F33:F34"/>
    <mergeCell ref="G33:G34"/>
    <mergeCell ref="Z31:Z32"/>
    <mergeCell ref="AA31:AA32"/>
    <mergeCell ref="AC31:AC32"/>
    <mergeCell ref="B31:B32"/>
    <mergeCell ref="C31:C32"/>
    <mergeCell ref="D31:D32"/>
    <mergeCell ref="E31:E32"/>
    <mergeCell ref="F31:F32"/>
    <mergeCell ref="G31:G32"/>
    <mergeCell ref="Z33:Z34"/>
    <mergeCell ref="AA33:AA34"/>
    <mergeCell ref="AC33:AC34"/>
    <mergeCell ref="AD33:AD34"/>
    <mergeCell ref="AE33:AE34"/>
    <mergeCell ref="AF33:AF34"/>
    <mergeCell ref="H33:H34"/>
    <mergeCell ref="I33:I34"/>
    <mergeCell ref="J33:J34"/>
    <mergeCell ref="K33:K34"/>
    <mergeCell ref="L33:L34"/>
    <mergeCell ref="M33:M34"/>
    <mergeCell ref="AD36:AF36"/>
    <mergeCell ref="AD37:AF37"/>
    <mergeCell ref="AD38:AF38"/>
    <mergeCell ref="B41:D41"/>
    <mergeCell ref="E41:H41"/>
    <mergeCell ref="I41:J41"/>
    <mergeCell ref="K41:Q41"/>
    <mergeCell ref="R41:S41"/>
    <mergeCell ref="T41:AF41"/>
    <mergeCell ref="AB46:AC46"/>
    <mergeCell ref="AB47:AC47"/>
    <mergeCell ref="AB48:AC48"/>
    <mergeCell ref="B42:D42"/>
    <mergeCell ref="E42:H42"/>
    <mergeCell ref="I42:J42"/>
    <mergeCell ref="K42:Q42"/>
    <mergeCell ref="R42:S42"/>
    <mergeCell ref="T42:AF42"/>
  </mergeCells>
  <conditionalFormatting sqref="Z33">
    <cfRule type="cellIs" dxfId="1501" priority="248" operator="equal">
      <formula>"Muy Alta"</formula>
    </cfRule>
    <cfRule type="cellIs" dxfId="1500" priority="249" operator="equal">
      <formula>"Alta"</formula>
    </cfRule>
  </conditionalFormatting>
  <conditionalFormatting sqref="AC33">
    <cfRule type="cellIs" dxfId="1499" priority="243" operator="equal">
      <formula>"Catastrófico"</formula>
    </cfRule>
    <cfRule type="cellIs" dxfId="1498" priority="244" operator="equal">
      <formula>"Mayor"</formula>
    </cfRule>
    <cfRule type="cellIs" dxfId="1497" priority="245" operator="equal">
      <formula>"Moderado"</formula>
    </cfRule>
    <cfRule type="cellIs" dxfId="1496" priority="246" operator="equal">
      <formula>"Menor"</formula>
    </cfRule>
    <cfRule type="cellIs" dxfId="1495" priority="247" operator="equal">
      <formula>"Leve"</formula>
    </cfRule>
  </conditionalFormatting>
  <conditionalFormatting sqref="AE33">
    <cfRule type="cellIs" dxfId="1494" priority="239" operator="equal">
      <formula>"Extremo"</formula>
    </cfRule>
    <cfRule type="cellIs" dxfId="1493" priority="240" operator="equal">
      <formula>"Alto"</formula>
    </cfRule>
    <cfRule type="cellIs" dxfId="1492" priority="241" operator="equal">
      <formula>"Moderado"</formula>
    </cfRule>
    <cfRule type="cellIs" dxfId="1491" priority="242" operator="equal">
      <formula>"Bajo"</formula>
    </cfRule>
  </conditionalFormatting>
  <conditionalFormatting sqref="I33">
    <cfRule type="cellIs" dxfId="1490" priority="262" operator="equal">
      <formula>"Muy Alta"</formula>
    </cfRule>
    <cfRule type="cellIs" dxfId="1489" priority="263" operator="equal">
      <formula>"Alta"</formula>
    </cfRule>
  </conditionalFormatting>
  <conditionalFormatting sqref="K33">
    <cfRule type="cellIs" dxfId="1488" priority="257" operator="equal">
      <formula>"Catastrófico"</formula>
    </cfRule>
    <cfRule type="cellIs" dxfId="1487" priority="258" operator="equal">
      <formula>"Mayor"</formula>
    </cfRule>
    <cfRule type="cellIs" dxfId="1486" priority="259" operator="equal">
      <formula>"Moderado"</formula>
    </cfRule>
    <cfRule type="cellIs" dxfId="1485" priority="260" operator="equal">
      <formula>"Menor"</formula>
    </cfRule>
    <cfRule type="cellIs" dxfId="1484" priority="261" operator="equal">
      <formula>"Leve"</formula>
    </cfRule>
  </conditionalFormatting>
  <conditionalFormatting sqref="M33">
    <cfRule type="cellIs" dxfId="1483" priority="253" operator="equal">
      <formula>"Extremo"</formula>
    </cfRule>
    <cfRule type="cellIs" dxfId="1482" priority="254" operator="equal">
      <formula>"Alto"</formula>
    </cfRule>
    <cfRule type="cellIs" dxfId="1481" priority="255" operator="equal">
      <formula>"Moderado"</formula>
    </cfRule>
    <cfRule type="cellIs" dxfId="1480" priority="256" operator="equal">
      <formula>"Bajo"</formula>
    </cfRule>
  </conditionalFormatting>
  <conditionalFormatting sqref="I25 Z25">
    <cfRule type="cellIs" dxfId="1479" priority="94" operator="equal">
      <formula>"Muy Alta"</formula>
    </cfRule>
    <cfRule type="cellIs" dxfId="1478" priority="95" operator="equal">
      <formula>"Alta"</formula>
    </cfRule>
  </conditionalFormatting>
  <conditionalFormatting sqref="K25 AC25">
    <cfRule type="cellIs" dxfId="1477" priority="89" operator="equal">
      <formula>"Catastrófico"</formula>
    </cfRule>
    <cfRule type="cellIs" dxfId="1476" priority="90" operator="equal">
      <formula>"Mayor"</formula>
    </cfRule>
    <cfRule type="cellIs" dxfId="1475" priority="91" operator="equal">
      <formula>"Moderado"</formula>
    </cfRule>
    <cfRule type="cellIs" dxfId="1474" priority="92" operator="equal">
      <formula>"Menor"</formula>
    </cfRule>
    <cfRule type="cellIs" dxfId="1473" priority="93" operator="equal">
      <formula>"Leve"</formula>
    </cfRule>
  </conditionalFormatting>
  <conditionalFormatting sqref="M25 AE25">
    <cfRule type="cellIs" dxfId="1472" priority="85" operator="equal">
      <formula>"Extremo"</formula>
    </cfRule>
    <cfRule type="cellIs" dxfId="1471" priority="86" operator="equal">
      <formula>"Alto"</formula>
    </cfRule>
    <cfRule type="cellIs" dxfId="1470" priority="87" operator="equal">
      <formula>"Moderado"</formula>
    </cfRule>
    <cfRule type="cellIs" dxfId="1469" priority="88" operator="equal">
      <formula>"Bajo"</formula>
    </cfRule>
  </conditionalFormatting>
  <conditionalFormatting sqref="Z27">
    <cfRule type="cellIs" dxfId="1468" priority="66" operator="equal">
      <formula>"Muy Alta"</formula>
    </cfRule>
    <cfRule type="cellIs" dxfId="1467" priority="67" operator="equal">
      <formula>"Alta"</formula>
    </cfRule>
  </conditionalFormatting>
  <conditionalFormatting sqref="AC27">
    <cfRule type="cellIs" dxfId="1466" priority="61" operator="equal">
      <formula>"Catastrófico"</formula>
    </cfRule>
    <cfRule type="cellIs" dxfId="1465" priority="62" operator="equal">
      <formula>"Mayor"</formula>
    </cfRule>
    <cfRule type="cellIs" dxfId="1464" priority="63" operator="equal">
      <formula>"Moderado"</formula>
    </cfRule>
    <cfRule type="cellIs" dxfId="1463" priority="64" operator="equal">
      <formula>"Menor"</formula>
    </cfRule>
    <cfRule type="cellIs" dxfId="1462" priority="65" operator="equal">
      <formula>"Leve"</formula>
    </cfRule>
  </conditionalFormatting>
  <conditionalFormatting sqref="AE27">
    <cfRule type="cellIs" dxfId="1461" priority="57" operator="equal">
      <formula>"Extremo"</formula>
    </cfRule>
    <cfRule type="cellIs" dxfId="1460" priority="58" operator="equal">
      <formula>"Alto"</formula>
    </cfRule>
    <cfRule type="cellIs" dxfId="1459" priority="59" operator="equal">
      <formula>"Moderado"</formula>
    </cfRule>
    <cfRule type="cellIs" dxfId="1458" priority="60" operator="equal">
      <formula>"Bajo"</formula>
    </cfRule>
  </conditionalFormatting>
  <conditionalFormatting sqref="I27">
    <cfRule type="cellIs" dxfId="1457" priority="80" operator="equal">
      <formula>"Muy Alta"</formula>
    </cfRule>
    <cfRule type="cellIs" dxfId="1456" priority="81" operator="equal">
      <formula>"Alta"</formula>
    </cfRule>
  </conditionalFormatting>
  <conditionalFormatting sqref="K27">
    <cfRule type="cellIs" dxfId="1455" priority="75" operator="equal">
      <formula>"Catastrófico"</formula>
    </cfRule>
    <cfRule type="cellIs" dxfId="1454" priority="76" operator="equal">
      <formula>"Mayor"</formula>
    </cfRule>
    <cfRule type="cellIs" dxfId="1453" priority="77" operator="equal">
      <formula>"Moderado"</formula>
    </cfRule>
    <cfRule type="cellIs" dxfId="1452" priority="78" operator="equal">
      <formula>"Menor"</formula>
    </cfRule>
    <cfRule type="cellIs" dxfId="1451" priority="79" operator="equal">
      <formula>"Leve"</formula>
    </cfRule>
  </conditionalFormatting>
  <conditionalFormatting sqref="M27">
    <cfRule type="cellIs" dxfId="1450" priority="71" operator="equal">
      <formula>"Extremo"</formula>
    </cfRule>
    <cfRule type="cellIs" dxfId="1449" priority="72" operator="equal">
      <formula>"Alto"</formula>
    </cfRule>
    <cfRule type="cellIs" dxfId="1448" priority="73" operator="equal">
      <formula>"Moderado"</formula>
    </cfRule>
    <cfRule type="cellIs" dxfId="1447" priority="74" operator="equal">
      <formula>"Bajo"</formula>
    </cfRule>
  </conditionalFormatting>
  <conditionalFormatting sqref="Z29">
    <cfRule type="cellIs" dxfId="1446" priority="43" operator="equal">
      <formula>"Muy Alta"</formula>
    </cfRule>
    <cfRule type="cellIs" dxfId="1445" priority="44" operator="equal">
      <formula>"Alta"</formula>
    </cfRule>
  </conditionalFormatting>
  <conditionalFormatting sqref="AC29">
    <cfRule type="cellIs" dxfId="1444" priority="38" operator="equal">
      <formula>"Catastrófico"</formula>
    </cfRule>
    <cfRule type="cellIs" dxfId="1443" priority="39" operator="equal">
      <formula>"Mayor"</formula>
    </cfRule>
    <cfRule type="cellIs" dxfId="1442" priority="40" operator="equal">
      <formula>"Moderado"</formula>
    </cfRule>
    <cfRule type="cellIs" dxfId="1441" priority="41" operator="equal">
      <formula>"Menor"</formula>
    </cfRule>
    <cfRule type="cellIs" dxfId="1440" priority="42" operator="equal">
      <formula>"Leve"</formula>
    </cfRule>
  </conditionalFormatting>
  <conditionalFormatting sqref="AE29">
    <cfRule type="cellIs" dxfId="1439" priority="34" operator="equal">
      <formula>"Extremo"</formula>
    </cfRule>
    <cfRule type="cellIs" dxfId="1438" priority="35" operator="equal">
      <formula>"Alto"</formula>
    </cfRule>
    <cfRule type="cellIs" dxfId="1437" priority="36" operator="equal">
      <formula>"Moderado"</formula>
    </cfRule>
    <cfRule type="cellIs" dxfId="1436" priority="37" operator="equal">
      <formula>"Bajo"</formula>
    </cfRule>
  </conditionalFormatting>
  <conditionalFormatting sqref="K29">
    <cfRule type="cellIs" dxfId="1435" priority="52" operator="equal">
      <formula>"Catastrófico"</formula>
    </cfRule>
    <cfRule type="cellIs" dxfId="1434" priority="53" operator="equal">
      <formula>"Mayor"</formula>
    </cfRule>
    <cfRule type="cellIs" dxfId="1433" priority="54" operator="equal">
      <formula>"Moderado"</formula>
    </cfRule>
    <cfRule type="cellIs" dxfId="1432" priority="55" operator="equal">
      <formula>"Menor"</formula>
    </cfRule>
    <cfRule type="cellIs" dxfId="1431" priority="56" operator="equal">
      <formula>"Leve"</formula>
    </cfRule>
  </conditionalFormatting>
  <conditionalFormatting sqref="M29">
    <cfRule type="cellIs" dxfId="1430" priority="48" operator="equal">
      <formula>"Extremo"</formula>
    </cfRule>
    <cfRule type="cellIs" dxfId="1429" priority="49" operator="equal">
      <formula>"Alto"</formula>
    </cfRule>
    <cfRule type="cellIs" dxfId="1428" priority="50" operator="equal">
      <formula>"Moderado"</formula>
    </cfRule>
    <cfRule type="cellIs" dxfId="1427" priority="51" operator="equal">
      <formula>"Bajo"</formula>
    </cfRule>
  </conditionalFormatting>
  <conditionalFormatting sqref="I29">
    <cfRule type="cellIs" dxfId="1426" priority="29" operator="equal">
      <formula>"Muy Alta"</formula>
    </cfRule>
    <cfRule type="cellIs" dxfId="1425" priority="30" operator="equal">
      <formula>"Alta"</formula>
    </cfRule>
  </conditionalFormatting>
  <conditionalFormatting sqref="Z31">
    <cfRule type="cellIs" dxfId="1424" priority="10" operator="equal">
      <formula>"Muy Alta"</formula>
    </cfRule>
    <cfRule type="cellIs" dxfId="1423" priority="11" operator="equal">
      <formula>"Alta"</formula>
    </cfRule>
  </conditionalFormatting>
  <conditionalFormatting sqref="AC31">
    <cfRule type="cellIs" dxfId="1422" priority="5" operator="equal">
      <formula>"Catastrófico"</formula>
    </cfRule>
    <cfRule type="cellIs" dxfId="1421" priority="6" operator="equal">
      <formula>"Mayor"</formula>
    </cfRule>
    <cfRule type="cellIs" dxfId="1420" priority="7" operator="equal">
      <formula>"Moderado"</formula>
    </cfRule>
    <cfRule type="cellIs" dxfId="1419" priority="8" operator="equal">
      <formula>"Menor"</formula>
    </cfRule>
    <cfRule type="cellIs" dxfId="1418" priority="9" operator="equal">
      <formula>"Leve"</formula>
    </cfRule>
  </conditionalFormatting>
  <conditionalFormatting sqref="AE31">
    <cfRule type="cellIs" dxfId="1417" priority="1" operator="equal">
      <formula>"Extremo"</formula>
    </cfRule>
    <cfRule type="cellIs" dxfId="1416" priority="2" operator="equal">
      <formula>"Alto"</formula>
    </cfRule>
    <cfRule type="cellIs" dxfId="1415" priority="3" operator="equal">
      <formula>"Moderado"</formula>
    </cfRule>
    <cfRule type="cellIs" dxfId="1414" priority="4" operator="equal">
      <formula>"Bajo"</formula>
    </cfRule>
  </conditionalFormatting>
  <conditionalFormatting sqref="I31">
    <cfRule type="cellIs" dxfId="1413" priority="24" operator="equal">
      <formula>"Muy Alta"</formula>
    </cfRule>
    <cfRule type="cellIs" dxfId="1412" priority="25" operator="equal">
      <formula>"Alta"</formula>
    </cfRule>
  </conditionalFormatting>
  <conditionalFormatting sqref="K31">
    <cfRule type="cellIs" dxfId="1411" priority="19" operator="equal">
      <formula>"Catastrófico"</formula>
    </cfRule>
    <cfRule type="cellIs" dxfId="1410" priority="20" operator="equal">
      <formula>"Mayor"</formula>
    </cfRule>
    <cfRule type="cellIs" dxfId="1409" priority="21" operator="equal">
      <formula>"Moderado"</formula>
    </cfRule>
    <cfRule type="cellIs" dxfId="1408" priority="22" operator="equal">
      <formula>"Menor"</formula>
    </cfRule>
    <cfRule type="cellIs" dxfId="1407" priority="23" operator="equal">
      <formula>"Leve"</formula>
    </cfRule>
  </conditionalFormatting>
  <conditionalFormatting sqref="M31">
    <cfRule type="cellIs" dxfId="1406" priority="15" operator="equal">
      <formula>"Extremo"</formula>
    </cfRule>
    <cfRule type="cellIs" dxfId="1405" priority="16" operator="equal">
      <formula>"Alto"</formula>
    </cfRule>
    <cfRule type="cellIs" dxfId="1404" priority="17" operator="equal">
      <formula>"Moderado"</formula>
    </cfRule>
    <cfRule type="cellIs" dxfId="1403" priority="18" operator="equal">
      <formula>"Bajo"</formula>
    </cfRule>
  </conditionalFormatting>
  <dataValidations count="1">
    <dataValidation type="list" allowBlank="1" showInputMessage="1" showErrorMessage="1" sqref="H33:H34">
      <formula1>$D$146:$D$153</formula1>
    </dataValidation>
  </dataValidation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ontainsText" priority="250" operator="containsText" id="{C4D5068A-3E6B-46EA-85B1-A852EC035F9A}">
            <xm:f>NOT(ISERROR(SEARCH("Media",Z33)))</xm:f>
            <xm:f>"Media"</xm:f>
            <x14:dxf>
              <fill>
                <patternFill>
                  <bgColor theme="7" tint="0.39994506668294322"/>
                </patternFill>
              </fill>
            </x14:dxf>
          </x14:cfRule>
          <x14:cfRule type="containsText" priority="251" operator="containsText" id="{9148941F-F712-48DE-B80B-89EC50FAFFCB}">
            <xm:f>NOT(ISERROR(SEARCH("Baja",Z33)))</xm:f>
            <xm:f>"Baja"</xm:f>
            <x14:dxf>
              <fill>
                <patternFill>
                  <bgColor rgb="FF00B050"/>
                </patternFill>
              </fill>
            </x14:dxf>
          </x14:cfRule>
          <x14:cfRule type="containsText" priority="252" operator="containsText" id="{C57B1737-B7F8-44BA-BB61-150826E891A3}">
            <xm:f>NOT(ISERROR(SEARCH("Muy baja",Z33)))</xm:f>
            <xm:f>"Muy baja"</xm:f>
            <x14:dxf>
              <fill>
                <patternFill>
                  <bgColor rgb="FF92D050"/>
                </patternFill>
              </fill>
            </x14:dxf>
          </x14:cfRule>
          <xm:sqref>Z33</xm:sqref>
        </x14:conditionalFormatting>
        <x14:conditionalFormatting xmlns:xm="http://schemas.microsoft.com/office/excel/2006/main">
          <x14:cfRule type="containsText" priority="264" operator="containsText" id="{B37CA89B-9434-4598-AC7C-A3C7CE7EBD02}">
            <xm:f>NOT(ISERROR(SEARCH("Media",I33)))</xm:f>
            <xm:f>"Media"</xm:f>
            <x14:dxf>
              <fill>
                <patternFill>
                  <bgColor theme="7" tint="0.39994506668294322"/>
                </patternFill>
              </fill>
            </x14:dxf>
          </x14:cfRule>
          <xm:sqref>I33</xm:sqref>
        </x14:conditionalFormatting>
        <x14:conditionalFormatting xmlns:xm="http://schemas.microsoft.com/office/excel/2006/main">
          <x14:cfRule type="containsText" priority="96" operator="containsText" id="{6C67EFDA-B8F6-44D5-B4C7-BC636E5D880E}">
            <xm:f>NOT(ISERROR(SEARCH("Media",I25)))</xm:f>
            <xm:f>"Media"</xm:f>
            <x14:dxf>
              <fill>
                <patternFill>
                  <bgColor theme="7" tint="0.39994506668294322"/>
                </patternFill>
              </fill>
            </x14:dxf>
          </x14:cfRule>
          <x14:cfRule type="containsText" priority="97" operator="containsText" id="{82388C92-3657-44A4-A2F7-A01E2A38CA02}">
            <xm:f>NOT(ISERROR(SEARCH("Baja",I25)))</xm:f>
            <xm:f>"Baja"</xm:f>
            <x14:dxf>
              <fill>
                <patternFill>
                  <bgColor rgb="FF00B050"/>
                </patternFill>
              </fill>
            </x14:dxf>
          </x14:cfRule>
          <x14:cfRule type="containsText" priority="98" operator="containsText" id="{00012304-D2A5-47D4-AFCA-C9BBB4FC87FF}">
            <xm:f>NOT(ISERROR(SEARCH("Muy baja",I25)))</xm:f>
            <xm:f>"Muy baja"</xm:f>
            <x14:dxf>
              <fill>
                <patternFill>
                  <bgColor rgb="FF92D050"/>
                </patternFill>
              </fill>
            </x14:dxf>
          </x14:cfRule>
          <xm:sqref>I25 Z25</xm:sqref>
        </x14:conditionalFormatting>
        <x14:conditionalFormatting xmlns:xm="http://schemas.microsoft.com/office/excel/2006/main">
          <x14:cfRule type="containsText" priority="68" operator="containsText" id="{2B743AC2-BCF0-4090-8034-93A801B41CDA}">
            <xm:f>NOT(ISERROR(SEARCH("Media",Z27)))</xm:f>
            <xm:f>"Media"</xm:f>
            <x14:dxf>
              <fill>
                <patternFill>
                  <bgColor theme="7" tint="0.39994506668294322"/>
                </patternFill>
              </fill>
            </x14:dxf>
          </x14:cfRule>
          <x14:cfRule type="containsText" priority="69" operator="containsText" id="{C71EFA83-FF50-410B-B3D4-DB22413FD3ED}">
            <xm:f>NOT(ISERROR(SEARCH("Baja",Z27)))</xm:f>
            <xm:f>"Baja"</xm:f>
            <x14:dxf>
              <fill>
                <patternFill>
                  <bgColor rgb="FF00B050"/>
                </patternFill>
              </fill>
            </x14:dxf>
          </x14:cfRule>
          <x14:cfRule type="containsText" priority="70" operator="containsText" id="{86E0B168-4D6F-492D-BBCB-FF3779900117}">
            <xm:f>NOT(ISERROR(SEARCH("Muy baja",Z27)))</xm:f>
            <xm:f>"Muy baja"</xm:f>
            <x14:dxf>
              <fill>
                <patternFill>
                  <bgColor rgb="FF92D050"/>
                </patternFill>
              </fill>
            </x14:dxf>
          </x14:cfRule>
          <xm:sqref>Z27</xm:sqref>
        </x14:conditionalFormatting>
        <x14:conditionalFormatting xmlns:xm="http://schemas.microsoft.com/office/excel/2006/main">
          <x14:cfRule type="containsText" priority="82" operator="containsText" id="{34A389D2-F864-41DD-BD1D-EA1D950E6C71}">
            <xm:f>NOT(ISERROR(SEARCH("Media",I27)))</xm:f>
            <xm:f>"Media"</xm:f>
            <x14:dxf>
              <fill>
                <patternFill>
                  <bgColor theme="7" tint="0.39994506668294322"/>
                </patternFill>
              </fill>
            </x14:dxf>
          </x14:cfRule>
          <x14:cfRule type="containsText" priority="83" operator="containsText" id="{9DD971B5-8D28-4BCC-9D85-9D14BA59D371}">
            <xm:f>NOT(ISERROR(SEARCH("Baja",I27)))</xm:f>
            <xm:f>"Baja"</xm:f>
            <x14:dxf>
              <fill>
                <patternFill>
                  <bgColor rgb="FF00B050"/>
                </patternFill>
              </fill>
            </x14:dxf>
          </x14:cfRule>
          <x14:cfRule type="containsText" priority="84" operator="containsText" id="{59F1B4C8-FFF5-4AB2-8C19-E97725E157EE}">
            <xm:f>NOT(ISERROR(SEARCH("Muy baja",I27)))</xm:f>
            <xm:f>"Muy baja"</xm:f>
            <x14:dxf>
              <fill>
                <patternFill>
                  <bgColor rgb="FF92D050"/>
                </patternFill>
              </fill>
            </x14:dxf>
          </x14:cfRule>
          <xm:sqref>I27</xm:sqref>
        </x14:conditionalFormatting>
        <x14:conditionalFormatting xmlns:xm="http://schemas.microsoft.com/office/excel/2006/main">
          <x14:cfRule type="containsText" priority="45" operator="containsText" id="{46D81D90-EF69-412E-BAFF-2E12FC7129DB}">
            <xm:f>NOT(ISERROR(SEARCH("Media",Z29)))</xm:f>
            <xm:f>"Media"</xm:f>
            <x14:dxf>
              <fill>
                <patternFill>
                  <bgColor theme="7" tint="0.39994506668294322"/>
                </patternFill>
              </fill>
            </x14:dxf>
          </x14:cfRule>
          <x14:cfRule type="containsText" priority="46" operator="containsText" id="{895049DB-3B2E-4A21-8DAC-88A1A14EDFBA}">
            <xm:f>NOT(ISERROR(SEARCH("Baja",Z29)))</xm:f>
            <xm:f>"Baja"</xm:f>
            <x14:dxf>
              <fill>
                <patternFill>
                  <bgColor rgb="FF00B050"/>
                </patternFill>
              </fill>
            </x14:dxf>
          </x14:cfRule>
          <x14:cfRule type="containsText" priority="47" operator="containsText" id="{13E0DB3A-4FAB-4988-A66C-3E46BDFE89DC}">
            <xm:f>NOT(ISERROR(SEARCH("Muy baja",Z29)))</xm:f>
            <xm:f>"Muy baja"</xm:f>
            <x14:dxf>
              <fill>
                <patternFill>
                  <bgColor rgb="FF92D050"/>
                </patternFill>
              </fill>
            </x14:dxf>
          </x14:cfRule>
          <xm:sqref>Z29</xm:sqref>
        </x14:conditionalFormatting>
        <x14:conditionalFormatting xmlns:xm="http://schemas.microsoft.com/office/excel/2006/main">
          <x14:cfRule type="containsText" priority="31" operator="containsText" id="{B64846CF-830B-490F-933C-2FD932284A69}">
            <xm:f>NOT(ISERROR(SEARCH("Media",I29)))</xm:f>
            <xm:f>"Media"</xm:f>
            <x14:dxf>
              <fill>
                <patternFill>
                  <bgColor theme="7" tint="0.39994506668294322"/>
                </patternFill>
              </fill>
            </x14:dxf>
          </x14:cfRule>
          <x14:cfRule type="containsText" priority="32" operator="containsText" id="{5D15EA5E-4F58-4251-A1DB-DB88AA5D23DB}">
            <xm:f>NOT(ISERROR(SEARCH("Baja",I29)))</xm:f>
            <xm:f>"Baja"</xm:f>
            <x14:dxf>
              <fill>
                <patternFill>
                  <bgColor rgb="FF00B050"/>
                </patternFill>
              </fill>
            </x14:dxf>
          </x14:cfRule>
          <x14:cfRule type="containsText" priority="33" operator="containsText" id="{C7DA394D-287A-4F30-A1FA-61DDCA4E4855}">
            <xm:f>NOT(ISERROR(SEARCH("Muy baja",I29)))</xm:f>
            <xm:f>"Muy baja"</xm:f>
            <x14:dxf>
              <fill>
                <patternFill>
                  <bgColor rgb="FF92D050"/>
                </patternFill>
              </fill>
            </x14:dxf>
          </x14:cfRule>
          <xm:sqref>I29</xm:sqref>
        </x14:conditionalFormatting>
        <x14:conditionalFormatting xmlns:xm="http://schemas.microsoft.com/office/excel/2006/main">
          <x14:cfRule type="containsText" priority="12" operator="containsText" id="{B702EB5F-219E-4E66-B821-896892FF0BF1}">
            <xm:f>NOT(ISERROR(SEARCH("Media",Z31)))</xm:f>
            <xm:f>"Media"</xm:f>
            <x14:dxf>
              <fill>
                <patternFill>
                  <bgColor theme="7" tint="0.39994506668294322"/>
                </patternFill>
              </fill>
            </x14:dxf>
          </x14:cfRule>
          <x14:cfRule type="containsText" priority="13" operator="containsText" id="{3AB6CE69-ACA6-4D6B-BDC6-8BF59DF16738}">
            <xm:f>NOT(ISERROR(SEARCH("Baja",Z31)))</xm:f>
            <xm:f>"Baja"</xm:f>
            <x14:dxf>
              <fill>
                <patternFill>
                  <bgColor rgb="FF00B050"/>
                </patternFill>
              </fill>
            </x14:dxf>
          </x14:cfRule>
          <x14:cfRule type="containsText" priority="14" operator="containsText" id="{9AEBB4A8-EFAB-4AF7-956E-C6B252919B5D}">
            <xm:f>NOT(ISERROR(SEARCH("Muy baja",Z31)))</xm:f>
            <xm:f>"Muy baja"</xm:f>
            <x14:dxf>
              <fill>
                <patternFill>
                  <bgColor rgb="FF92D050"/>
                </patternFill>
              </fill>
            </x14:dxf>
          </x14:cfRule>
          <xm:sqref>Z31</xm:sqref>
        </x14:conditionalFormatting>
        <x14:conditionalFormatting xmlns:xm="http://schemas.microsoft.com/office/excel/2006/main">
          <x14:cfRule type="containsText" priority="26" operator="containsText" id="{E429A4BC-A018-4E4E-9569-015983512283}">
            <xm:f>NOT(ISERROR(SEARCH("Media",I31)))</xm:f>
            <xm:f>"Media"</xm:f>
            <x14:dxf>
              <fill>
                <patternFill>
                  <bgColor theme="7" tint="0.39994506668294322"/>
                </patternFill>
              </fill>
            </x14:dxf>
          </x14:cfRule>
          <x14:cfRule type="containsText" priority="27" operator="containsText" id="{D1A67DE8-58FA-43BB-AB16-CE15DF6F76ED}">
            <xm:f>NOT(ISERROR(SEARCH("Baja",I31)))</xm:f>
            <xm:f>"Baja"</xm:f>
            <x14:dxf>
              <fill>
                <patternFill>
                  <bgColor rgb="FF00B050"/>
                </patternFill>
              </fill>
            </x14:dxf>
          </x14:cfRule>
          <x14:cfRule type="containsText" priority="28" operator="containsText" id="{3E628CFF-D783-4E67-8EC5-925628C7A781}">
            <xm:f>NOT(ISERROR(SEARCH("Muy baja",I31)))</xm:f>
            <xm:f>"Muy baja"</xm:f>
            <x14:dxf>
              <fill>
                <patternFill>
                  <bgColor rgb="FF92D050"/>
                </patternFill>
              </fill>
            </x14:dxf>
          </x14:cfRule>
          <xm:sqref>I31</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G1014"/>
  <sheetViews>
    <sheetView view="pageBreakPreview" topLeftCell="A112" zoomScale="50" zoomScaleNormal="60" zoomScaleSheetLayoutView="50" workbookViewId="0">
      <selection activeCell="E52" sqref="E52"/>
    </sheetView>
  </sheetViews>
  <sheetFormatPr baseColWidth="10" defaultColWidth="14.42578125" defaultRowHeight="15" x14ac:dyDescent="0.25"/>
  <cols>
    <col min="1" max="1" width="5.42578125" customWidth="1"/>
    <col min="2" max="2" width="7.7109375" customWidth="1"/>
    <col min="3" max="3" width="20.7109375" customWidth="1"/>
    <col min="4" max="4" width="30.140625" customWidth="1"/>
    <col min="5" max="5" width="34" customWidth="1"/>
    <col min="6" max="6" width="36.28515625" customWidth="1"/>
    <col min="7" max="7" width="55.85546875" customWidth="1"/>
    <col min="8" max="8" width="20.7109375" customWidth="1"/>
    <col min="9" max="9" width="14.7109375" customWidth="1"/>
    <col min="10" max="10" width="7.7109375" customWidth="1"/>
    <col min="11" max="11" width="14.7109375" customWidth="1"/>
    <col min="12" max="12" width="7.7109375" customWidth="1"/>
    <col min="13" max="13" width="14.7109375" customWidth="1"/>
    <col min="14" max="14" width="8.7109375" customWidth="1"/>
    <col min="15" max="15" width="63.42578125" customWidth="1"/>
    <col min="16" max="16" width="6.42578125" customWidth="1"/>
    <col min="17" max="17" width="7" customWidth="1"/>
    <col min="18" max="18" width="11.7109375" customWidth="1"/>
    <col min="19" max="19" width="13.42578125" bestFit="1" customWidth="1"/>
    <col min="20" max="20" width="8.7109375" customWidth="1"/>
    <col min="21" max="21" width="17.5703125" bestFit="1" customWidth="1"/>
    <col min="22" max="22" width="10.7109375" customWidth="1"/>
    <col min="23" max="23" width="30.28515625" customWidth="1"/>
    <col min="24" max="24" width="58" customWidth="1"/>
    <col min="25" max="25" width="9.7109375" customWidth="1"/>
    <col min="26" max="26" width="10.7109375" customWidth="1"/>
    <col min="27" max="28" width="9.7109375" customWidth="1"/>
    <col min="29" max="29" width="10.7109375" customWidth="1"/>
    <col min="30" max="30" width="9.7109375" customWidth="1"/>
    <col min="31" max="31" width="26.28515625" bestFit="1" customWidth="1"/>
    <col min="32" max="32" width="13.7109375" customWidth="1"/>
  </cols>
  <sheetData>
    <row r="1" spans="1:32" ht="15.75"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2" spans="1:32" ht="15.75"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1:32" ht="15" customHeight="1" x14ac:dyDescent="0.25">
      <c r="A3" s="1"/>
      <c r="B3" s="562"/>
      <c r="C3" s="563"/>
      <c r="D3" s="563"/>
      <c r="E3" s="563"/>
      <c r="F3" s="565" t="s">
        <v>0</v>
      </c>
      <c r="G3" s="563"/>
      <c r="H3" s="563"/>
      <c r="I3" s="563"/>
      <c r="J3" s="563"/>
      <c r="K3" s="563"/>
      <c r="L3" s="563"/>
      <c r="M3" s="563"/>
      <c r="N3" s="563"/>
      <c r="O3" s="563"/>
      <c r="P3" s="563"/>
      <c r="Q3" s="563"/>
      <c r="R3" s="563"/>
      <c r="S3" s="563"/>
      <c r="T3" s="563"/>
      <c r="U3" s="563"/>
      <c r="V3" s="563"/>
      <c r="W3" s="563"/>
      <c r="X3" s="563"/>
      <c r="Y3" s="563"/>
      <c r="Z3" s="563"/>
      <c r="AA3" s="566"/>
      <c r="AB3" s="424"/>
      <c r="AC3" s="424"/>
      <c r="AD3" s="424"/>
      <c r="AE3" s="424"/>
      <c r="AF3" s="474"/>
    </row>
    <row r="4" spans="1:32" ht="15" customHeight="1" x14ac:dyDescent="0.25">
      <c r="A4" s="1"/>
      <c r="B4" s="564"/>
      <c r="C4" s="460"/>
      <c r="D4" s="460"/>
      <c r="E4" s="424"/>
      <c r="F4" s="424"/>
      <c r="G4" s="460"/>
      <c r="H4" s="460"/>
      <c r="I4" s="460"/>
      <c r="J4" s="460"/>
      <c r="K4" s="460"/>
      <c r="L4" s="460"/>
      <c r="M4" s="460"/>
      <c r="N4" s="460"/>
      <c r="O4" s="460"/>
      <c r="P4" s="460"/>
      <c r="Q4" s="460"/>
      <c r="R4" s="460"/>
      <c r="S4" s="460"/>
      <c r="T4" s="460"/>
      <c r="U4" s="460"/>
      <c r="V4" s="460"/>
      <c r="W4" s="460"/>
      <c r="X4" s="460"/>
      <c r="Y4" s="460"/>
      <c r="Z4" s="424"/>
      <c r="AA4" s="424"/>
      <c r="AB4" s="460"/>
      <c r="AC4" s="460"/>
      <c r="AD4" s="460"/>
      <c r="AE4" s="460"/>
      <c r="AF4" s="474"/>
    </row>
    <row r="5" spans="1:32" ht="15" customHeight="1" x14ac:dyDescent="0.25">
      <c r="A5" s="1"/>
      <c r="B5" s="564"/>
      <c r="C5" s="460"/>
      <c r="D5" s="460"/>
      <c r="E5" s="424"/>
      <c r="F5" s="424"/>
      <c r="G5" s="460"/>
      <c r="H5" s="460"/>
      <c r="I5" s="460"/>
      <c r="J5" s="460"/>
      <c r="K5" s="460"/>
      <c r="L5" s="460"/>
      <c r="M5" s="460"/>
      <c r="N5" s="460"/>
      <c r="O5" s="460"/>
      <c r="P5" s="460"/>
      <c r="Q5" s="460"/>
      <c r="R5" s="460"/>
      <c r="S5" s="460"/>
      <c r="T5" s="460"/>
      <c r="U5" s="460"/>
      <c r="V5" s="460"/>
      <c r="W5" s="460"/>
      <c r="X5" s="460"/>
      <c r="Y5" s="460"/>
      <c r="Z5" s="424"/>
      <c r="AA5" s="424"/>
      <c r="AB5" s="460"/>
      <c r="AC5" s="460"/>
      <c r="AD5" s="460"/>
      <c r="AE5" s="460"/>
      <c r="AF5" s="474"/>
    </row>
    <row r="6" spans="1:32" ht="15" customHeight="1" x14ac:dyDescent="0.25">
      <c r="A6" s="1"/>
      <c r="B6" s="564"/>
      <c r="C6" s="460"/>
      <c r="D6" s="460"/>
      <c r="E6" s="424"/>
      <c r="F6" s="424"/>
      <c r="G6" s="460"/>
      <c r="H6" s="460"/>
      <c r="I6" s="460"/>
      <c r="J6" s="460"/>
      <c r="K6" s="460"/>
      <c r="L6" s="460"/>
      <c r="M6" s="460"/>
      <c r="N6" s="460"/>
      <c r="O6" s="460"/>
      <c r="P6" s="460"/>
      <c r="Q6" s="460"/>
      <c r="R6" s="460"/>
      <c r="S6" s="460"/>
      <c r="T6" s="460"/>
      <c r="U6" s="460"/>
      <c r="V6" s="460"/>
      <c r="W6" s="460"/>
      <c r="X6" s="460"/>
      <c r="Y6" s="460"/>
      <c r="Z6" s="424"/>
      <c r="AA6" s="424"/>
      <c r="AB6" s="460"/>
      <c r="AC6" s="460"/>
      <c r="AD6" s="460"/>
      <c r="AE6" s="460"/>
      <c r="AF6" s="474"/>
    </row>
    <row r="7" spans="1:32" ht="15" customHeight="1" x14ac:dyDescent="0.25">
      <c r="A7" s="1"/>
      <c r="B7" s="564"/>
      <c r="C7" s="460"/>
      <c r="D7" s="460"/>
      <c r="E7" s="424"/>
      <c r="F7" s="424"/>
      <c r="G7" s="460"/>
      <c r="H7" s="460"/>
      <c r="I7" s="460"/>
      <c r="J7" s="460"/>
      <c r="K7" s="460"/>
      <c r="L7" s="460"/>
      <c r="M7" s="460"/>
      <c r="N7" s="460"/>
      <c r="O7" s="460"/>
      <c r="P7" s="460"/>
      <c r="Q7" s="460"/>
      <c r="R7" s="460"/>
      <c r="S7" s="460"/>
      <c r="T7" s="460"/>
      <c r="U7" s="460"/>
      <c r="V7" s="460"/>
      <c r="W7" s="460"/>
      <c r="X7" s="460"/>
      <c r="Y7" s="460"/>
      <c r="Z7" s="424"/>
      <c r="AA7" s="424"/>
      <c r="AB7" s="460"/>
      <c r="AC7" s="460"/>
      <c r="AD7" s="460"/>
      <c r="AE7" s="460"/>
      <c r="AF7" s="474"/>
    </row>
    <row r="8" spans="1:32" ht="15" customHeight="1" x14ac:dyDescent="0.25">
      <c r="A8" s="1"/>
      <c r="B8" s="564"/>
      <c r="C8" s="460"/>
      <c r="D8" s="460"/>
      <c r="E8" s="424"/>
      <c r="F8" s="424"/>
      <c r="G8" s="460"/>
      <c r="H8" s="460"/>
      <c r="I8" s="460"/>
      <c r="J8" s="460"/>
      <c r="K8" s="460"/>
      <c r="L8" s="460"/>
      <c r="M8" s="460"/>
      <c r="N8" s="460"/>
      <c r="O8" s="460"/>
      <c r="P8" s="460"/>
      <c r="Q8" s="460"/>
      <c r="R8" s="460"/>
      <c r="S8" s="460"/>
      <c r="T8" s="460"/>
      <c r="U8" s="460"/>
      <c r="V8" s="460"/>
      <c r="W8" s="460"/>
      <c r="X8" s="460"/>
      <c r="Y8" s="460"/>
      <c r="Z8" s="424"/>
      <c r="AA8" s="424"/>
      <c r="AB8" s="460"/>
      <c r="AC8" s="460"/>
      <c r="AD8" s="460"/>
      <c r="AE8" s="460"/>
      <c r="AF8" s="474"/>
    </row>
    <row r="9" spans="1:32" ht="15" customHeight="1" x14ac:dyDescent="0.25">
      <c r="A9" s="1"/>
      <c r="B9" s="564"/>
      <c r="C9" s="460"/>
      <c r="D9" s="460"/>
      <c r="E9" s="424"/>
      <c r="F9" s="424"/>
      <c r="G9" s="460"/>
      <c r="H9" s="460"/>
      <c r="I9" s="460"/>
      <c r="J9" s="460"/>
      <c r="K9" s="460"/>
      <c r="L9" s="460"/>
      <c r="M9" s="460"/>
      <c r="N9" s="460"/>
      <c r="O9" s="460"/>
      <c r="P9" s="460"/>
      <c r="Q9" s="460"/>
      <c r="R9" s="460"/>
      <c r="S9" s="460"/>
      <c r="T9" s="460"/>
      <c r="U9" s="460"/>
      <c r="V9" s="460"/>
      <c r="W9" s="460"/>
      <c r="X9" s="460"/>
      <c r="Y9" s="460"/>
      <c r="Z9" s="424"/>
      <c r="AA9" s="424"/>
      <c r="AB9" s="460"/>
      <c r="AC9" s="460"/>
      <c r="AD9" s="460"/>
      <c r="AE9" s="460"/>
      <c r="AF9" s="474"/>
    </row>
    <row r="10" spans="1:32" ht="15" customHeight="1" x14ac:dyDescent="0.25">
      <c r="A10" s="1"/>
      <c r="B10" s="564"/>
      <c r="C10" s="460"/>
      <c r="D10" s="460"/>
      <c r="E10" s="424"/>
      <c r="F10" s="424"/>
      <c r="G10" s="460"/>
      <c r="H10" s="460"/>
      <c r="I10" s="460"/>
      <c r="J10" s="460"/>
      <c r="K10" s="460"/>
      <c r="L10" s="460"/>
      <c r="M10" s="460"/>
      <c r="N10" s="460"/>
      <c r="O10" s="460"/>
      <c r="P10" s="460"/>
      <c r="Q10" s="460"/>
      <c r="R10" s="460"/>
      <c r="S10" s="460"/>
      <c r="T10" s="460"/>
      <c r="U10" s="460"/>
      <c r="V10" s="460"/>
      <c r="W10" s="460"/>
      <c r="X10" s="460"/>
      <c r="Y10" s="460"/>
      <c r="Z10" s="424"/>
      <c r="AA10" s="424"/>
      <c r="AB10" s="460"/>
      <c r="AC10" s="460"/>
      <c r="AD10" s="460"/>
      <c r="AE10" s="460"/>
      <c r="AF10" s="474"/>
    </row>
    <row r="11" spans="1:32" ht="15" customHeight="1" x14ac:dyDescent="0.25">
      <c r="A11" s="1"/>
      <c r="B11" s="564"/>
      <c r="C11" s="460"/>
      <c r="D11" s="460"/>
      <c r="E11" s="424"/>
      <c r="F11" s="424"/>
      <c r="G11" s="460"/>
      <c r="H11" s="460"/>
      <c r="I11" s="460"/>
      <c r="J11" s="460"/>
      <c r="K11" s="460"/>
      <c r="L11" s="460"/>
      <c r="M11" s="460"/>
      <c r="N11" s="460"/>
      <c r="O11" s="460"/>
      <c r="P11" s="460"/>
      <c r="Q11" s="460"/>
      <c r="R11" s="460"/>
      <c r="S11" s="460"/>
      <c r="T11" s="460"/>
      <c r="U11" s="460"/>
      <c r="V11" s="460"/>
      <c r="W11" s="460"/>
      <c r="X11" s="460"/>
      <c r="Y11" s="460"/>
      <c r="Z11" s="424"/>
      <c r="AA11" s="424"/>
      <c r="AB11" s="460"/>
      <c r="AC11" s="460"/>
      <c r="AD11" s="460"/>
      <c r="AE11" s="460"/>
      <c r="AF11" s="474"/>
    </row>
    <row r="12" spans="1:32" ht="15" customHeight="1" x14ac:dyDescent="0.25">
      <c r="A12" s="1"/>
      <c r="B12" s="564"/>
      <c r="C12" s="460"/>
      <c r="D12" s="460"/>
      <c r="E12" s="424"/>
      <c r="F12" s="424"/>
      <c r="G12" s="460"/>
      <c r="H12" s="460"/>
      <c r="I12" s="460"/>
      <c r="J12" s="460"/>
      <c r="K12" s="460"/>
      <c r="L12" s="460"/>
      <c r="M12" s="460"/>
      <c r="N12" s="460"/>
      <c r="O12" s="460"/>
      <c r="P12" s="460"/>
      <c r="Q12" s="460"/>
      <c r="R12" s="460"/>
      <c r="S12" s="460"/>
      <c r="T12" s="460"/>
      <c r="U12" s="460"/>
      <c r="V12" s="460"/>
      <c r="W12" s="460"/>
      <c r="X12" s="460"/>
      <c r="Y12" s="460"/>
      <c r="Z12" s="424"/>
      <c r="AA12" s="424"/>
      <c r="AB12" s="460"/>
      <c r="AC12" s="460"/>
      <c r="AD12" s="460"/>
      <c r="AE12" s="460"/>
      <c r="AF12" s="474"/>
    </row>
    <row r="13" spans="1:32" ht="27" customHeight="1" x14ac:dyDescent="0.25">
      <c r="A13" s="1"/>
      <c r="B13" s="564"/>
      <c r="C13" s="424"/>
      <c r="D13" s="424"/>
      <c r="E13" s="424"/>
      <c r="F13" s="424"/>
      <c r="G13" s="424"/>
      <c r="H13" s="424"/>
      <c r="I13" s="424"/>
      <c r="J13" s="424"/>
      <c r="K13" s="424"/>
      <c r="L13" s="424"/>
      <c r="M13" s="424"/>
      <c r="N13" s="424"/>
      <c r="O13" s="424"/>
      <c r="P13" s="424"/>
      <c r="Q13" s="424"/>
      <c r="R13" s="424"/>
      <c r="S13" s="424"/>
      <c r="T13" s="424"/>
      <c r="U13" s="424"/>
      <c r="V13" s="424"/>
      <c r="W13" s="424"/>
      <c r="X13" s="424"/>
      <c r="Y13" s="424"/>
      <c r="Z13" s="424"/>
      <c r="AA13" s="424"/>
      <c r="AB13" s="424"/>
      <c r="AC13" s="424"/>
      <c r="AD13" s="424"/>
      <c r="AE13" s="424"/>
      <c r="AF13" s="474"/>
    </row>
    <row r="14" spans="1:32" ht="21" customHeight="1" x14ac:dyDescent="0.3">
      <c r="A14" s="1"/>
      <c r="B14" s="567" t="s">
        <v>1</v>
      </c>
      <c r="C14" s="433"/>
      <c r="D14" s="433"/>
      <c r="E14" s="2"/>
      <c r="F14" s="3"/>
      <c r="G14" s="3"/>
      <c r="H14" s="3"/>
      <c r="I14" s="3"/>
      <c r="J14" s="3"/>
      <c r="K14" s="3"/>
      <c r="L14" s="3"/>
      <c r="M14" s="3"/>
      <c r="N14" s="3"/>
      <c r="O14" s="3"/>
      <c r="P14" s="3"/>
      <c r="Q14" s="3"/>
      <c r="R14" s="3"/>
      <c r="S14" s="3"/>
      <c r="T14" s="3"/>
      <c r="U14" s="3"/>
      <c r="V14" s="3"/>
      <c r="W14" s="3"/>
      <c r="X14" s="3"/>
      <c r="Y14" s="3"/>
      <c r="Z14" s="3"/>
      <c r="AA14" s="3"/>
      <c r="AB14" s="568" t="s">
        <v>2</v>
      </c>
      <c r="AC14" s="433"/>
      <c r="AD14" s="433"/>
      <c r="AE14" s="433"/>
      <c r="AF14" s="4"/>
    </row>
    <row r="15" spans="1:32" ht="33.75" customHeight="1" x14ac:dyDescent="0.25">
      <c r="A15" s="1"/>
      <c r="B15" s="5"/>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6"/>
    </row>
    <row r="16" spans="1:32" ht="21" customHeight="1" x14ac:dyDescent="0.25">
      <c r="A16" s="1"/>
      <c r="B16" s="423" t="s">
        <v>3</v>
      </c>
      <c r="C16" s="424"/>
      <c r="D16" s="424"/>
      <c r="E16" s="557">
        <v>2021</v>
      </c>
      <c r="F16" s="557"/>
      <c r="G16" s="557"/>
      <c r="H16" s="557"/>
      <c r="I16" s="1"/>
      <c r="J16" s="1"/>
      <c r="K16" s="1"/>
      <c r="L16" s="1"/>
      <c r="M16" s="1"/>
      <c r="N16" s="1"/>
      <c r="O16" s="1"/>
      <c r="P16" s="1"/>
      <c r="Q16" s="558" t="s">
        <v>4</v>
      </c>
      <c r="R16" s="559"/>
      <c r="S16" s="559"/>
      <c r="T16" s="463" t="s">
        <v>355</v>
      </c>
      <c r="U16" s="463"/>
      <c r="V16" s="463"/>
      <c r="W16" s="463"/>
      <c r="X16" s="463"/>
      <c r="Y16" s="463"/>
      <c r="Z16" s="463"/>
      <c r="AA16" s="463"/>
      <c r="AB16" s="463"/>
      <c r="AC16" s="463"/>
      <c r="AD16" s="463"/>
      <c r="AE16" s="463"/>
      <c r="AF16" s="464"/>
    </row>
    <row r="17" spans="1:32" ht="21.75" customHeight="1" x14ac:dyDescent="0.25">
      <c r="A17" s="1"/>
      <c r="B17" s="7"/>
      <c r="C17" s="8"/>
      <c r="D17" s="9"/>
      <c r="E17" s="561"/>
      <c r="F17" s="561"/>
      <c r="G17" s="561"/>
      <c r="H17" s="561"/>
      <c r="I17" s="1"/>
      <c r="J17" s="1"/>
      <c r="K17" s="1"/>
      <c r="L17" s="1"/>
      <c r="M17" s="1"/>
      <c r="N17" s="1"/>
      <c r="O17" s="1"/>
      <c r="P17" s="1"/>
      <c r="Q17" s="9"/>
      <c r="R17" s="9"/>
      <c r="S17" s="9"/>
      <c r="T17" s="1"/>
      <c r="U17" s="1"/>
      <c r="V17" s="1"/>
      <c r="W17" s="1"/>
      <c r="X17" s="1"/>
      <c r="Y17" s="1"/>
      <c r="Z17" s="1"/>
      <c r="AA17" s="1"/>
      <c r="AB17" s="1"/>
      <c r="AC17" s="1"/>
      <c r="AD17" s="1"/>
      <c r="AE17" s="1"/>
      <c r="AF17" s="6"/>
    </row>
    <row r="18" spans="1:32" ht="26.25" customHeight="1" x14ac:dyDescent="0.25">
      <c r="A18" s="1"/>
      <c r="B18" s="423" t="s">
        <v>6</v>
      </c>
      <c r="C18" s="424"/>
      <c r="D18" s="424"/>
      <c r="E18" s="557"/>
      <c r="F18" s="557"/>
      <c r="G18" s="557"/>
      <c r="H18" s="557"/>
      <c r="I18" s="1"/>
      <c r="J18" s="1"/>
      <c r="K18" s="1"/>
      <c r="L18" s="1"/>
      <c r="M18" s="1"/>
      <c r="N18" s="1"/>
      <c r="O18" s="1"/>
      <c r="P18" s="1"/>
      <c r="Q18" s="558" t="s">
        <v>8</v>
      </c>
      <c r="R18" s="559"/>
      <c r="S18" s="559"/>
      <c r="T18" s="429"/>
      <c r="U18" s="430"/>
      <c r="V18" s="430"/>
      <c r="W18" s="430"/>
      <c r="X18" s="430"/>
      <c r="Y18" s="430"/>
      <c r="Z18" s="425" t="s">
        <v>10</v>
      </c>
      <c r="AA18" s="424"/>
      <c r="AB18" s="429"/>
      <c r="AC18" s="430"/>
      <c r="AD18" s="430"/>
      <c r="AE18" s="430"/>
      <c r="AF18" s="431"/>
    </row>
    <row r="19" spans="1:32" ht="45" customHeight="1" x14ac:dyDescent="0.25">
      <c r="A19" s="1"/>
      <c r="B19" s="423" t="s">
        <v>12</v>
      </c>
      <c r="C19" s="424"/>
      <c r="D19" s="424"/>
      <c r="E19" s="560"/>
      <c r="F19" s="557"/>
      <c r="G19" s="557"/>
      <c r="H19" s="557"/>
      <c r="I19" s="1"/>
      <c r="J19" s="1"/>
      <c r="K19" s="1"/>
      <c r="L19" s="1"/>
      <c r="M19" s="1"/>
      <c r="N19" s="1"/>
      <c r="O19" s="1"/>
      <c r="P19" s="1"/>
      <c r="Q19" s="558" t="s">
        <v>14</v>
      </c>
      <c r="R19" s="559"/>
      <c r="S19" s="559"/>
      <c r="T19" s="426"/>
      <c r="U19" s="427"/>
      <c r="V19" s="427"/>
      <c r="W19" s="427"/>
      <c r="X19" s="427"/>
      <c r="Y19" s="427"/>
      <c r="Z19" s="425" t="s">
        <v>10</v>
      </c>
      <c r="AA19" s="424"/>
      <c r="AB19" s="426"/>
      <c r="AC19" s="427"/>
      <c r="AD19" s="427"/>
      <c r="AE19" s="427"/>
      <c r="AF19" s="428"/>
    </row>
    <row r="20" spans="1:32" ht="25.5" customHeight="1" x14ac:dyDescent="0.25">
      <c r="A20" s="1"/>
      <c r="B20" s="423" t="s">
        <v>16</v>
      </c>
      <c r="C20" s="424"/>
      <c r="D20" s="424"/>
      <c r="E20" s="557"/>
      <c r="F20" s="557"/>
      <c r="G20" s="557"/>
      <c r="H20" s="557"/>
      <c r="I20" s="1"/>
      <c r="J20" s="1"/>
      <c r="K20" s="1"/>
      <c r="L20" s="1"/>
      <c r="M20" s="1"/>
      <c r="N20" s="1"/>
      <c r="O20" s="1"/>
      <c r="P20" s="1"/>
      <c r="Q20" s="558" t="s">
        <v>18</v>
      </c>
      <c r="R20" s="559"/>
      <c r="S20" s="559"/>
      <c r="T20" s="426"/>
      <c r="U20" s="427"/>
      <c r="V20" s="427"/>
      <c r="W20" s="427"/>
      <c r="X20" s="427"/>
      <c r="Y20" s="427"/>
      <c r="Z20" s="425" t="s">
        <v>10</v>
      </c>
      <c r="AA20" s="424"/>
      <c r="AB20" s="426"/>
      <c r="AC20" s="427"/>
      <c r="AD20" s="427"/>
      <c r="AE20" s="427"/>
      <c r="AF20" s="428"/>
    </row>
    <row r="21" spans="1:32" ht="28.5" customHeight="1" thickBot="1" x14ac:dyDescent="0.3">
      <c r="A21" s="1"/>
      <c r="B21" s="5"/>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6"/>
    </row>
    <row r="22" spans="1:32" ht="34.5" customHeight="1" thickBot="1" x14ac:dyDescent="0.35">
      <c r="A22" s="11"/>
      <c r="B22" s="543" t="s">
        <v>21</v>
      </c>
      <c r="C22" s="544"/>
      <c r="D22" s="544"/>
      <c r="E22" s="544"/>
      <c r="F22" s="544"/>
      <c r="G22" s="544"/>
      <c r="H22" s="544"/>
      <c r="I22" s="544"/>
      <c r="J22" s="544"/>
      <c r="K22" s="544"/>
      <c r="L22" s="544"/>
      <c r="M22" s="545"/>
      <c r="N22" s="546" t="s">
        <v>22</v>
      </c>
      <c r="O22" s="544"/>
      <c r="P22" s="544"/>
      <c r="Q22" s="544"/>
      <c r="R22" s="544"/>
      <c r="S22" s="544"/>
      <c r="T22" s="544"/>
      <c r="U22" s="544"/>
      <c r="V22" s="544"/>
      <c r="W22" s="544"/>
      <c r="X22" s="544"/>
      <c r="Y22" s="544"/>
      <c r="Z22" s="544"/>
      <c r="AA22" s="544"/>
      <c r="AB22" s="544"/>
      <c r="AC22" s="544"/>
      <c r="AD22" s="544"/>
      <c r="AE22" s="544"/>
      <c r="AF22" s="547"/>
    </row>
    <row r="23" spans="1:32" ht="31.5" customHeight="1" x14ac:dyDescent="0.25">
      <c r="A23" s="1"/>
      <c r="B23" s="548" t="s">
        <v>23</v>
      </c>
      <c r="C23" s="542" t="s">
        <v>24</v>
      </c>
      <c r="D23" s="542" t="s">
        <v>25</v>
      </c>
      <c r="E23" s="542" t="s">
        <v>26</v>
      </c>
      <c r="F23" s="542" t="s">
        <v>27</v>
      </c>
      <c r="G23" s="542" t="s">
        <v>28</v>
      </c>
      <c r="H23" s="542" t="s">
        <v>29</v>
      </c>
      <c r="I23" s="542" t="s">
        <v>30</v>
      </c>
      <c r="J23" s="542" t="s">
        <v>31</v>
      </c>
      <c r="K23" s="542" t="s">
        <v>32</v>
      </c>
      <c r="L23" s="540" t="s">
        <v>33</v>
      </c>
      <c r="M23" s="542" t="s">
        <v>34</v>
      </c>
      <c r="N23" s="542" t="s">
        <v>35</v>
      </c>
      <c r="O23" s="542" t="s">
        <v>36</v>
      </c>
      <c r="P23" s="553" t="s">
        <v>37</v>
      </c>
      <c r="Q23" s="554"/>
      <c r="R23" s="555" t="s">
        <v>38</v>
      </c>
      <c r="S23" s="556"/>
      <c r="T23" s="554"/>
      <c r="U23" s="555" t="s">
        <v>39</v>
      </c>
      <c r="V23" s="556"/>
      <c r="W23" s="554"/>
      <c r="X23" s="550" t="s">
        <v>40</v>
      </c>
      <c r="Y23" s="550" t="s">
        <v>41</v>
      </c>
      <c r="Z23" s="550" t="s">
        <v>42</v>
      </c>
      <c r="AA23" s="542" t="s">
        <v>31</v>
      </c>
      <c r="AB23" s="550" t="s">
        <v>43</v>
      </c>
      <c r="AC23" s="550" t="s">
        <v>44</v>
      </c>
      <c r="AD23" s="542" t="s">
        <v>31</v>
      </c>
      <c r="AE23" s="550" t="s">
        <v>45</v>
      </c>
      <c r="AF23" s="551" t="s">
        <v>46</v>
      </c>
    </row>
    <row r="24" spans="1:32" ht="99" customHeight="1" thickBot="1" x14ac:dyDescent="0.3">
      <c r="A24" s="1"/>
      <c r="B24" s="549"/>
      <c r="C24" s="541"/>
      <c r="D24" s="541"/>
      <c r="E24" s="541"/>
      <c r="F24" s="541"/>
      <c r="G24" s="541"/>
      <c r="H24" s="541"/>
      <c r="I24" s="541"/>
      <c r="J24" s="541"/>
      <c r="K24" s="541"/>
      <c r="L24" s="541"/>
      <c r="M24" s="541"/>
      <c r="N24" s="541"/>
      <c r="O24" s="541"/>
      <c r="P24" s="128" t="s">
        <v>47</v>
      </c>
      <c r="Q24" s="129" t="s">
        <v>25</v>
      </c>
      <c r="R24" s="129" t="s">
        <v>48</v>
      </c>
      <c r="S24" s="129" t="s">
        <v>49</v>
      </c>
      <c r="T24" s="129" t="s">
        <v>50</v>
      </c>
      <c r="U24" s="129" t="s">
        <v>51</v>
      </c>
      <c r="V24" s="129" t="s">
        <v>52</v>
      </c>
      <c r="W24" s="129" t="s">
        <v>53</v>
      </c>
      <c r="X24" s="541"/>
      <c r="Y24" s="541"/>
      <c r="Z24" s="541"/>
      <c r="AA24" s="541"/>
      <c r="AB24" s="541"/>
      <c r="AC24" s="541"/>
      <c r="AD24" s="541"/>
      <c r="AE24" s="541"/>
      <c r="AF24" s="552"/>
    </row>
    <row r="25" spans="1:32" ht="41.25" customHeight="1" thickBot="1" x14ac:dyDescent="0.3">
      <c r="A25" s="1"/>
      <c r="B25" s="465" t="s">
        <v>378</v>
      </c>
      <c r="C25" s="466"/>
      <c r="D25" s="466"/>
      <c r="E25" s="466"/>
      <c r="F25" s="466"/>
      <c r="G25" s="466"/>
      <c r="H25" s="466"/>
      <c r="I25" s="466"/>
      <c r="J25" s="466"/>
      <c r="K25" s="466"/>
      <c r="L25" s="466"/>
      <c r="M25" s="466"/>
      <c r="N25" s="466"/>
      <c r="O25" s="466"/>
      <c r="P25" s="466"/>
      <c r="Q25" s="466"/>
      <c r="R25" s="466"/>
      <c r="S25" s="466"/>
      <c r="T25" s="466"/>
      <c r="U25" s="466"/>
      <c r="V25" s="466"/>
      <c r="W25" s="466"/>
      <c r="X25" s="466"/>
      <c r="Y25" s="466"/>
      <c r="Z25" s="466"/>
      <c r="AA25" s="466"/>
      <c r="AB25" s="466"/>
      <c r="AC25" s="466"/>
      <c r="AD25" s="466"/>
      <c r="AE25" s="466"/>
      <c r="AF25" s="467"/>
    </row>
    <row r="26" spans="1:32" ht="85.5" customHeight="1" x14ac:dyDescent="0.25">
      <c r="A26" s="1"/>
      <c r="B26" s="435">
        <v>1</v>
      </c>
      <c r="C26" s="357" t="s">
        <v>341</v>
      </c>
      <c r="D26" s="357" t="s">
        <v>342</v>
      </c>
      <c r="E26" s="357" t="s">
        <v>343</v>
      </c>
      <c r="F26" s="357" t="s">
        <v>344</v>
      </c>
      <c r="G26" s="365" t="str">
        <f>CONCATENATE(D26," ",E26," ",F26)</f>
        <v xml:space="preserve">Afectación Económica y Reputacional Por sanciones con insidencia disciplinaria emitidos por un ente de control o perdida del bien  Debido a diferencias en saldos en el inventario fisico o traslados no autorizados </v>
      </c>
      <c r="H26" s="357" t="s">
        <v>92</v>
      </c>
      <c r="I26" s="357" t="s">
        <v>345</v>
      </c>
      <c r="J26" s="359">
        <f>_xlfn.IFNA(VLOOKUP(I26,[11]Aux!$A$2:$B$6,2,FALSE)," ")</f>
        <v>0.2</v>
      </c>
      <c r="K26" s="357" t="s">
        <v>85</v>
      </c>
      <c r="L26" s="361">
        <f>_xlfn.IFNA(VLOOKUP(K26,[11]Aux!$C$2:$D$6,2,FALSE)," ")</f>
        <v>0.8</v>
      </c>
      <c r="M26" s="363" t="str" cm="1">
        <f t="array" ref="M26">_xlfn.IFNA(INDEX('[11]Riesgo Inherente'!$N$12:$N$36,MATCH(I26&amp;K26,'[11]Riesgo Inherente'!$K$12:$K$36&amp;'[11]Riesgo Inherente'!$L$12:$L$36,0),0)," ")</f>
        <v>Alto</v>
      </c>
      <c r="N26" s="82">
        <v>1</v>
      </c>
      <c r="O26" s="83" t="s">
        <v>346</v>
      </c>
      <c r="P26" s="84" t="s">
        <v>197</v>
      </c>
      <c r="Q26" s="85"/>
      <c r="R26" s="85" t="s">
        <v>170</v>
      </c>
      <c r="S26" s="85" t="s">
        <v>64</v>
      </c>
      <c r="T26" s="86">
        <f>_xlfn.IFNA(VLOOKUP(R26,[11]Aux!$G$2:$H$4,2,FALSE)+VLOOKUP(S26,[11]Aux!$I$2:$J$3,2,FALSE)," ")</f>
        <v>0.3</v>
      </c>
      <c r="U26" s="84" t="s">
        <v>164</v>
      </c>
      <c r="V26" s="85" t="s">
        <v>66</v>
      </c>
      <c r="W26" s="84" t="s">
        <v>347</v>
      </c>
      <c r="X26" s="84" t="s">
        <v>348</v>
      </c>
      <c r="Y26" s="87">
        <f>_xlfn.IFNA(IF(OR(R26="Preventivo",R26="Detectivo"),J26-(J26*T26)," ")," ")</f>
        <v>0.14000000000000001</v>
      </c>
      <c r="Z26" s="353" t="e" cm="1">
        <f t="array" aca="1" ref="Z26" ca="1">_xlfn.IFNA(_xlfn.IFS(AND(AA26&gt;0,AA26&lt;=0.4),"Muy Baja",AND(AA26&gt;0.2,AA26&lt;=0.4),"Baja",AND(AA26&gt;0.4,AA26&lt;=0.6),"Media",AND(AA26&gt;0.6,AA26&lt;=0.8),"Alta",AND(AA26&gt;0.8,AA26&lt;=1),"Muy Alta")," ")</f>
        <v>#NAME?</v>
      </c>
      <c r="AA26" s="359" t="e" cm="1">
        <f t="array" aca="1" ref="AA26" ca="1">_xlfn.IFNA(_xlfn.IFS(AND(Y26=" ",Y27=" "),J26,AND(Y26&lt;&gt;" ",Y27&lt;&gt;" "),Y27,Y26=" ",Y27,Y27=" ",Y26)," ")</f>
        <v>#NAME?</v>
      </c>
      <c r="AB26" s="87" t="str">
        <f>_xlfn.IFNA(IF(R26="Correctivo",L26-(L26*T26)," ")," ")</f>
        <v xml:space="preserve"> </v>
      </c>
      <c r="AC26" s="353" t="e" cm="1">
        <f t="array" aca="1" ref="AC26" ca="1">_xlfn.IFNA(_xlfn.IFS(AND(AD26&gt;0,AD26&lt;=0.4),"Leve",AND(AD26&gt;0.2,AD26&lt;=0.4),"Menor",AND(AD26&gt;0.4,AD26&lt;=0.6),"Moderado",AND(AD26&gt;0.6,AD26&lt;=0.8),"Mayor",AND(AD26&gt;0.8,AD26&lt;=1),"Catastrófico")," ")</f>
        <v>#NAME?</v>
      </c>
      <c r="AD26" s="359" t="e" cm="1">
        <f t="array" aca="1" ref="AD26" ca="1">_xlfn.IFNA(_xlfn.IFS(AND(AB26=" ",AB27=" "),L26,AND(AB26&lt;&gt;" ",AB27&lt;&gt;" "),AB27,AB26=" ",AB27,AB27=" ",AB26)," ")</f>
        <v>#NAME?</v>
      </c>
      <c r="AE26" s="353" t="e" cm="1">
        <f t="array" aca="1" ref="AE26" ca="1">_xlfn.IFNA(INDEX('[11]Riesgo Inherente'!$N$12:$N$36,MATCH(Z26&amp;AC26,'[11]Riesgo Inherente'!$K$12:$K$36&amp;'[11]Riesgo Inherente'!$L$12:$L$36,0),0)," ")</f>
        <v>#NAME?</v>
      </c>
      <c r="AF26" s="355" t="s">
        <v>172</v>
      </c>
    </row>
    <row r="27" spans="1:32" ht="80.25" customHeight="1" thickBot="1" x14ac:dyDescent="0.3">
      <c r="A27" s="1"/>
      <c r="B27" s="436"/>
      <c r="C27" s="358"/>
      <c r="D27" s="358"/>
      <c r="E27" s="358"/>
      <c r="F27" s="358"/>
      <c r="G27" s="366"/>
      <c r="H27" s="358"/>
      <c r="I27" s="358"/>
      <c r="J27" s="360"/>
      <c r="K27" s="358"/>
      <c r="L27" s="362"/>
      <c r="M27" s="364"/>
      <c r="N27" s="88">
        <v>2</v>
      </c>
      <c r="O27" s="89"/>
      <c r="P27" s="90"/>
      <c r="Q27" s="91"/>
      <c r="R27" s="91"/>
      <c r="S27" s="91"/>
      <c r="T27" s="92" t="str">
        <f>_xlfn.IFNA(VLOOKUP(R27,[11]Aux!$G$2:$H$4,2,FALSE)+VLOOKUP(S27,[11]Aux!$I$2:$J$3,2,FALSE)," ")</f>
        <v xml:space="preserve"> </v>
      </c>
      <c r="U27" s="90"/>
      <c r="V27" s="91"/>
      <c r="W27" s="90"/>
      <c r="X27" s="90"/>
      <c r="Y27" s="93" t="str">
        <f>_xlfn.IFNA(IF(Y26=" ",IF(OR(R27="Preventivo",R27="Detectivo"),J26-(J26*T27)," "),IF(OR(R27="Preventivo",R27="Detectivo"),Y26-(Y26*T27)," "))," ")</f>
        <v xml:space="preserve"> </v>
      </c>
      <c r="Z27" s="354"/>
      <c r="AA27" s="360"/>
      <c r="AB27" s="95" t="str">
        <f>_xlfn.IFNA(IF(AB26=" ",IF(R27="Correctivo",L26-(L26*T27)," "),IF(R27="Correctivo",AB26-(AB26*T27)," "))," ")</f>
        <v xml:space="preserve"> </v>
      </c>
      <c r="AC27" s="354"/>
      <c r="AD27" s="360"/>
      <c r="AE27" s="354"/>
      <c r="AF27" s="356"/>
    </row>
    <row r="28" spans="1:32" ht="82.5" customHeight="1" thickBot="1" x14ac:dyDescent="0.3">
      <c r="A28" s="1"/>
      <c r="B28" s="435">
        <v>2</v>
      </c>
      <c r="C28" s="357" t="s">
        <v>341</v>
      </c>
      <c r="D28" s="357" t="s">
        <v>349</v>
      </c>
      <c r="E28" s="357" t="s">
        <v>350</v>
      </c>
      <c r="F28" s="357" t="s">
        <v>351</v>
      </c>
      <c r="G28" s="365" t="str">
        <f>CONCATENATE(D28," ",E28," ",F28)</f>
        <v xml:space="preserve">Afectación Económica Por daño en los bienes públicos  Debido a una mala práctica u omision de mantenimiento y/o falta de lineamientos para el adecuado mantenimiento de los bienes.  </v>
      </c>
      <c r="H28" s="357" t="s">
        <v>352</v>
      </c>
      <c r="I28" s="357" t="s">
        <v>194</v>
      </c>
      <c r="J28" s="359">
        <f>_xlfn.IFNA(VLOOKUP(I28,[11]Aux!$A$2:$B$6,2,FALSE)," ")</f>
        <v>1</v>
      </c>
      <c r="K28" s="357" t="s">
        <v>85</v>
      </c>
      <c r="L28" s="361">
        <f>_xlfn.IFNA(VLOOKUP(K28,[11]Aux!$C$2:$D$6,2,FALSE)," ")</f>
        <v>0.8</v>
      </c>
      <c r="M28" s="363" t="str" cm="1">
        <f t="array" ref="M28">_xlfn.IFNA(INDEX('[11]Riesgo Inherente'!$N$12:$N$36,MATCH(I28&amp;K28,'[11]Riesgo Inherente'!$K$12:$K$36&amp;'[11]Riesgo Inherente'!$L$12:$L$36,0),0)," ")</f>
        <v>Alto</v>
      </c>
      <c r="N28" s="84">
        <v>1</v>
      </c>
      <c r="O28" s="83" t="s">
        <v>353</v>
      </c>
      <c r="P28" s="84" t="s">
        <v>197</v>
      </c>
      <c r="Q28" s="85"/>
      <c r="R28" s="85" t="s">
        <v>63</v>
      </c>
      <c r="S28" s="85" t="s">
        <v>64</v>
      </c>
      <c r="T28" s="86">
        <f>_xlfn.IFNA(VLOOKUP(R28,[11]Aux!$G$2:$H$4,2,FALSE)+VLOOKUP(S28,[11]Aux!$I$2:$J$3,2,FALSE)," ")</f>
        <v>0.4</v>
      </c>
      <c r="U28" s="84" t="s">
        <v>65</v>
      </c>
      <c r="V28" s="85" t="s">
        <v>66</v>
      </c>
      <c r="W28" s="84" t="s">
        <v>347</v>
      </c>
      <c r="X28" s="84" t="s">
        <v>348</v>
      </c>
      <c r="Y28" s="87">
        <f>_xlfn.IFNA(IF(OR(R28="Preventivo",R28="Detectivo"),J28-(J28*T28)," ")," ")</f>
        <v>0.6</v>
      </c>
      <c r="Z28" s="353" t="e" cm="1">
        <f t="array" aca="1" ref="Z28" ca="1">_xlfn.IFNA(_xlfn.IFS(AND(AA28&gt;0,AA28&lt;=0.4),"Muy Baja",AND(AA28&gt;0.2,AA28&lt;=0.4),"Baja",AND(AA28&gt;0.4,AA28&lt;=0.6),"Media",AND(AA28&gt;0.6,AA28&lt;=0.8),"Alta",AND(AA28&gt;0.8,AA28&lt;=1),"Muy Alta")," ")</f>
        <v>#NAME?</v>
      </c>
      <c r="AA28" s="359" t="e" cm="1">
        <f t="array" aca="1" ref="AA28" ca="1">_xlfn.IFNA(_xlfn.IFS(AND(Y28=" ",Y29=" "),J28,AND(Y28&lt;&gt;" ",Y29&lt;&gt;" "),Y29,Y28=" ",Y29,Y29=" ",Y28)," ")</f>
        <v>#NAME?</v>
      </c>
      <c r="AB28" s="87" t="str">
        <f>_xlfn.IFNA(IF(R28="Correctivo",L28-(L28*T28)," ")," ")</f>
        <v xml:space="preserve"> </v>
      </c>
      <c r="AC28" s="353" t="e" cm="1">
        <f t="array" aca="1" ref="AC28" ca="1">_xlfn.IFNA(_xlfn.IFS(AND(AD28&gt;0,AD28&lt;=0.4),"Leve",AND(AD28&gt;0.2,AD28&lt;=0.4),"Menor",AND(AD28&gt;0.4,AD28&lt;=0.6),"Moderado",AND(AD28&gt;0.6,AD28&lt;=0.8),"Mayor",AND(AD28&gt;0.8,AD28&lt;=1),"Catastrófico")," ")</f>
        <v>#NAME?</v>
      </c>
      <c r="AD28" s="359" t="e" cm="1">
        <f t="array" aca="1" ref="AD28" ca="1">_xlfn.IFNA(_xlfn.IFS(AND(AB28=" ",AB29=" "),L28,AND(AB28&lt;&gt;" ",AB29&lt;&gt;" "),AB29,AB28=" ",AB29,AB29=" ",AB28)," ")</f>
        <v>#NAME?</v>
      </c>
      <c r="AE28" s="353" t="e" cm="1">
        <f t="array" aca="1" ref="AE28" ca="1">_xlfn.IFNA(INDEX('[11]Riesgo Inherente'!$N$12:$N$36,MATCH(Z28&amp;AC28,'[11]Riesgo Inherente'!$K$12:$K$36&amp;'[11]Riesgo Inherente'!$L$12:$L$36,0),0)," ")</f>
        <v>#NAME?</v>
      </c>
      <c r="AF28" s="355" t="s">
        <v>172</v>
      </c>
    </row>
    <row r="29" spans="1:32" ht="74.25" customHeight="1" thickBot="1" x14ac:dyDescent="0.3">
      <c r="A29" s="1"/>
      <c r="B29" s="436"/>
      <c r="C29" s="358"/>
      <c r="D29" s="358"/>
      <c r="E29" s="358"/>
      <c r="F29" s="358"/>
      <c r="G29" s="366"/>
      <c r="H29" s="358"/>
      <c r="I29" s="358"/>
      <c r="J29" s="360"/>
      <c r="K29" s="358"/>
      <c r="L29" s="362"/>
      <c r="M29" s="364"/>
      <c r="N29" s="90">
        <v>2</v>
      </c>
      <c r="O29" s="89" t="s">
        <v>354</v>
      </c>
      <c r="P29" s="90"/>
      <c r="Q29" s="91" t="s">
        <v>197</v>
      </c>
      <c r="R29" s="91" t="s">
        <v>71</v>
      </c>
      <c r="S29" s="91" t="s">
        <v>64</v>
      </c>
      <c r="T29" s="92">
        <f>_xlfn.IFNA(VLOOKUP(R29,[11]Aux!$G$2:$H$4,2,FALSE)+VLOOKUP(S29,[11]Aux!$I$2:$J$3,2,FALSE)," ")</f>
        <v>0.25</v>
      </c>
      <c r="U29" s="90" t="s">
        <v>164</v>
      </c>
      <c r="V29" s="91" t="s">
        <v>66</v>
      </c>
      <c r="W29" s="90" t="s">
        <v>347</v>
      </c>
      <c r="X29" s="84" t="s">
        <v>348</v>
      </c>
      <c r="Y29" s="93" t="str">
        <f>_xlfn.IFNA(IF(Y28=" ",IF(OR(R29="Preventivo",R29="Detectivo"),J28-(J28*T29)," "),IF(OR(R29="Preventivo",R29="Detectivo"),Y28-(Y28*T29)," "))," ")</f>
        <v xml:space="preserve"> </v>
      </c>
      <c r="Z29" s="354"/>
      <c r="AA29" s="360"/>
      <c r="AB29" s="95">
        <f>_xlfn.IFNA(IF(AB28=" ",IF(R29="Correctivo",L28-(L28*T29)," "),IF(R29="Correctivo",AB28-(AB28*T29)," "))," ")</f>
        <v>0.60000000000000009</v>
      </c>
      <c r="AC29" s="354"/>
      <c r="AD29" s="360"/>
      <c r="AE29" s="354"/>
      <c r="AF29" s="356"/>
    </row>
    <row r="30" spans="1:32" ht="31.5" customHeight="1" thickBot="1" x14ac:dyDescent="0.3">
      <c r="A30" s="1"/>
      <c r="B30" s="468" t="s">
        <v>371</v>
      </c>
      <c r="C30" s="469"/>
      <c r="D30" s="469"/>
      <c r="E30" s="469"/>
      <c r="F30" s="469"/>
      <c r="G30" s="469"/>
      <c r="H30" s="469"/>
      <c r="I30" s="469"/>
      <c r="J30" s="469"/>
      <c r="K30" s="469"/>
      <c r="L30" s="469"/>
      <c r="M30" s="469"/>
      <c r="N30" s="469"/>
      <c r="O30" s="469"/>
      <c r="P30" s="469"/>
      <c r="Q30" s="469"/>
      <c r="R30" s="469"/>
      <c r="S30" s="469"/>
      <c r="T30" s="469"/>
      <c r="U30" s="469"/>
      <c r="V30" s="469"/>
      <c r="W30" s="469"/>
      <c r="X30" s="469"/>
      <c r="Y30" s="469"/>
      <c r="Z30" s="469"/>
      <c r="AA30" s="469"/>
      <c r="AB30" s="469"/>
      <c r="AC30" s="469"/>
      <c r="AD30" s="469"/>
      <c r="AE30" s="469"/>
      <c r="AF30" s="470"/>
    </row>
    <row r="31" spans="1:32" ht="59.25" customHeight="1" x14ac:dyDescent="0.25">
      <c r="A31" s="1"/>
      <c r="B31" s="435">
        <v>1</v>
      </c>
      <c r="C31" s="357" t="s">
        <v>356</v>
      </c>
      <c r="D31" s="357" t="s">
        <v>357</v>
      </c>
      <c r="E31" s="357" t="s">
        <v>358</v>
      </c>
      <c r="F31" s="357" t="s">
        <v>359</v>
      </c>
      <c r="G31" s="365" t="str">
        <f>CONCATENATE(D31," ",E31," ",F31)</f>
        <v xml:space="preserve">Afectación reputacional Por denuncias realizadas por los grupos de valor debido a Ausencia o debilidad en el cumplimiento de los lineamientos dados  por el proceso de Gestión contractual </v>
      </c>
      <c r="H31" s="357" t="s">
        <v>92</v>
      </c>
      <c r="I31" s="357" t="s">
        <v>59</v>
      </c>
      <c r="J31" s="359">
        <f>_xlfn.IFNA(VLOOKUP(I31,[12]Aux!$A$2:$B$6,2,FALSE)," ")</f>
        <v>0.8</v>
      </c>
      <c r="K31" s="357" t="s">
        <v>85</v>
      </c>
      <c r="L31" s="361">
        <f>_xlfn.IFNA(VLOOKUP(K31,[12]Aux!$C$2:$D$6,2,FALSE)," ")</f>
        <v>0.8</v>
      </c>
      <c r="M31" s="363" t="str" cm="1">
        <f t="array" ref="M31">_xlfn.IFNA(INDEX('[12]Riesgo Inherente'!$N$12:$N$36,MATCH(I31&amp;K31,'[12]Riesgo Inherente'!$K$12:$K$36&amp;'[12]Riesgo Inherente'!$L$12:$L$36,0),0)," ")</f>
        <v>Alto</v>
      </c>
      <c r="N31" s="82">
        <v>1</v>
      </c>
      <c r="O31" s="83" t="s">
        <v>360</v>
      </c>
      <c r="P31" s="84" t="s">
        <v>197</v>
      </c>
      <c r="Q31" s="85"/>
      <c r="R31" s="85" t="s">
        <v>63</v>
      </c>
      <c r="S31" s="85" t="s">
        <v>64</v>
      </c>
      <c r="T31" s="86">
        <f>_xlfn.IFNA(VLOOKUP(R31,[12]Aux!$G$2:$H$4,2,FALSE)+VLOOKUP(S31,[12]Aux!$I$2:$J$3,2,FALSE)," ")</f>
        <v>0.4</v>
      </c>
      <c r="U31" s="84" t="s">
        <v>164</v>
      </c>
      <c r="V31" s="85" t="s">
        <v>66</v>
      </c>
      <c r="W31" s="84" t="s">
        <v>347</v>
      </c>
      <c r="X31" s="84" t="s">
        <v>348</v>
      </c>
      <c r="Y31" s="87">
        <f>_xlfn.IFNA(IF(OR(R31="Preventivo",R31="Detectivo"),J31-(J31*T31)," ")," ")</f>
        <v>0.48</v>
      </c>
      <c r="Z31" s="353" t="e" cm="1">
        <f t="array" aca="1" ref="Z31" ca="1">_xlfn.IFNA(_xlfn.IFS(AND(AA31&gt;0,AA31&lt;=0.4),"Muy Baja",AND(AA31&gt;0.2,AA31&lt;=0.4),"Baja",AND(AA31&gt;0.4,AA31&lt;=0.6),"Media",AND(AA31&gt;0.6,AA31&lt;=0.8),"Alta",AND(AA31&gt;0.8,AA31&lt;=1),"Muy Alta")," ")</f>
        <v>#NAME?</v>
      </c>
      <c r="AA31" s="359" t="e" cm="1">
        <f t="array" aca="1" ref="AA31" ca="1">_xlfn.IFNA(_xlfn.IFS(AND(Y31=" ",Y32=" "),J31,AND(Y31&lt;&gt;" ",Y32&lt;&gt;" "),Y32,Y31=" ",Y32,Y32=" ",Y31)," ")</f>
        <v>#NAME?</v>
      </c>
      <c r="AB31" s="87" t="str">
        <f>_xlfn.IFNA(IF(R31="Correctivo",L31-(L31*T31)," ")," ")</f>
        <v xml:space="preserve"> </v>
      </c>
      <c r="AC31" s="353" t="e" cm="1">
        <f t="array" aca="1" ref="AC31" ca="1">_xlfn.IFNA(_xlfn.IFS(AND(AD31&gt;0,AD31&lt;=0.4),"Leve",AND(AD31&gt;0.2,AD31&lt;=0.4),"Menor",AND(AD31&gt;0.4,AD31&lt;=0.6),"Moderado",AND(AD31&gt;0.6,AD31&lt;=0.8),"Mayor",AND(AD31&gt;0.8,AD31&lt;=1),"Catastrófico")," ")</f>
        <v>#NAME?</v>
      </c>
      <c r="AD31" s="359" t="e" cm="1">
        <f t="array" aca="1" ref="AD31" ca="1">_xlfn.IFNA(_xlfn.IFS(AND(AB31=" ",AB32=" "),L31,AND(AB31&lt;&gt;" ",AB32&lt;&gt;" "),AB32,AB31=" ",AB32,AB32=" ",AB31)," ")</f>
        <v>#NAME?</v>
      </c>
      <c r="AE31" s="353" t="e" cm="1">
        <f t="array" aca="1" ref="AE31" ca="1">_xlfn.IFNA(INDEX('[12]Riesgo Inherente'!$N$12:$N$36,MATCH(Z31&amp;AC31,'[12]Riesgo Inherente'!$K$12:$K$36&amp;'[12]Riesgo Inherente'!$L$12:$L$36,0),0)," ")</f>
        <v>#NAME?</v>
      </c>
      <c r="AF31" s="355" t="s">
        <v>172</v>
      </c>
    </row>
    <row r="32" spans="1:32" ht="57.75" customHeight="1" thickBot="1" x14ac:dyDescent="0.3">
      <c r="A32" s="1"/>
      <c r="B32" s="436"/>
      <c r="C32" s="358"/>
      <c r="D32" s="358"/>
      <c r="E32" s="358"/>
      <c r="F32" s="358"/>
      <c r="G32" s="366"/>
      <c r="H32" s="358"/>
      <c r="I32" s="358"/>
      <c r="J32" s="360"/>
      <c r="K32" s="358"/>
      <c r="L32" s="362"/>
      <c r="M32" s="364"/>
      <c r="N32" s="88">
        <v>2</v>
      </c>
      <c r="O32" s="89" t="s">
        <v>361</v>
      </c>
      <c r="P32" s="90" t="s">
        <v>197</v>
      </c>
      <c r="Q32" s="91"/>
      <c r="R32" s="91" t="s">
        <v>170</v>
      </c>
      <c r="S32" s="91" t="s">
        <v>64</v>
      </c>
      <c r="T32" s="92">
        <f>_xlfn.IFNA(VLOOKUP(R32,[12]Aux!$G$2:$H$4,2,FALSE)+VLOOKUP(S32,[12]Aux!$I$2:$J$3,2,FALSE)," ")</f>
        <v>0.3</v>
      </c>
      <c r="U32" s="90" t="s">
        <v>164</v>
      </c>
      <c r="V32" s="91" t="s">
        <v>66</v>
      </c>
      <c r="W32" s="90" t="s">
        <v>347</v>
      </c>
      <c r="X32" s="90" t="s">
        <v>348</v>
      </c>
      <c r="Y32" s="93">
        <f>_xlfn.IFNA(IF(Y31=" ",IF(OR(R32="Preventivo",R32="Detectivo"),J31-(J31*T32)," "),IF(OR(R32="Preventivo",R32="Detectivo"),Y31-(Y31*T32)," "))," ")</f>
        <v>0.33599999999999997</v>
      </c>
      <c r="Z32" s="354"/>
      <c r="AA32" s="360"/>
      <c r="AB32" s="95" t="str">
        <f>_xlfn.IFNA(IF(AB31=" ",IF(R32="Correctivo",L31-(L31*T32)," "),IF(R32="Correctivo",AB31-(AB31*T32)," "))," ")</f>
        <v xml:space="preserve"> </v>
      </c>
      <c r="AC32" s="354"/>
      <c r="AD32" s="360"/>
      <c r="AE32" s="354"/>
      <c r="AF32" s="356"/>
    </row>
    <row r="33" spans="1:33" ht="64.5" customHeight="1" thickBot="1" x14ac:dyDescent="0.3">
      <c r="A33" s="1"/>
      <c r="B33" s="435">
        <v>2</v>
      </c>
      <c r="C33" s="357" t="s">
        <v>356</v>
      </c>
      <c r="D33" s="357" t="s">
        <v>342</v>
      </c>
      <c r="E33" s="357" t="s">
        <v>362</v>
      </c>
      <c r="F33" s="357" t="s">
        <v>363</v>
      </c>
      <c r="G33" s="365" t="str">
        <f>CONCATENATE(D33," ",E33," ",F33)</f>
        <v>Afectación Económica y Reputacional Por quejas por parte de los peticionarios o fallos de tutela emitios por entes judiciales, o sanciones económicas  debido a una mala reasignación de una PQRSD</v>
      </c>
      <c r="H33" s="357" t="s">
        <v>151</v>
      </c>
      <c r="I33" s="357" t="s">
        <v>194</v>
      </c>
      <c r="J33" s="359">
        <f>_xlfn.IFNA(VLOOKUP(I33,[12]Aux!$A$2:$B$6,2,FALSE)," ")</f>
        <v>1</v>
      </c>
      <c r="K33" s="357" t="s">
        <v>85</v>
      </c>
      <c r="L33" s="361">
        <f>_xlfn.IFNA(VLOOKUP(K33,[12]Aux!$C$2:$D$6,2,FALSE)," ")</f>
        <v>0.8</v>
      </c>
      <c r="M33" s="363" t="str" cm="1">
        <f t="array" ref="M33">_xlfn.IFNA(INDEX('[12]Riesgo Inherente'!$N$12:$N$36,MATCH(I33&amp;K33,'[12]Riesgo Inherente'!$K$12:$K$36&amp;'[12]Riesgo Inherente'!$L$12:$L$36,0),0)," ")</f>
        <v>Alto</v>
      </c>
      <c r="N33" s="84">
        <v>1</v>
      </c>
      <c r="O33" s="83" t="s">
        <v>364</v>
      </c>
      <c r="P33" s="84" t="s">
        <v>197</v>
      </c>
      <c r="Q33" s="85"/>
      <c r="R33" s="85" t="s">
        <v>170</v>
      </c>
      <c r="S33" s="85" t="s">
        <v>64</v>
      </c>
      <c r="T33" s="86">
        <f>_xlfn.IFNA(VLOOKUP(R33,[12]Aux!$G$2:$H$4,2,FALSE)+VLOOKUP(S33,[12]Aux!$I$2:$J$3,2,FALSE)," ")</f>
        <v>0.3</v>
      </c>
      <c r="U33" s="84" t="s">
        <v>65</v>
      </c>
      <c r="V33" s="85" t="s">
        <v>66</v>
      </c>
      <c r="W33" s="84" t="s">
        <v>347</v>
      </c>
      <c r="X33" s="84" t="s">
        <v>348</v>
      </c>
      <c r="Y33" s="87">
        <f>_xlfn.IFNA(IF(OR(R33="Preventivo",R33="Detectivo"),J33-(J33*T33)," ")," ")</f>
        <v>0.7</v>
      </c>
      <c r="Z33" s="353" t="e" cm="1">
        <f t="array" aca="1" ref="Z33" ca="1">_xlfn.IFNA(_xlfn.IFS(AND(AA33&gt;0,AA33&lt;=0.4),"Muy Baja",AND(AA33&gt;0.2,AA33&lt;=0.4),"Baja",AND(AA33&gt;0.4,AA33&lt;=0.6),"Media",AND(AA33&gt;0.6,AA33&lt;=0.8),"Alta",AND(AA33&gt;0.8,AA33&lt;=1),"Muy Alta")," ")</f>
        <v>#NAME?</v>
      </c>
      <c r="AA33" s="359" t="e" cm="1">
        <f t="array" aca="1" ref="AA33" ca="1">_xlfn.IFNA(_xlfn.IFS(AND(Y33=" ",Y34=" "),J33,AND(Y33&lt;&gt;" ",Y34&lt;&gt;" "),Y34,Y33=" ",Y34,Y34=" ",Y33)," ")</f>
        <v>#NAME?</v>
      </c>
      <c r="AB33" s="87" t="str">
        <f>_xlfn.IFNA(IF(R33="Correctivo",L33-(L33*T33)," ")," ")</f>
        <v xml:space="preserve"> </v>
      </c>
      <c r="AC33" s="353" t="e" cm="1">
        <f t="array" aca="1" ref="AC33" ca="1">_xlfn.IFNA(_xlfn.IFS(AND(AD33&gt;0,AD33&lt;=0.4),"Leve",AND(AD33&gt;0.2,AD33&lt;=0.4),"Menor",AND(AD33&gt;0.4,AD33&lt;=0.6),"Moderado",AND(AD33&gt;0.6,AD33&lt;=0.8),"Mayor",AND(AD33&gt;0.8,AD33&lt;=1),"Catastrófico")," ")</f>
        <v>#NAME?</v>
      </c>
      <c r="AD33" s="359" t="e" cm="1">
        <f t="array" aca="1" ref="AD33" ca="1">_xlfn.IFNA(_xlfn.IFS(AND(AB33=" ",AB34=" "),L33,AND(AB33&lt;&gt;" ",AB34&lt;&gt;" "),AB34,AB33=" ",AB34,AB34=" ",AB33)," ")</f>
        <v>#NAME?</v>
      </c>
      <c r="AE33" s="353" t="e" cm="1">
        <f t="array" aca="1" ref="AE33" ca="1">_xlfn.IFNA(INDEX('[12]Riesgo Inherente'!$N$12:$N$36,MATCH(Z33&amp;AC33,'[12]Riesgo Inherente'!$K$12:$K$36&amp;'[12]Riesgo Inherente'!$L$12:$L$36,0),0)," ")</f>
        <v>#NAME?</v>
      </c>
      <c r="AF33" s="355" t="s">
        <v>172</v>
      </c>
    </row>
    <row r="34" spans="1:33" ht="85.5" customHeight="1" thickBot="1" x14ac:dyDescent="0.3">
      <c r="A34" s="1"/>
      <c r="B34" s="436"/>
      <c r="C34" s="358"/>
      <c r="D34" s="358"/>
      <c r="E34" s="358"/>
      <c r="F34" s="358"/>
      <c r="G34" s="366"/>
      <c r="H34" s="358"/>
      <c r="I34" s="358"/>
      <c r="J34" s="360"/>
      <c r="K34" s="358"/>
      <c r="L34" s="362"/>
      <c r="M34" s="364"/>
      <c r="N34" s="90">
        <v>2</v>
      </c>
      <c r="O34" s="89"/>
      <c r="P34" s="90"/>
      <c r="Q34" s="91"/>
      <c r="R34" s="91"/>
      <c r="S34" s="91"/>
      <c r="T34" s="92" t="str">
        <f>_xlfn.IFNA(VLOOKUP(R34,[12]Aux!$G$2:$H$4,2,FALSE)+VLOOKUP(S34,[12]Aux!$I$2:$J$3,2,FALSE)," ")</f>
        <v xml:space="preserve"> </v>
      </c>
      <c r="U34" s="90"/>
      <c r="V34" s="91"/>
      <c r="W34" s="90"/>
      <c r="X34" s="84"/>
      <c r="Y34" s="93" t="str">
        <f>_xlfn.IFNA(IF(Y33=" ",IF(OR(R34="Preventivo",R34="Detectivo"),J33-(J33*T34)," "),IF(OR(R34="Preventivo",R34="Detectivo"),Y33-(Y33*T34)," "))," ")</f>
        <v xml:space="preserve"> </v>
      </c>
      <c r="Z34" s="354"/>
      <c r="AA34" s="360"/>
      <c r="AB34" s="95" t="str">
        <f>_xlfn.IFNA(IF(AB33=" ",IF(R34="Correctivo",L33-(L33*T34)," "),IF(R34="Correctivo",AB33-(AB33*T34)," "))," ")</f>
        <v xml:space="preserve"> </v>
      </c>
      <c r="AC34" s="354"/>
      <c r="AD34" s="360"/>
      <c r="AE34" s="354"/>
      <c r="AF34" s="356"/>
    </row>
    <row r="35" spans="1:33" ht="49.5" customHeight="1" thickBot="1" x14ac:dyDescent="0.3">
      <c r="A35" s="1"/>
      <c r="B35" s="435">
        <v>3</v>
      </c>
      <c r="C35" s="357" t="s">
        <v>356</v>
      </c>
      <c r="D35" s="357" t="s">
        <v>357</v>
      </c>
      <c r="E35" s="357" t="s">
        <v>365</v>
      </c>
      <c r="F35" s="357" t="s">
        <v>366</v>
      </c>
      <c r="G35" s="365" t="str">
        <f>CONCATENATE(D35," ",E35," ",F35)</f>
        <v>Afectación reputacional por Quejas de los usuarios  debido a una inadecuada atención en los diferentes canales como:  presencial, virtual, telefonico y de correspondencia</v>
      </c>
      <c r="H35" s="357" t="s">
        <v>151</v>
      </c>
      <c r="I35" s="357" t="s">
        <v>93</v>
      </c>
      <c r="J35" s="359">
        <f>_xlfn.IFNA(VLOOKUP(I35,[12]Aux!$A$2:$B$6,2,FALSE)," ")</f>
        <v>0.6</v>
      </c>
      <c r="K35" s="357" t="s">
        <v>85</v>
      </c>
      <c r="L35" s="361">
        <f>_xlfn.IFNA(VLOOKUP(K35,[12]Aux!$C$2:$D$6,2,FALSE)," ")</f>
        <v>0.8</v>
      </c>
      <c r="M35" s="363" t="str" cm="1">
        <f t="array" ref="M35">_xlfn.IFNA(INDEX('[12]Riesgo Inherente'!$N$12:$N$36,MATCH(I35&amp;K35,'[12]Riesgo Inherente'!$K$12:$K$36&amp;'[12]Riesgo Inherente'!$L$12:$L$36,0),0)," ")</f>
        <v>Alto</v>
      </c>
      <c r="N35" s="84">
        <v>1</v>
      </c>
      <c r="O35" s="83" t="s">
        <v>367</v>
      </c>
      <c r="P35" s="84" t="s">
        <v>197</v>
      </c>
      <c r="Q35" s="85"/>
      <c r="R35" s="85" t="s">
        <v>63</v>
      </c>
      <c r="S35" s="85" t="s">
        <v>64</v>
      </c>
      <c r="T35" s="86">
        <f>_xlfn.IFNA(VLOOKUP(R35,[12]Aux!$G$2:$H$4,2,FALSE)+VLOOKUP(S35,[12]Aux!$I$2:$J$3,2,FALSE)," ")</f>
        <v>0.4</v>
      </c>
      <c r="U35" s="84" t="s">
        <v>65</v>
      </c>
      <c r="V35" s="85" t="s">
        <v>66</v>
      </c>
      <c r="W35" s="84" t="s">
        <v>347</v>
      </c>
      <c r="X35" s="84" t="s">
        <v>348</v>
      </c>
      <c r="Y35" s="87">
        <f>_xlfn.IFNA(IF(OR(R35="Preventivo",R35="Detectivo"),J35-(J35*T35)," ")," ")</f>
        <v>0.36</v>
      </c>
      <c r="Z35" s="353" t="e" cm="1">
        <f t="array" aca="1" ref="Z35" ca="1">_xlfn.IFNA(_xlfn.IFS(AND(AA35&gt;0,AA35&lt;=0.4),"Muy Baja",AND(AA35&gt;0.2,AA35&lt;=0.4),"Baja",AND(AA35&gt;0.4,AA35&lt;=0.6),"Media",AND(AA35&gt;0.6,AA35&lt;=0.8),"Alta",AND(AA35&gt;0.8,AA35&lt;=1),"Muy Alta")," ")</f>
        <v>#NAME?</v>
      </c>
      <c r="AA35" s="359" t="e" cm="1">
        <f t="array" aca="1" ref="AA35" ca="1">_xlfn.IFNA(_xlfn.IFS(AND(Y35=" ",Y36=" "),J35,AND(Y35&lt;&gt;" ",Y36&lt;&gt;" "),Y36,Y35=" ",Y36,Y36=" ",Y35)," ")</f>
        <v>#NAME?</v>
      </c>
      <c r="AB35" s="87" t="str">
        <f>_xlfn.IFNA(IF(R35="Correctivo",L35-(L35*T35)," ")," ")</f>
        <v xml:space="preserve"> </v>
      </c>
      <c r="AC35" s="353" t="e" cm="1">
        <f t="array" aca="1" ref="AC35" ca="1">_xlfn.IFNA(_xlfn.IFS(AND(AD35&gt;0,AD35&lt;=0.4),"Leve",AND(AD35&gt;0.2,AD35&lt;=0.4),"Menor",AND(AD35&gt;0.4,AD35&lt;=0.6),"Moderado",AND(AD35&gt;0.6,AD35&lt;=0.8),"Mayor",AND(AD35&gt;0.8,AD35&lt;=1),"Catastrófico")," ")</f>
        <v>#NAME?</v>
      </c>
      <c r="AD35" s="359" t="e" cm="1">
        <f t="array" aca="1" ref="AD35" ca="1">_xlfn.IFNA(_xlfn.IFS(AND(AB35=" ",AB36=" "),L35,AND(AB35&lt;&gt;" ",AB36&lt;&gt;" "),AB36,AB35=" ",AB36,AB36=" ",AB35)," ")</f>
        <v>#NAME?</v>
      </c>
      <c r="AE35" s="533" t="e" cm="1">
        <f t="array" aca="1" ref="AE35" ca="1">_xlfn.IFNA(INDEX('[12]Riesgo Inherente'!$N$12:$N$36,MATCH(Z35&amp;AC35,'[12]Riesgo Inherente'!$K$12:$K$36&amp;'[12]Riesgo Inherente'!$L$12:$L$36,0),0)," ")</f>
        <v>#NAME?</v>
      </c>
      <c r="AF35" s="355" t="s">
        <v>172</v>
      </c>
    </row>
    <row r="36" spans="1:33" ht="49.5" customHeight="1" thickBot="1" x14ac:dyDescent="0.3">
      <c r="A36" s="1"/>
      <c r="B36" s="436"/>
      <c r="C36" s="358"/>
      <c r="D36" s="358"/>
      <c r="E36" s="358"/>
      <c r="F36" s="358"/>
      <c r="G36" s="366"/>
      <c r="H36" s="358"/>
      <c r="I36" s="358"/>
      <c r="J36" s="360"/>
      <c r="K36" s="358"/>
      <c r="L36" s="362"/>
      <c r="M36" s="364"/>
      <c r="N36" s="90">
        <v>2</v>
      </c>
      <c r="O36" s="89"/>
      <c r="P36" s="90"/>
      <c r="Q36" s="91"/>
      <c r="R36" s="91"/>
      <c r="S36" s="91"/>
      <c r="T36" s="92" t="str">
        <f>_xlfn.IFNA(VLOOKUP(R36,[12]Aux!$G$2:$H$4,2,FALSE)+VLOOKUP(S36,[12]Aux!$I$2:$J$3,2,FALSE)," ")</f>
        <v xml:space="preserve"> </v>
      </c>
      <c r="U36" s="90"/>
      <c r="V36" s="91"/>
      <c r="W36" s="90"/>
      <c r="X36" s="84"/>
      <c r="Y36" s="93" t="str">
        <f>_xlfn.IFNA(IF(Y35=" ",IF(OR(R36="Preventivo",R36="Detectivo"),J35-(J35*T36)," "),IF(OR(R36="Preventivo",R36="Detectivo"),Y35-(Y35*T36)," "))," ")</f>
        <v xml:space="preserve"> </v>
      </c>
      <c r="Z36" s="354"/>
      <c r="AA36" s="360"/>
      <c r="AB36" s="95" t="str">
        <f>_xlfn.IFNA(IF(AB35=" ",IF(R36="Correctivo",L35-(L35*T36)," "),IF(R36="Correctivo",AB35-(AB35*T36)," "))," ")</f>
        <v xml:space="preserve"> </v>
      </c>
      <c r="AC36" s="354"/>
      <c r="AD36" s="360"/>
      <c r="AE36" s="534"/>
      <c r="AF36" s="356"/>
    </row>
    <row r="37" spans="1:33" ht="49.5" customHeight="1" thickBot="1" x14ac:dyDescent="0.3">
      <c r="A37" s="1"/>
      <c r="B37" s="435">
        <v>4</v>
      </c>
      <c r="C37" s="357" t="s">
        <v>356</v>
      </c>
      <c r="D37" s="357" t="s">
        <v>357</v>
      </c>
      <c r="E37" s="357" t="s">
        <v>368</v>
      </c>
      <c r="F37" s="357" t="s">
        <v>369</v>
      </c>
      <c r="G37" s="365" t="str">
        <f>CONCATENATE(D37," ",E37," ",F37)</f>
        <v xml:space="preserve">Afectación reputacional por Falta de claridad en el proceso de PQRSDF  debido al desconocimiento de la normatividad </v>
      </c>
      <c r="H37" s="357" t="s">
        <v>92</v>
      </c>
      <c r="I37" s="357" t="s">
        <v>93</v>
      </c>
      <c r="J37" s="359">
        <f>_xlfn.IFNA(VLOOKUP(I37,[12]Aux!$A$2:$B$6,2,FALSE)," ")</f>
        <v>0.6</v>
      </c>
      <c r="K37" s="357" t="s">
        <v>94</v>
      </c>
      <c r="L37" s="361">
        <f>_xlfn.IFNA(VLOOKUP(K37,[12]Aux!$C$2:$D$6,2,FALSE)," ")</f>
        <v>0.4</v>
      </c>
      <c r="M37" s="363" t="str" cm="1">
        <f t="array" ref="M37">_xlfn.IFNA(INDEX('[12]Riesgo Inherente'!$N$12:$N$36,MATCH(I37&amp;K37,'[12]Riesgo Inherente'!$K$12:$K$36&amp;'[12]Riesgo Inherente'!$L$12:$L$36,0),0)," ")</f>
        <v>Moderado</v>
      </c>
      <c r="N37" s="84">
        <v>1</v>
      </c>
      <c r="O37" s="83" t="s">
        <v>370</v>
      </c>
      <c r="P37" s="84" t="s">
        <v>197</v>
      </c>
      <c r="Q37" s="85"/>
      <c r="R37" s="85" t="s">
        <v>170</v>
      </c>
      <c r="S37" s="85" t="s">
        <v>64</v>
      </c>
      <c r="T37" s="86">
        <f>_xlfn.IFNA(VLOOKUP(R37,[12]Aux!$G$2:$H$4,2,FALSE)+VLOOKUP(S37,[12]Aux!$I$2:$J$3,2,FALSE)," ")</f>
        <v>0.3</v>
      </c>
      <c r="U37" s="84" t="s">
        <v>164</v>
      </c>
      <c r="V37" s="85" t="s">
        <v>66</v>
      </c>
      <c r="W37" s="84" t="s">
        <v>347</v>
      </c>
      <c r="X37" s="84" t="s">
        <v>348</v>
      </c>
      <c r="Y37" s="87">
        <f>_xlfn.IFNA(IF(OR(R37="Preventivo",R37="Detectivo"),J37-(J37*T37)," ")," ")</f>
        <v>0.42</v>
      </c>
      <c r="Z37" s="353" t="e" cm="1">
        <f t="array" aca="1" ref="Z37" ca="1">_xlfn.IFNA(_xlfn.IFS(AND(AA37&gt;0,AA37&lt;=0.4),"Muy Baja",AND(AA37&gt;0.2,AA37&lt;=0.4),"Baja",AND(AA37&gt;0.4,AA37&lt;=0.6),"Media",AND(AA37&gt;0.6,AA37&lt;=0.8),"Alta",AND(AA37&gt;0.8,AA37&lt;=1),"Muy Alta")," ")</f>
        <v>#NAME?</v>
      </c>
      <c r="AA37" s="359" t="e" cm="1">
        <f t="array" aca="1" ref="AA37" ca="1">_xlfn.IFNA(_xlfn.IFS(AND(Y37=" ",Y38=" "),J37,AND(Y37&lt;&gt;" ",Y38&lt;&gt;" "),Y38,Y37=" ",Y38,Y38=" ",Y37)," ")</f>
        <v>#NAME?</v>
      </c>
      <c r="AB37" s="87" t="str">
        <f>_xlfn.IFNA(IF(R37="Correctivo",L37-(L37*T37)," ")," ")</f>
        <v xml:space="preserve"> </v>
      </c>
      <c r="AC37" s="353" t="e" cm="1">
        <f t="array" aca="1" ref="AC37" ca="1">_xlfn.IFNA(_xlfn.IFS(AND(AD37&gt;0,AD37&lt;=0.4),"Leve",AND(AD37&gt;0.2,AD37&lt;=0.4),"Menor",AND(AD37&gt;0.4,AD37&lt;=0.6),"Moderado",AND(AD37&gt;0.6,AD37&lt;=0.8),"Mayor",AND(AD37&gt;0.8,AD37&lt;=1),"Catastrófico")," ")</f>
        <v>#NAME?</v>
      </c>
      <c r="AD37" s="359" t="e" cm="1">
        <f t="array" aca="1" ref="AD37" ca="1">_xlfn.IFNA(_xlfn.IFS(AND(AB37=" ",AB38=" "),L37,AND(AB37&lt;&gt;" ",AB38&lt;&gt;" "),AB38,AB37=" ",AB38,AB38=" ",AB37)," ")</f>
        <v>#NAME?</v>
      </c>
      <c r="AE37" s="533" t="e" cm="1">
        <f t="array" aca="1" ref="AE37" ca="1">_xlfn.IFNA(INDEX('[12]Riesgo Inherente'!$N$12:$N$36,MATCH(Z37&amp;AC37,'[12]Riesgo Inherente'!$K$12:$K$36&amp;'[12]Riesgo Inherente'!$L$12:$L$36,0),0)," ")</f>
        <v>#NAME?</v>
      </c>
      <c r="AF37" s="355" t="s">
        <v>172</v>
      </c>
    </row>
    <row r="38" spans="1:33" ht="49.5" customHeight="1" thickBot="1" x14ac:dyDescent="0.3">
      <c r="A38" s="1"/>
      <c r="B38" s="436"/>
      <c r="C38" s="358"/>
      <c r="D38" s="358"/>
      <c r="E38" s="358"/>
      <c r="F38" s="358"/>
      <c r="G38" s="366"/>
      <c r="H38" s="358"/>
      <c r="I38" s="358"/>
      <c r="J38" s="360"/>
      <c r="K38" s="358"/>
      <c r="L38" s="362"/>
      <c r="M38" s="364"/>
      <c r="N38" s="90">
        <v>2</v>
      </c>
      <c r="O38" s="89"/>
      <c r="P38" s="90"/>
      <c r="Q38" s="91"/>
      <c r="R38" s="91"/>
      <c r="S38" s="91"/>
      <c r="T38" s="92" t="str">
        <f>_xlfn.IFNA(VLOOKUP(R38,[12]Aux!$G$2:$H$4,2,FALSE)+VLOOKUP(S38,[12]Aux!$I$2:$J$3,2,FALSE)," ")</f>
        <v xml:space="preserve"> </v>
      </c>
      <c r="U38" s="90"/>
      <c r="V38" s="91"/>
      <c r="W38" s="90"/>
      <c r="X38" s="84"/>
      <c r="Y38" s="93" t="str">
        <f>_xlfn.IFNA(IF(Y37=" ",IF(OR(R38="Preventivo",R38="Detectivo"),J37-(J37*T38)," "),IF(OR(R38="Preventivo",R38="Detectivo"),Y37-(Y37*T38)," "))," ")</f>
        <v xml:space="preserve"> </v>
      </c>
      <c r="Z38" s="354"/>
      <c r="AA38" s="360"/>
      <c r="AB38" s="95" t="str">
        <f>_xlfn.IFNA(IF(AB37=" ",IF(R38="Correctivo",L37-(L37*T38)," "),IF(R38="Correctivo",AB37-(AB37*T38)," "))," ")</f>
        <v xml:space="preserve"> </v>
      </c>
      <c r="AC38" s="354"/>
      <c r="AD38" s="360"/>
      <c r="AE38" s="534"/>
      <c r="AF38" s="356"/>
    </row>
    <row r="39" spans="1:33" ht="34.5" customHeight="1" thickBot="1" x14ac:dyDescent="0.3">
      <c r="A39" s="131"/>
      <c r="B39" s="468" t="s">
        <v>377</v>
      </c>
      <c r="C39" s="469"/>
      <c r="D39" s="469"/>
      <c r="E39" s="469"/>
      <c r="F39" s="469"/>
      <c r="G39" s="469"/>
      <c r="H39" s="469"/>
      <c r="I39" s="469"/>
      <c r="J39" s="469"/>
      <c r="K39" s="469"/>
      <c r="L39" s="469"/>
      <c r="M39" s="469"/>
      <c r="N39" s="469"/>
      <c r="O39" s="469"/>
      <c r="P39" s="469"/>
      <c r="Q39" s="469"/>
      <c r="R39" s="469"/>
      <c r="S39" s="469"/>
      <c r="T39" s="469"/>
      <c r="U39" s="469"/>
      <c r="V39" s="469"/>
      <c r="W39" s="469"/>
      <c r="X39" s="469"/>
      <c r="Y39" s="469"/>
      <c r="Z39" s="469"/>
      <c r="AA39" s="469"/>
      <c r="AB39" s="469"/>
      <c r="AC39" s="469"/>
      <c r="AD39" s="469"/>
      <c r="AE39" s="469"/>
      <c r="AF39" s="470"/>
    </row>
    <row r="40" spans="1:33" ht="49.5" customHeight="1" x14ac:dyDescent="0.25">
      <c r="A40" s="1"/>
      <c r="B40" s="435">
        <v>1</v>
      </c>
      <c r="C40" s="357" t="s">
        <v>372</v>
      </c>
      <c r="D40" s="357" t="s">
        <v>357</v>
      </c>
      <c r="E40" s="357" t="s">
        <v>373</v>
      </c>
      <c r="F40" s="357" t="s">
        <v>374</v>
      </c>
      <c r="G40" s="365" t="str">
        <f>CONCATENATE(D40," ",E40," ",F40)</f>
        <v>Afectación reputacional por hallazgos de auditoria interna o externa debido al deterioro y/o perdida de expedientes documentales</v>
      </c>
      <c r="H40" s="357" t="s">
        <v>92</v>
      </c>
      <c r="I40" s="357" t="s">
        <v>93</v>
      </c>
      <c r="J40" s="359">
        <f>_xlfn.IFNA(VLOOKUP(I40,[13]Aux!$A$2:$B$6,2,FALSE)," ")</f>
        <v>0.6</v>
      </c>
      <c r="K40" s="357" t="s">
        <v>85</v>
      </c>
      <c r="L40" s="361">
        <f>_xlfn.IFNA(VLOOKUP(K40,[13]Aux!$C$2:$D$6,2,FALSE)," ")</f>
        <v>0.8</v>
      </c>
      <c r="M40" s="363" t="str" cm="1">
        <f t="array" ref="M40">_xlfn.IFNA(INDEX('[13]Riesgo Inherente'!$N$12:$N$36,MATCH(I40&amp;K40,'[13]Riesgo Inherente'!$K$12:$K$36&amp;'[13]Riesgo Inherente'!$L$12:$L$36,0),0)," ")</f>
        <v>Alto</v>
      </c>
      <c r="N40" s="82">
        <v>1</v>
      </c>
      <c r="O40" s="83" t="s">
        <v>375</v>
      </c>
      <c r="P40" s="84" t="s">
        <v>197</v>
      </c>
      <c r="Q40" s="85"/>
      <c r="R40" s="85" t="s">
        <v>170</v>
      </c>
      <c r="S40" s="85" t="s">
        <v>64</v>
      </c>
      <c r="T40" s="86">
        <f>_xlfn.IFNA(VLOOKUP(R40,[13]Aux!$G$2:$H$4,2,FALSE)+VLOOKUP(S40,[13]Aux!$I$2:$J$3,2,FALSE)," ")</f>
        <v>0.3</v>
      </c>
      <c r="U40" s="84" t="s">
        <v>65</v>
      </c>
      <c r="V40" s="85" t="s">
        <v>66</v>
      </c>
      <c r="W40" s="84" t="s">
        <v>347</v>
      </c>
      <c r="X40" s="84" t="s">
        <v>348</v>
      </c>
      <c r="Y40" s="87">
        <f>_xlfn.IFNA(IF(OR(R40="Preventivo",R40="Detectivo"),J40-(J40*T40)," ")," ")</f>
        <v>0.42</v>
      </c>
      <c r="Z40" s="353" t="e" cm="1">
        <f t="array" aca="1" ref="Z40" ca="1">_xlfn.IFNA(_xlfn.IFS(AND(AA40&gt;0,AA40&lt;=0.4),"Muy Baja",AND(AA40&gt;0.2,AA40&lt;=0.4),"Baja",AND(AA40&gt;0.4,AA40&lt;=0.6),"Media",AND(AA40&gt;0.6,AA40&lt;=0.8),"Alta",AND(AA40&gt;0.8,AA40&lt;=1),"Muy Alta")," ")</f>
        <v>#NAME?</v>
      </c>
      <c r="AA40" s="359" t="e" cm="1">
        <f t="array" aca="1" ref="AA40" ca="1">_xlfn.IFNA(_xlfn.IFS(AND(Y40=" ",Y41=" "),J40,AND(Y40&lt;&gt;" ",Y41&lt;&gt;" "),Y41,Y40=" ",Y41,Y41=" ",Y40)," ")</f>
        <v>#NAME?</v>
      </c>
      <c r="AB40" s="87" t="str">
        <f>_xlfn.IFNA(IF(R40="Correctivo",L40-(L40*T40)," ")," ")</f>
        <v xml:space="preserve"> </v>
      </c>
      <c r="AC40" s="353" t="e" cm="1">
        <f t="array" aca="1" ref="AC40" ca="1">_xlfn.IFNA(_xlfn.IFS(AND(AD40&gt;0,AD40&lt;=0.4),"Leve",AND(AD40&gt;0.2,AD40&lt;=0.4),"Menor",AND(AD40&gt;0.4,AD40&lt;=0.6),"Moderado",AND(AD40&gt;0.6,AD40&lt;=0.8),"Mayor",AND(AD40&gt;0.8,AD40&lt;=1),"Catastrófico")," ")</f>
        <v>#NAME?</v>
      </c>
      <c r="AD40" s="359" t="e" cm="1">
        <f t="array" aca="1" ref="AD40" ca="1">_xlfn.IFNA(_xlfn.IFS(AND(AB40=" ",AB41=" "),L40,AND(AB40&lt;&gt;" ",AB41&lt;&gt;" "),AB41,AB40=" ",AB41,AB41=" ",AB40)," ")</f>
        <v>#NAME?</v>
      </c>
      <c r="AE40" s="449" t="e" cm="1">
        <f t="array" aca="1" ref="AE40" ca="1">_xlfn.IFNA(INDEX('[13]Riesgo Inherente'!$N$12:$N$36,MATCH(Z40&amp;AC40,'[13]Riesgo Inherente'!$K$12:$K$36&amp;'[13]Riesgo Inherente'!$L$12:$L$36,0),0)," ")</f>
        <v>#NAME?</v>
      </c>
      <c r="AF40" s="451" t="s">
        <v>172</v>
      </c>
      <c r="AG40" s="445"/>
    </row>
    <row r="41" spans="1:33" ht="49.5" customHeight="1" thickBot="1" x14ac:dyDescent="0.3">
      <c r="A41" s="1"/>
      <c r="B41" s="436"/>
      <c r="C41" s="358"/>
      <c r="D41" s="358"/>
      <c r="E41" s="358"/>
      <c r="F41" s="358"/>
      <c r="G41" s="366"/>
      <c r="H41" s="358"/>
      <c r="I41" s="358"/>
      <c r="J41" s="360"/>
      <c r="K41" s="358"/>
      <c r="L41" s="362"/>
      <c r="M41" s="364"/>
      <c r="N41" s="88">
        <v>2</v>
      </c>
      <c r="O41" s="89" t="s">
        <v>376</v>
      </c>
      <c r="P41" s="90" t="s">
        <v>197</v>
      </c>
      <c r="Q41" s="91"/>
      <c r="R41" s="91" t="s">
        <v>170</v>
      </c>
      <c r="S41" s="91" t="s">
        <v>64</v>
      </c>
      <c r="T41" s="92">
        <f>_xlfn.IFNA(VLOOKUP(R41,[13]Aux!$G$2:$H$4,2,FALSE)+VLOOKUP(S41,[13]Aux!$I$2:$J$3,2,FALSE)," ")</f>
        <v>0.3</v>
      </c>
      <c r="U41" s="90" t="s">
        <v>164</v>
      </c>
      <c r="V41" s="91" t="s">
        <v>66</v>
      </c>
      <c r="W41" s="90" t="s">
        <v>347</v>
      </c>
      <c r="X41" s="90" t="s">
        <v>348</v>
      </c>
      <c r="Y41" s="93">
        <f>_xlfn.IFNA(IF(Y40=" ",IF(OR(R41="Preventivo",R41="Detectivo"),J40-(J40*T41)," "),IF(OR(R41="Preventivo",R41="Detectivo"),Y40-(Y40*T41)," "))," ")</f>
        <v>0.29399999999999998</v>
      </c>
      <c r="Z41" s="354"/>
      <c r="AA41" s="360"/>
      <c r="AB41" s="95" t="str">
        <f>_xlfn.IFNA(IF(AB40=" ",IF(R41="Correctivo",L40-(L40*T41)," "),IF(R41="Correctivo",AB40-(AB40*T41)," "))," ")</f>
        <v xml:space="preserve"> </v>
      </c>
      <c r="AC41" s="354"/>
      <c r="AD41" s="360"/>
      <c r="AE41" s="450"/>
      <c r="AF41" s="452"/>
      <c r="AG41" s="445"/>
    </row>
    <row r="42" spans="1:33" ht="38.25" customHeight="1" x14ac:dyDescent="0.25">
      <c r="A42" s="131"/>
      <c r="B42" s="477" t="s">
        <v>386</v>
      </c>
      <c r="C42" s="478"/>
      <c r="D42" s="478"/>
      <c r="E42" s="478"/>
      <c r="F42" s="478"/>
      <c r="G42" s="478"/>
      <c r="H42" s="478"/>
      <c r="I42" s="478"/>
      <c r="J42" s="478"/>
      <c r="K42" s="478"/>
      <c r="L42" s="478"/>
      <c r="M42" s="478"/>
      <c r="N42" s="478"/>
      <c r="O42" s="478"/>
      <c r="P42" s="478"/>
      <c r="Q42" s="478"/>
      <c r="R42" s="478"/>
      <c r="S42" s="478"/>
      <c r="T42" s="478"/>
      <c r="U42" s="478"/>
      <c r="V42" s="478"/>
      <c r="W42" s="478"/>
      <c r="X42" s="478"/>
      <c r="Y42" s="478"/>
      <c r="Z42" s="478"/>
      <c r="AA42" s="478"/>
      <c r="AB42" s="478"/>
      <c r="AC42" s="478"/>
      <c r="AD42" s="478"/>
      <c r="AE42" s="478"/>
      <c r="AF42" s="479"/>
      <c r="AG42" s="130"/>
    </row>
    <row r="43" spans="1:33" ht="49.5" customHeight="1" x14ac:dyDescent="0.25">
      <c r="A43" s="1"/>
      <c r="B43" s="379">
        <v>1</v>
      </c>
      <c r="C43" s="484"/>
      <c r="D43" s="395" t="s">
        <v>379</v>
      </c>
      <c r="E43" s="395" t="s">
        <v>380</v>
      </c>
      <c r="F43" s="395" t="s">
        <v>374</v>
      </c>
      <c r="G43" s="446" t="s">
        <v>381</v>
      </c>
      <c r="H43" s="395" t="s">
        <v>382</v>
      </c>
      <c r="I43" s="407" t="s">
        <v>93</v>
      </c>
      <c r="J43" s="447">
        <v>0.6</v>
      </c>
      <c r="K43" s="407" t="s">
        <v>85</v>
      </c>
      <c r="L43" s="447">
        <v>0.8</v>
      </c>
      <c r="M43" s="448" t="s">
        <v>112</v>
      </c>
      <c r="N43" s="146">
        <v>1</v>
      </c>
      <c r="O43" s="134" t="s">
        <v>375</v>
      </c>
      <c r="P43" s="147" t="s">
        <v>197</v>
      </c>
      <c r="Q43" s="148"/>
      <c r="R43" s="136" t="s">
        <v>170</v>
      </c>
      <c r="S43" s="136" t="s">
        <v>64</v>
      </c>
      <c r="T43" s="149" t="str">
        <f t="shared" ref="T43:T46" si="0">IF(AND(R43="Preventivo",S43="Automático"),"50%",IF(AND(R43="Preventivo",S43="Manual"),"40%",IF(AND(R43="Detectivo",S43="Automático"),"40%",IF(AND(R43="Detectivo",S43="Manual"),"30%",IF(AND(R43="Correctivo",S43="Automático"),"35%",IF(AND(R43="Correctivo",S43="Manual"),"25%",""))))))</f>
        <v>30%</v>
      </c>
      <c r="U43" s="136" t="s">
        <v>65</v>
      </c>
      <c r="V43" s="136" t="s">
        <v>66</v>
      </c>
      <c r="W43" s="136" t="s">
        <v>201</v>
      </c>
      <c r="X43" s="136"/>
      <c r="Y43" s="149">
        <v>0.42</v>
      </c>
      <c r="Z43" s="144" t="s">
        <v>93</v>
      </c>
      <c r="AA43" s="536"/>
      <c r="AB43" s="150"/>
      <c r="AC43" s="144" t="s">
        <v>85</v>
      </c>
      <c r="AD43" s="453">
        <v>0.8</v>
      </c>
      <c r="AE43" s="456" t="s">
        <v>112</v>
      </c>
      <c r="AF43" s="392"/>
    </row>
    <row r="44" spans="1:33" ht="49.5" customHeight="1" x14ac:dyDescent="0.25">
      <c r="A44" s="1"/>
      <c r="B44" s="379"/>
      <c r="C44" s="484"/>
      <c r="D44" s="395"/>
      <c r="E44" s="395"/>
      <c r="F44" s="395"/>
      <c r="G44" s="446"/>
      <c r="H44" s="395"/>
      <c r="I44" s="407"/>
      <c r="J44" s="447"/>
      <c r="K44" s="407"/>
      <c r="L44" s="447"/>
      <c r="M44" s="448"/>
      <c r="N44" s="146">
        <v>2</v>
      </c>
      <c r="O44" s="134" t="s">
        <v>376</v>
      </c>
      <c r="P44" s="147" t="s">
        <v>197</v>
      </c>
      <c r="Q44" s="148"/>
      <c r="R44" s="136" t="s">
        <v>170</v>
      </c>
      <c r="S44" s="136" t="s">
        <v>64</v>
      </c>
      <c r="T44" s="149" t="str">
        <f t="shared" si="0"/>
        <v>30%</v>
      </c>
      <c r="U44" s="136" t="s">
        <v>164</v>
      </c>
      <c r="V44" s="136" t="s">
        <v>66</v>
      </c>
      <c r="W44" s="136" t="s">
        <v>201</v>
      </c>
      <c r="X44" s="136"/>
      <c r="Y44" s="149">
        <v>0.29399999999999998</v>
      </c>
      <c r="Z44" s="144" t="s">
        <v>115</v>
      </c>
      <c r="AA44" s="536"/>
      <c r="AB44" s="150"/>
      <c r="AC44" s="144" t="s">
        <v>85</v>
      </c>
      <c r="AD44" s="454"/>
      <c r="AE44" s="457"/>
      <c r="AF44" s="392"/>
    </row>
    <row r="45" spans="1:33" ht="49.5" customHeight="1" x14ac:dyDescent="0.25">
      <c r="A45" s="1"/>
      <c r="B45" s="379"/>
      <c r="C45" s="484"/>
      <c r="D45" s="395"/>
      <c r="E45" s="395"/>
      <c r="F45" s="395"/>
      <c r="G45" s="446"/>
      <c r="H45" s="395"/>
      <c r="I45" s="407"/>
      <c r="J45" s="447"/>
      <c r="K45" s="407"/>
      <c r="L45" s="447"/>
      <c r="M45" s="448"/>
      <c r="N45" s="146">
        <v>3</v>
      </c>
      <c r="O45" s="135" t="s">
        <v>383</v>
      </c>
      <c r="P45" s="147" t="s">
        <v>197</v>
      </c>
      <c r="Q45" s="148"/>
      <c r="R45" s="136" t="s">
        <v>63</v>
      </c>
      <c r="S45" s="136" t="s">
        <v>64</v>
      </c>
      <c r="T45" s="149" t="str">
        <f t="shared" si="0"/>
        <v>40%</v>
      </c>
      <c r="U45" s="136" t="s">
        <v>164</v>
      </c>
      <c r="V45" s="136" t="s">
        <v>66</v>
      </c>
      <c r="W45" s="136" t="s">
        <v>201</v>
      </c>
      <c r="X45" s="136"/>
      <c r="Y45" s="149">
        <v>0.1764</v>
      </c>
      <c r="Z45" s="144" t="s">
        <v>345</v>
      </c>
      <c r="AA45" s="536"/>
      <c r="AB45" s="150"/>
      <c r="AC45" s="144" t="s">
        <v>85</v>
      </c>
      <c r="AD45" s="454"/>
      <c r="AE45" s="457"/>
      <c r="AF45" s="392"/>
    </row>
    <row r="46" spans="1:33" ht="49.5" customHeight="1" x14ac:dyDescent="0.25">
      <c r="A46" s="1"/>
      <c r="B46" s="379"/>
      <c r="C46" s="484"/>
      <c r="D46" s="395"/>
      <c r="E46" s="395"/>
      <c r="F46" s="395"/>
      <c r="G46" s="446"/>
      <c r="H46" s="395"/>
      <c r="I46" s="407"/>
      <c r="J46" s="447"/>
      <c r="K46" s="407"/>
      <c r="L46" s="447"/>
      <c r="M46" s="448"/>
      <c r="N46" s="146">
        <v>4</v>
      </c>
      <c r="O46" s="134" t="s">
        <v>384</v>
      </c>
      <c r="P46" s="147" t="s">
        <v>197</v>
      </c>
      <c r="Q46" s="148"/>
      <c r="R46" s="136" t="s">
        <v>170</v>
      </c>
      <c r="S46" s="136" t="s">
        <v>385</v>
      </c>
      <c r="T46" s="149" t="str">
        <f t="shared" si="0"/>
        <v>40%</v>
      </c>
      <c r="U46" s="136" t="s">
        <v>164</v>
      </c>
      <c r="V46" s="136" t="s">
        <v>66</v>
      </c>
      <c r="W46" s="136" t="s">
        <v>201</v>
      </c>
      <c r="X46" s="136"/>
      <c r="Y46" s="149">
        <v>0.10584</v>
      </c>
      <c r="Z46" s="144" t="s">
        <v>345</v>
      </c>
      <c r="AA46" s="536"/>
      <c r="AB46" s="150"/>
      <c r="AC46" s="144" t="s">
        <v>85</v>
      </c>
      <c r="AD46" s="455"/>
      <c r="AE46" s="458"/>
      <c r="AF46" s="392"/>
    </row>
    <row r="47" spans="1:33" ht="49.5" customHeight="1" thickBot="1" x14ac:dyDescent="0.3">
      <c r="A47" s="1"/>
      <c r="B47" s="490" t="s">
        <v>388</v>
      </c>
      <c r="C47" s="491"/>
      <c r="D47" s="491"/>
      <c r="E47" s="491"/>
      <c r="F47" s="491"/>
      <c r="G47" s="491"/>
      <c r="H47" s="491"/>
      <c r="I47" s="491"/>
      <c r="J47" s="491"/>
      <c r="K47" s="491"/>
      <c r="L47" s="491"/>
      <c r="M47" s="491"/>
      <c r="N47" s="491"/>
      <c r="O47" s="491"/>
      <c r="P47" s="492"/>
      <c r="Q47" s="492"/>
      <c r="R47" s="492"/>
      <c r="S47" s="492"/>
      <c r="T47" s="492"/>
      <c r="U47" s="492"/>
      <c r="V47" s="492"/>
      <c r="W47" s="492"/>
      <c r="X47" s="492"/>
      <c r="Y47" s="492"/>
      <c r="Z47" s="492"/>
      <c r="AA47" s="492"/>
      <c r="AB47" s="492"/>
      <c r="AC47" s="492"/>
      <c r="AD47" s="492"/>
      <c r="AE47" s="492"/>
      <c r="AF47" s="493"/>
    </row>
    <row r="48" spans="1:33" ht="49.5" customHeight="1" x14ac:dyDescent="0.25">
      <c r="A48" s="1"/>
      <c r="B48" s="480">
        <v>1</v>
      </c>
      <c r="C48" s="494"/>
      <c r="D48" s="497" t="s">
        <v>379</v>
      </c>
      <c r="E48" s="497" t="s">
        <v>358</v>
      </c>
      <c r="F48" s="497" t="s">
        <v>359</v>
      </c>
      <c r="G48" s="498" t="s">
        <v>387</v>
      </c>
      <c r="H48" s="497" t="s">
        <v>382</v>
      </c>
      <c r="I48" s="500" t="s">
        <v>59</v>
      </c>
      <c r="J48" s="501">
        <v>0.8</v>
      </c>
      <c r="K48" s="502" t="s">
        <v>85</v>
      </c>
      <c r="L48" s="537">
        <v>0.8</v>
      </c>
      <c r="M48" s="538" t="s">
        <v>112</v>
      </c>
      <c r="N48" s="133">
        <v>1</v>
      </c>
      <c r="O48" s="139" t="s">
        <v>389</v>
      </c>
      <c r="P48" s="140" t="s">
        <v>62</v>
      </c>
      <c r="Q48" s="141"/>
      <c r="R48" s="143" t="s">
        <v>63</v>
      </c>
      <c r="S48" s="143" t="s">
        <v>64</v>
      </c>
      <c r="T48" s="142" t="str">
        <f>IF(AND(R48="Preventivo",S48="Automático"),"50%",IF(AND(R48="Preventivo",S48="Manual"),"40%",IF(AND(R48="Detectivo",S48="Automático"),"40%",IF(AND(R48="Detectivo",S48="Manual"),"30%",IF(AND(R48="Correctivo",S48="Automático"),"35%",IF(AND(R48="Correctivo",S48="Manual"),"25%",""))))))</f>
        <v>40%</v>
      </c>
      <c r="U48" s="143" t="s">
        <v>164</v>
      </c>
      <c r="V48" s="143" t="s">
        <v>66</v>
      </c>
      <c r="W48" s="142" t="s">
        <v>201</v>
      </c>
      <c r="X48" s="140"/>
      <c r="Y48" s="145">
        <v>0.48</v>
      </c>
      <c r="Z48" s="144" t="s">
        <v>93</v>
      </c>
      <c r="AA48" s="483"/>
      <c r="AB48" s="145" t="str">
        <f>_xlfn.IFNA(IF(R48="Correctivo",L48-(L48*T48)," ")," ")</f>
        <v xml:space="preserve"> </v>
      </c>
      <c r="AC48" s="164" t="s">
        <v>85</v>
      </c>
      <c r="AD48" s="453">
        <v>0.8</v>
      </c>
      <c r="AE48" s="533" t="s">
        <v>112</v>
      </c>
      <c r="AF48" s="392"/>
    </row>
    <row r="49" spans="1:32" ht="49.5" customHeight="1" x14ac:dyDescent="0.25">
      <c r="A49" s="1"/>
      <c r="B49" s="481"/>
      <c r="C49" s="495"/>
      <c r="D49" s="395"/>
      <c r="E49" s="395"/>
      <c r="F49" s="395"/>
      <c r="G49" s="446"/>
      <c r="H49" s="395"/>
      <c r="I49" s="500"/>
      <c r="J49" s="501"/>
      <c r="K49" s="502"/>
      <c r="L49" s="537"/>
      <c r="M49" s="538"/>
      <c r="N49" s="132">
        <v>2</v>
      </c>
      <c r="O49" s="137" t="s">
        <v>361</v>
      </c>
      <c r="P49" s="140" t="s">
        <v>62</v>
      </c>
      <c r="Q49" s="141"/>
      <c r="R49" s="143" t="s">
        <v>170</v>
      </c>
      <c r="S49" s="143" t="s">
        <v>64</v>
      </c>
      <c r="T49" s="142" t="str">
        <f t="shared" ref="T49:T51" si="1">IF(AND(R49="Preventivo",S49="Automático"),"50%",IF(AND(R49="Preventivo",S49="Manual"),"40%",IF(AND(R49="Detectivo",S49="Automático"),"40%",IF(AND(R49="Detectivo",S49="Manual"),"30%",IF(AND(R49="Correctivo",S49="Automático"),"35%",IF(AND(R49="Correctivo",S49="Manual"),"25%",""))))))</f>
        <v>30%</v>
      </c>
      <c r="U49" s="143" t="s">
        <v>164</v>
      </c>
      <c r="V49" s="143" t="s">
        <v>66</v>
      </c>
      <c r="W49" s="142" t="s">
        <v>201</v>
      </c>
      <c r="X49" s="140"/>
      <c r="Y49" s="145">
        <v>0.33599999999999997</v>
      </c>
      <c r="Z49" s="144" t="s">
        <v>115</v>
      </c>
      <c r="AA49" s="373"/>
      <c r="AB49" s="145" t="str">
        <f>_xlfn.IFNA(IF(AB48=" ",IF(R49="Correctivo",L48-(L48*T49)," "),IF(R49="Correctivo",AB48-(AB48*T49)," "))," ")</f>
        <v xml:space="preserve"> </v>
      </c>
      <c r="AC49" s="164" t="s">
        <v>85</v>
      </c>
      <c r="AD49" s="454"/>
      <c r="AE49" s="457"/>
      <c r="AF49" s="392"/>
    </row>
    <row r="50" spans="1:32" ht="70.5" customHeight="1" x14ac:dyDescent="0.25">
      <c r="A50" s="1"/>
      <c r="B50" s="481"/>
      <c r="C50" s="495"/>
      <c r="D50" s="395"/>
      <c r="E50" s="395"/>
      <c r="F50" s="395"/>
      <c r="G50" s="446"/>
      <c r="H50" s="395"/>
      <c r="I50" s="500"/>
      <c r="J50" s="501"/>
      <c r="K50" s="502"/>
      <c r="L50" s="537"/>
      <c r="M50" s="538"/>
      <c r="N50" s="132">
        <v>3</v>
      </c>
      <c r="O50" s="138" t="s">
        <v>390</v>
      </c>
      <c r="P50" s="140" t="s">
        <v>62</v>
      </c>
      <c r="Q50" s="141"/>
      <c r="R50" s="143" t="s">
        <v>170</v>
      </c>
      <c r="S50" s="143" t="s">
        <v>64</v>
      </c>
      <c r="T50" s="142" t="str">
        <f t="shared" si="1"/>
        <v>30%</v>
      </c>
      <c r="U50" s="143" t="s">
        <v>164</v>
      </c>
      <c r="V50" s="143" t="s">
        <v>66</v>
      </c>
      <c r="W50" s="142" t="s">
        <v>201</v>
      </c>
      <c r="X50" s="140"/>
      <c r="Y50" s="145">
        <v>0.23519999999999996</v>
      </c>
      <c r="Z50" s="144" t="s">
        <v>115</v>
      </c>
      <c r="AA50" s="373"/>
      <c r="AB50" s="145" t="str">
        <f>_xlfn.IFNA(IF(R50="Correctivo",L50-(L50*T50)," ")," ")</f>
        <v xml:space="preserve"> </v>
      </c>
      <c r="AC50" s="164" t="s">
        <v>85</v>
      </c>
      <c r="AD50" s="454"/>
      <c r="AE50" s="457"/>
      <c r="AF50" s="392"/>
    </row>
    <row r="51" spans="1:32" ht="49.5" customHeight="1" thickBot="1" x14ac:dyDescent="0.3">
      <c r="A51" s="1"/>
      <c r="B51" s="482"/>
      <c r="C51" s="496"/>
      <c r="D51" s="402"/>
      <c r="E51" s="402"/>
      <c r="F51" s="402"/>
      <c r="G51" s="499"/>
      <c r="H51" s="402"/>
      <c r="I51" s="500"/>
      <c r="J51" s="501"/>
      <c r="K51" s="502"/>
      <c r="L51" s="537"/>
      <c r="M51" s="538"/>
      <c r="N51" s="151">
        <v>4</v>
      </c>
      <c r="O51" s="152" t="s">
        <v>391</v>
      </c>
      <c r="P51" s="153" t="s">
        <v>62</v>
      </c>
      <c r="Q51" s="154"/>
      <c r="R51" s="155" t="s">
        <v>170</v>
      </c>
      <c r="S51" s="155" t="s">
        <v>64</v>
      </c>
      <c r="T51" s="156" t="str">
        <f t="shared" si="1"/>
        <v>30%</v>
      </c>
      <c r="U51" s="155" t="s">
        <v>164</v>
      </c>
      <c r="V51" s="155" t="s">
        <v>66</v>
      </c>
      <c r="W51" s="156" t="s">
        <v>201</v>
      </c>
      <c r="X51" s="153"/>
      <c r="Y51" s="44">
        <v>0.16463999999999998</v>
      </c>
      <c r="Z51" s="157" t="s">
        <v>345</v>
      </c>
      <c r="AA51" s="373"/>
      <c r="AB51" s="44" t="str">
        <f>_xlfn.IFNA(IF(AB50=" ",IF(R51="Correctivo",L50-(L50*T51)," "),IF(R51="Correctivo",AB50-(AB50*T51)," "))," ")</f>
        <v xml:space="preserve"> </v>
      </c>
      <c r="AC51" s="165" t="s">
        <v>85</v>
      </c>
      <c r="AD51" s="454"/>
      <c r="AE51" s="457"/>
      <c r="AF51" s="539"/>
    </row>
    <row r="52" spans="1:32" ht="49.5" customHeight="1" thickBot="1" x14ac:dyDescent="0.3">
      <c r="A52" s="1"/>
      <c r="B52" s="177" t="s">
        <v>403</v>
      </c>
      <c r="C52" s="158"/>
      <c r="D52" s="158"/>
      <c r="E52" s="158"/>
      <c r="F52" s="158"/>
      <c r="G52" s="158"/>
      <c r="H52" s="158"/>
      <c r="I52" s="158"/>
      <c r="J52" s="158"/>
      <c r="K52" s="158"/>
      <c r="L52" s="158"/>
      <c r="M52" s="158"/>
      <c r="N52" s="158"/>
      <c r="O52" s="158"/>
      <c r="P52" s="158"/>
      <c r="Q52" s="158"/>
      <c r="R52" s="158"/>
      <c r="S52" s="158"/>
      <c r="T52" s="158"/>
      <c r="U52" s="158"/>
      <c r="V52" s="158"/>
      <c r="W52" s="158"/>
      <c r="X52" s="158"/>
      <c r="Y52" s="158"/>
      <c r="Z52" s="158"/>
      <c r="AA52" s="158"/>
      <c r="AB52" s="158"/>
      <c r="AC52" s="158"/>
      <c r="AD52" s="158"/>
      <c r="AE52" s="158"/>
      <c r="AF52" s="166"/>
    </row>
    <row r="53" spans="1:32" ht="49.5" customHeight="1" x14ac:dyDescent="0.25">
      <c r="A53" s="1"/>
      <c r="B53" s="487" t="s">
        <v>404</v>
      </c>
      <c r="C53" s="488"/>
      <c r="D53" s="489" t="s">
        <v>392</v>
      </c>
      <c r="E53" s="489" t="s">
        <v>362</v>
      </c>
      <c r="F53" s="489" t="s">
        <v>363</v>
      </c>
      <c r="G53" s="532" t="s">
        <v>393</v>
      </c>
      <c r="H53" s="489" t="s">
        <v>394</v>
      </c>
      <c r="I53" s="526" t="str">
        <f>IF(H53&lt;=0,"",IF(H53&lt;=2,"Muy Baja",IF(H53&lt;=24,"Baja",IF(H53&lt;=500,"Media",IF(H53&lt;=5000,"Alta","Muy Alta")))))</f>
        <v>Muy Alta</v>
      </c>
      <c r="J53" s="527">
        <f>IF(I53="","",IF(I53="Muy Baja",0.2,IF(I53="Baja",0.4,IF(I53="Media",0.6,IF(I53="Alta",0.8,IF(I53="Muy Alta",1,))))))</f>
        <v>1</v>
      </c>
      <c r="K53" s="528" t="s">
        <v>85</v>
      </c>
      <c r="L53" s="529">
        <v>0.8</v>
      </c>
      <c r="M53" s="531" t="s">
        <v>112</v>
      </c>
      <c r="N53" s="168">
        <v>1</v>
      </c>
      <c r="O53" s="169" t="s">
        <v>364</v>
      </c>
      <c r="P53" s="36" t="s">
        <v>62</v>
      </c>
      <c r="Q53" s="37"/>
      <c r="R53" s="170" t="s">
        <v>170</v>
      </c>
      <c r="S53" s="170" t="s">
        <v>64</v>
      </c>
      <c r="T53" s="171" t="str">
        <f>IF(AND(R53="Preventivo",S53="Automático"),"50%",IF(AND(R53="Preventivo",S53="Manual"),"40%",IF(AND(R53="Detectivo",S53="Automático"),"40%",IF(AND(R53="Detectivo",S53="Manual"),"30%",IF(AND(R53="Correctivo",S53="Automático"),"35%",IF(AND(R53="Correctivo",S53="Manual"),"25%",""))))))</f>
        <v>30%</v>
      </c>
      <c r="U53" s="170" t="s">
        <v>65</v>
      </c>
      <c r="V53" s="170" t="s">
        <v>66</v>
      </c>
      <c r="W53" s="170" t="s">
        <v>201</v>
      </c>
      <c r="X53" s="36"/>
      <c r="Y53" s="171">
        <v>0.7</v>
      </c>
      <c r="Z53" s="172" t="s">
        <v>59</v>
      </c>
      <c r="AA53" s="535"/>
      <c r="AB53" s="171">
        <v>0.8</v>
      </c>
      <c r="AC53" s="526" t="e" cm="1">
        <f t="array" aca="1" ref="AC53" ca="1">_xlfn.IFNA(_xlfn.IFS(AND(AD53&gt;0,AD53&lt;=0.4),"Leve",AND(AD53&gt;0.2,AD53&lt;=0.4),"Menor",AND(AD53&gt;0.4,AD53&lt;=0.6),"Moderado",AND(AD53&gt;0.6,AD53&lt;=0.8),"Mayor",AND(AD53&gt;0.8,AD53&lt;=1),"Catastrófico")," ")</f>
        <v>#NAME?</v>
      </c>
      <c r="AD53" s="535" t="e" cm="1">
        <f t="array" aca="1" ref="AD53" ca="1">_xlfn.IFNA(_xlfn.IFS(AND(AB53=" ",AB55=" "),L53,AND(AB53&lt;&gt;" ",AB55&lt;&gt;" "),AB55,AB53=" ",AB55,AB55=" ",AB53)," ")</f>
        <v>#NAME?</v>
      </c>
      <c r="AE53" s="523" t="s">
        <v>112</v>
      </c>
      <c r="AF53" s="525"/>
    </row>
    <row r="54" spans="1:32" ht="49.5" customHeight="1" x14ac:dyDescent="0.25">
      <c r="A54" s="1"/>
      <c r="B54" s="485"/>
      <c r="C54" s="379"/>
      <c r="D54" s="395"/>
      <c r="E54" s="395"/>
      <c r="F54" s="395"/>
      <c r="G54" s="446"/>
      <c r="H54" s="395"/>
      <c r="I54" s="511"/>
      <c r="J54" s="447"/>
      <c r="K54" s="514"/>
      <c r="L54" s="530"/>
      <c r="M54" s="518"/>
      <c r="N54" s="161">
        <v>2</v>
      </c>
      <c r="O54" s="162"/>
      <c r="P54" s="140"/>
      <c r="Q54" s="141"/>
      <c r="R54" s="163"/>
      <c r="S54" s="163"/>
      <c r="T54" s="163"/>
      <c r="U54" s="163"/>
      <c r="V54" s="163"/>
      <c r="W54" s="163"/>
      <c r="X54" s="140"/>
      <c r="Y54" s="150"/>
      <c r="Z54" s="167"/>
      <c r="AA54" s="391"/>
      <c r="AB54" s="150"/>
      <c r="AC54" s="511"/>
      <c r="AD54" s="391"/>
      <c r="AE54" s="524"/>
      <c r="AF54" s="508"/>
    </row>
    <row r="55" spans="1:32" ht="49.5" customHeight="1" x14ac:dyDescent="0.25">
      <c r="A55" s="1"/>
      <c r="B55" s="485">
        <v>2</v>
      </c>
      <c r="C55" s="379"/>
      <c r="D55" s="395" t="s">
        <v>379</v>
      </c>
      <c r="E55" s="395" t="s">
        <v>395</v>
      </c>
      <c r="F55" s="395" t="s">
        <v>396</v>
      </c>
      <c r="G55" s="446" t="s">
        <v>397</v>
      </c>
      <c r="H55" s="395" t="s">
        <v>394</v>
      </c>
      <c r="I55" s="511" t="s">
        <v>93</v>
      </c>
      <c r="J55" s="447">
        <v>0.6</v>
      </c>
      <c r="K55" s="514" t="s">
        <v>85</v>
      </c>
      <c r="L55" s="516">
        <v>0.8</v>
      </c>
      <c r="M55" s="518" t="s">
        <v>112</v>
      </c>
      <c r="N55" s="159">
        <v>1</v>
      </c>
      <c r="O55" s="160" t="s">
        <v>402</v>
      </c>
      <c r="P55" s="140" t="s">
        <v>62</v>
      </c>
      <c r="Q55" s="141"/>
      <c r="R55" s="136" t="s">
        <v>170</v>
      </c>
      <c r="S55" s="136" t="s">
        <v>385</v>
      </c>
      <c r="T55" s="149" t="str">
        <f>IF(AND(R55="Preventivo",S55="Automático"),"50%",IF(AND(R55="Preventivo",S55="Manual"),"40%",IF(AND(R55="Detectivo",S55="Automático"),"40%",IF(AND(R55="Detectivo",S55="Manual"),"30%",IF(AND(R55="Correctivo",S55="Automático"),"35%",IF(AND(R55="Correctivo",S55="Manual"),"25%",""))))))</f>
        <v>40%</v>
      </c>
      <c r="U55" s="136" t="s">
        <v>164</v>
      </c>
      <c r="V55" s="136" t="s">
        <v>66</v>
      </c>
      <c r="W55" s="136" t="s">
        <v>201</v>
      </c>
      <c r="X55" s="140"/>
      <c r="Y55" s="149">
        <v>0.36</v>
      </c>
      <c r="Z55" s="144" t="s">
        <v>115</v>
      </c>
      <c r="AA55" s="391"/>
      <c r="AB55" s="149">
        <v>0.8</v>
      </c>
      <c r="AC55" s="511" t="s">
        <v>85</v>
      </c>
      <c r="AD55" s="391"/>
      <c r="AE55" s="524" t="s">
        <v>112</v>
      </c>
      <c r="AF55" s="508"/>
    </row>
    <row r="56" spans="1:32" ht="49.5" customHeight="1" x14ac:dyDescent="0.25">
      <c r="A56" s="1"/>
      <c r="B56" s="486"/>
      <c r="C56" s="380"/>
      <c r="D56" s="395"/>
      <c r="E56" s="395"/>
      <c r="F56" s="395"/>
      <c r="G56" s="446"/>
      <c r="H56" s="395"/>
      <c r="I56" s="511"/>
      <c r="J56" s="447"/>
      <c r="K56" s="514"/>
      <c r="L56" s="516"/>
      <c r="M56" s="518"/>
      <c r="N56" s="161">
        <v>2</v>
      </c>
      <c r="O56" s="162"/>
      <c r="P56" s="140"/>
      <c r="Q56" s="141"/>
      <c r="R56" s="163"/>
      <c r="S56" s="163"/>
      <c r="T56" s="163"/>
      <c r="U56" s="163"/>
      <c r="V56" s="163"/>
      <c r="W56" s="163"/>
      <c r="X56" s="140"/>
      <c r="Y56" s="150"/>
      <c r="Z56" s="167"/>
      <c r="AA56" s="391"/>
      <c r="AB56" s="150"/>
      <c r="AC56" s="511"/>
      <c r="AD56" s="391"/>
      <c r="AE56" s="524"/>
      <c r="AF56" s="508"/>
    </row>
    <row r="57" spans="1:32" ht="49.5" customHeight="1" x14ac:dyDescent="0.25">
      <c r="A57" s="1"/>
      <c r="B57" s="485">
        <v>3</v>
      </c>
      <c r="C57" s="379"/>
      <c r="D57" s="395" t="s">
        <v>379</v>
      </c>
      <c r="E57" s="395" t="s">
        <v>398</v>
      </c>
      <c r="F57" s="395" t="s">
        <v>399</v>
      </c>
      <c r="G57" s="446" t="s">
        <v>400</v>
      </c>
      <c r="H57" s="395" t="s">
        <v>382</v>
      </c>
      <c r="I57" s="511" t="s">
        <v>93</v>
      </c>
      <c r="J57" s="447">
        <v>0.6</v>
      </c>
      <c r="K57" s="514" t="s">
        <v>94</v>
      </c>
      <c r="L57" s="516">
        <v>0.4</v>
      </c>
      <c r="M57" s="518" t="s">
        <v>60</v>
      </c>
      <c r="N57" s="159">
        <v>1</v>
      </c>
      <c r="O57" s="160" t="s">
        <v>401</v>
      </c>
      <c r="P57" s="140" t="s">
        <v>62</v>
      </c>
      <c r="Q57" s="141"/>
      <c r="R57" s="136" t="s">
        <v>71</v>
      </c>
      <c r="S57" s="136" t="s">
        <v>64</v>
      </c>
      <c r="T57" s="149" t="str">
        <f>IF(AND(R57="Preventivo",S57="Automático"),"50%",IF(AND(R57="Preventivo",S57="Manual"),"40%",IF(AND(R57="Detectivo",S57="Automático"),"40%",IF(AND(R57="Detectivo",S57="Manual"),"30%",IF(AND(R57="Correctivo",S57="Automático"),"35%",IF(AND(R57="Correctivo",S57="Manual"),"25%",""))))))</f>
        <v>25%</v>
      </c>
      <c r="U57" s="136" t="s">
        <v>164</v>
      </c>
      <c r="V57" s="136" t="s">
        <v>66</v>
      </c>
      <c r="W57" s="136" t="s">
        <v>201</v>
      </c>
      <c r="X57" s="140"/>
      <c r="Y57" s="149">
        <v>0.6</v>
      </c>
      <c r="Z57" s="144" t="s">
        <v>93</v>
      </c>
      <c r="AA57" s="391"/>
      <c r="AB57" s="149">
        <v>0.30000000000000004</v>
      </c>
      <c r="AC57" s="504" t="s">
        <v>94</v>
      </c>
      <c r="AD57" s="391"/>
      <c r="AE57" s="506" t="s">
        <v>60</v>
      </c>
      <c r="AF57" s="508"/>
    </row>
    <row r="58" spans="1:32" ht="49.5" customHeight="1" thickBot="1" x14ac:dyDescent="0.3">
      <c r="A58" s="1"/>
      <c r="B58" s="520"/>
      <c r="C58" s="521"/>
      <c r="D58" s="510"/>
      <c r="E58" s="510"/>
      <c r="F58" s="510"/>
      <c r="G58" s="522"/>
      <c r="H58" s="510"/>
      <c r="I58" s="512"/>
      <c r="J58" s="513"/>
      <c r="K58" s="515"/>
      <c r="L58" s="517"/>
      <c r="M58" s="519"/>
      <c r="N58" s="173">
        <v>2</v>
      </c>
      <c r="O58" s="174"/>
      <c r="P58" s="127"/>
      <c r="Q58" s="32"/>
      <c r="R58" s="32"/>
      <c r="S58" s="32"/>
      <c r="T58" s="175" t="str">
        <f>_xlfn.IFNA(VLOOKUP(R58,[7]Aux!$G$2:$H$4,2,FALSE)+VLOOKUP(S58,[7]Aux!$I$2:$J$3,2,FALSE)," ")</f>
        <v xml:space="preserve"> </v>
      </c>
      <c r="U58" s="127"/>
      <c r="V58" s="32"/>
      <c r="W58" s="127"/>
      <c r="X58" s="127"/>
      <c r="Y58" s="35"/>
      <c r="Z58" s="176"/>
      <c r="AA58" s="503"/>
      <c r="AB58" s="35"/>
      <c r="AC58" s="505"/>
      <c r="AD58" s="503"/>
      <c r="AE58" s="507"/>
      <c r="AF58" s="509"/>
    </row>
    <row r="59" spans="1:32" ht="49.5" customHeight="1" x14ac:dyDescent="0.25">
      <c r="A59" s="1"/>
      <c r="B59" s="54"/>
      <c r="C59" s="55"/>
      <c r="D59" s="55"/>
      <c r="E59" s="55"/>
      <c r="F59" s="55"/>
      <c r="G59" s="56"/>
      <c r="H59" s="55"/>
      <c r="I59" s="55"/>
      <c r="J59" s="57"/>
      <c r="K59" s="55"/>
      <c r="L59" s="58"/>
      <c r="M59" s="59"/>
      <c r="N59" s="55"/>
      <c r="O59" s="60"/>
      <c r="P59" s="55"/>
      <c r="Q59" s="61"/>
      <c r="R59" s="61"/>
      <c r="S59" s="61"/>
      <c r="T59" s="58"/>
      <c r="U59" s="55"/>
      <c r="V59" s="61"/>
      <c r="W59" s="55"/>
      <c r="X59" s="55"/>
      <c r="Y59" s="57"/>
      <c r="Z59" s="55"/>
      <c r="AA59" s="57"/>
      <c r="AB59" s="57"/>
      <c r="AC59" s="55"/>
      <c r="AD59" s="57"/>
      <c r="AE59" s="55"/>
      <c r="AF59" s="62"/>
    </row>
    <row r="60" spans="1:32" ht="21" customHeight="1" x14ac:dyDescent="0.3">
      <c r="A60" s="1"/>
      <c r="B60" s="5"/>
      <c r="C60" s="1"/>
      <c r="D60" s="1"/>
      <c r="E60" s="1"/>
      <c r="F60" s="1"/>
      <c r="G60" s="1"/>
      <c r="H60" s="1"/>
      <c r="I60" s="1"/>
      <c r="J60" s="1"/>
      <c r="K60" s="1"/>
      <c r="L60" s="1"/>
      <c r="M60" s="59"/>
      <c r="N60" s="55"/>
      <c r="O60" s="60"/>
      <c r="P60" s="1"/>
      <c r="Q60" s="1"/>
      <c r="R60" s="1"/>
      <c r="S60" s="1"/>
      <c r="T60" s="1"/>
      <c r="U60" s="1"/>
      <c r="V60" s="1"/>
      <c r="W60" s="1"/>
      <c r="X60" s="1"/>
      <c r="Y60" s="1"/>
      <c r="Z60" s="1"/>
      <c r="AA60" s="1"/>
      <c r="AB60" s="1"/>
      <c r="AC60" s="1"/>
      <c r="AD60" s="473" t="s">
        <v>103</v>
      </c>
      <c r="AE60" s="460"/>
      <c r="AF60" s="474"/>
    </row>
    <row r="61" spans="1:32" ht="22.5" customHeight="1" x14ac:dyDescent="0.25">
      <c r="A61" s="1"/>
      <c r="B61" s="5"/>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475" t="s">
        <v>104</v>
      </c>
      <c r="AE61" s="460"/>
      <c r="AF61" s="474"/>
    </row>
    <row r="62" spans="1:32" ht="18" customHeight="1" x14ac:dyDescent="0.25">
      <c r="A62" s="1"/>
      <c r="B62" s="63"/>
      <c r="C62" s="64"/>
      <c r="D62" s="64"/>
      <c r="E62" s="64"/>
      <c r="F62" s="64"/>
      <c r="G62" s="64"/>
      <c r="H62" s="64"/>
      <c r="I62" s="64"/>
      <c r="J62" s="64"/>
      <c r="K62" s="64"/>
      <c r="L62" s="64"/>
      <c r="M62" s="64"/>
      <c r="N62" s="64"/>
      <c r="O62" s="64"/>
      <c r="P62" s="64"/>
      <c r="Q62" s="64"/>
      <c r="R62" s="64"/>
      <c r="S62" s="64" t="s">
        <v>105</v>
      </c>
      <c r="T62" s="64"/>
      <c r="U62" s="64"/>
      <c r="V62" s="64"/>
      <c r="W62" s="64"/>
      <c r="X62" s="64"/>
      <c r="Y62" s="64"/>
      <c r="Z62" s="64"/>
      <c r="AA62" s="64"/>
      <c r="AB62" s="64"/>
      <c r="AC62" s="64"/>
      <c r="AD62" s="476" t="s">
        <v>106</v>
      </c>
      <c r="AE62" s="430"/>
      <c r="AF62" s="431"/>
    </row>
    <row r="63" spans="1:32" ht="1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row>
    <row r="64" spans="1:32" ht="1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row>
    <row r="65" spans="1:32" ht="24.75" customHeight="1" x14ac:dyDescent="0.25">
      <c r="A65" s="65"/>
      <c r="B65" s="471"/>
      <c r="C65" s="424"/>
      <c r="D65" s="424"/>
      <c r="E65" s="472"/>
      <c r="F65" s="424"/>
      <c r="G65" s="424"/>
      <c r="H65" s="424"/>
      <c r="I65" s="471"/>
      <c r="J65" s="424"/>
      <c r="K65" s="472"/>
      <c r="L65" s="424"/>
      <c r="M65" s="424"/>
      <c r="N65" s="424"/>
      <c r="O65" s="424"/>
      <c r="P65" s="424"/>
      <c r="Q65" s="424"/>
      <c r="R65" s="471"/>
      <c r="S65" s="424"/>
      <c r="T65" s="472"/>
      <c r="U65" s="424"/>
      <c r="V65" s="424"/>
      <c r="W65" s="424"/>
      <c r="X65" s="424"/>
      <c r="Y65" s="424"/>
      <c r="Z65" s="424"/>
      <c r="AA65" s="424"/>
      <c r="AB65" s="424"/>
      <c r="AC65" s="424"/>
      <c r="AD65" s="424"/>
      <c r="AE65" s="424"/>
      <c r="AF65" s="424"/>
    </row>
    <row r="66" spans="1:32" ht="19.5" customHeight="1" x14ac:dyDescent="0.25">
      <c r="A66" s="65"/>
      <c r="B66" s="471"/>
      <c r="C66" s="424"/>
      <c r="D66" s="424"/>
      <c r="E66" s="472"/>
      <c r="F66" s="424"/>
      <c r="G66" s="424"/>
      <c r="H66" s="424"/>
      <c r="I66" s="471"/>
      <c r="J66" s="424"/>
      <c r="K66" s="472"/>
      <c r="L66" s="424"/>
      <c r="M66" s="424"/>
      <c r="N66" s="424"/>
      <c r="O66" s="424"/>
      <c r="P66" s="424"/>
      <c r="Q66" s="424"/>
      <c r="R66" s="471"/>
      <c r="S66" s="424"/>
      <c r="T66" s="472"/>
      <c r="U66" s="424"/>
      <c r="V66" s="424"/>
      <c r="W66" s="424"/>
      <c r="X66" s="424"/>
      <c r="Y66" s="424"/>
      <c r="Z66" s="424"/>
      <c r="AA66" s="424"/>
      <c r="AB66" s="424"/>
      <c r="AC66" s="424"/>
      <c r="AD66" s="424"/>
      <c r="AE66" s="424"/>
      <c r="AF66" s="424"/>
    </row>
    <row r="67" spans="1:32"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row>
    <row r="68" spans="1:32"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row>
    <row r="69" spans="1:32" ht="1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row>
    <row r="70" spans="1:32" ht="1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459"/>
      <c r="AC70" s="460"/>
      <c r="AD70" s="1"/>
      <c r="AE70" s="1"/>
      <c r="AF70" s="1"/>
    </row>
    <row r="71" spans="1:32" ht="1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461"/>
      <c r="AC71" s="460"/>
      <c r="AD71" s="1"/>
      <c r="AE71" s="1"/>
      <c r="AF71" s="1"/>
    </row>
    <row r="72" spans="1:32" ht="1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462"/>
      <c r="AC72" s="460"/>
      <c r="AD72" s="1"/>
      <c r="AE72" s="1"/>
      <c r="AF72" s="1"/>
    </row>
    <row r="73" spans="1:32" ht="1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row>
    <row r="74" spans="1:32"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row>
    <row r="75" spans="1:32"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row>
    <row r="76" spans="1:32"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row>
    <row r="77" spans="1:32"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row>
    <row r="78" spans="1:32"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row>
    <row r="79" spans="1:32"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row>
    <row r="80" spans="1:32"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row>
    <row r="81" spans="1:32"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row>
    <row r="82" spans="1:32"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row>
    <row r="83" spans="1:32"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row>
    <row r="84" spans="1:32"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row>
    <row r="85" spans="1:32"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row>
    <row r="86" spans="1:32"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row>
    <row r="87" spans="1:32"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row>
    <row r="88" spans="1:32"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row>
    <row r="89" spans="1:32"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row>
    <row r="90" spans="1:32"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row>
    <row r="91" spans="1:32"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row>
    <row r="92" spans="1:32"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row>
    <row r="93" spans="1:32"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row>
    <row r="94" spans="1:32"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row>
    <row r="95" spans="1:32"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row>
    <row r="96" spans="1:32"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row>
    <row r="97" spans="1:32"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row>
    <row r="98" spans="1:32"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row>
    <row r="99" spans="1:32"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row>
    <row r="100" spans="1:32"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row>
    <row r="101" spans="1:32"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row>
    <row r="102" spans="1:32"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row>
    <row r="103" spans="1:32"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row>
    <row r="104" spans="1:32"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row>
    <row r="105" spans="1:32"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row>
    <row r="107" spans="1:32"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row>
    <row r="108" spans="1:32"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row>
    <row r="109" spans="1:32"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row>
    <row r="110" spans="1:32"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row>
    <row r="111" spans="1:32"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row>
    <row r="112" spans="1:32"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row>
    <row r="113" spans="1:32"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row>
    <row r="114" spans="1:32"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row>
    <row r="115" spans="1:32"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row>
    <row r="116" spans="1:32"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row>
    <row r="117" spans="1:32"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row>
    <row r="118" spans="1:32"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row>
    <row r="119" spans="1:32"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row>
    <row r="120" spans="1:32"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row>
    <row r="121" spans="1:32"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row>
    <row r="122" spans="1:32"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row>
    <row r="123" spans="1:32"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row>
    <row r="124" spans="1:32"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row>
    <row r="125" spans="1:32"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row>
    <row r="126" spans="1:32"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row>
    <row r="127" spans="1:32"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row>
    <row r="128" spans="1:32"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row>
    <row r="129" spans="1:32"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row>
    <row r="130" spans="1:32"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row>
    <row r="131" spans="1:32"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row>
    <row r="132" spans="1:32"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row>
    <row r="133" spans="1:32"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row>
    <row r="134" spans="1:32"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row>
    <row r="135" spans="1:32"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row>
    <row r="136" spans="1:32"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row>
    <row r="137" spans="1:32"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row>
    <row r="138" spans="1:32"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row>
    <row r="139" spans="1:32"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row>
    <row r="140" spans="1:32"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row>
    <row r="141" spans="1:32"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row>
    <row r="142" spans="1:32"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row>
    <row r="143" spans="1:32"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row>
    <row r="144" spans="1:32"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row>
    <row r="145" spans="1:32"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row>
    <row r="146" spans="1:32"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row>
    <row r="147" spans="1:32"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row>
    <row r="148" spans="1:32"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row>
    <row r="149" spans="1:32"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row>
    <row r="150" spans="1:32"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row>
    <row r="151" spans="1:32"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row>
    <row r="152" spans="1:32"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row>
    <row r="153" spans="1:32"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row>
    <row r="154" spans="1:32"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row>
    <row r="155" spans="1:32"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row>
    <row r="156" spans="1:32"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row>
    <row r="157" spans="1:32"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row>
    <row r="158" spans="1:32"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row>
    <row r="159" spans="1:32"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row>
    <row r="160" spans="1:32"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row>
    <row r="161" spans="1:32"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row>
    <row r="162" spans="1:32"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row>
    <row r="163" spans="1:32"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row>
    <row r="164" spans="1:32"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row>
    <row r="165" spans="1:32"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row>
    <row r="166" spans="1:32"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row>
    <row r="167" spans="1:32"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row>
    <row r="168" spans="1:32"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row>
    <row r="169" spans="1:32"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row>
    <row r="170" spans="1:32"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row>
    <row r="171" spans="1:32"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row>
    <row r="172" spans="1:32"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row>
    <row r="173" spans="1:32"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row>
    <row r="174" spans="1:32"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row>
    <row r="175" spans="1:32"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row>
    <row r="176" spans="1:32"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row>
    <row r="177" spans="1:32"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row>
    <row r="178" spans="1:32"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row>
    <row r="179" spans="1:32"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row>
    <row r="180" spans="1:32"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row>
    <row r="181" spans="1:32"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row>
    <row r="182" spans="1:32"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row>
    <row r="183" spans="1:32"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row>
    <row r="184" spans="1:32"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row>
    <row r="185" spans="1:32"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row>
    <row r="186" spans="1:32"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row>
    <row r="187" spans="1:32"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row>
    <row r="188" spans="1:32"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row>
    <row r="189" spans="1:32"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row>
    <row r="190" spans="1:32"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row>
    <row r="191" spans="1:32"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row>
    <row r="192" spans="1:32"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row>
    <row r="193" spans="1:32"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row>
    <row r="194" spans="1:32"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row>
    <row r="195" spans="1:32"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row>
    <row r="196" spans="1:32"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row>
    <row r="197" spans="1:32"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row>
    <row r="198" spans="1:32"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row>
    <row r="199" spans="1:32"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row>
    <row r="200" spans="1:32"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row>
    <row r="201" spans="1:32"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row>
    <row r="202" spans="1:32"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row>
    <row r="203" spans="1:32"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row>
    <row r="204" spans="1:32"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row>
    <row r="205" spans="1:32"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row>
    <row r="206" spans="1:32"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row>
    <row r="207" spans="1:32"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row>
    <row r="208" spans="1:32"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row>
    <row r="209" spans="1:32"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row>
    <row r="210" spans="1:32"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row>
    <row r="211" spans="1:32"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row>
    <row r="212" spans="1:32"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row>
    <row r="213" spans="1:32"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row>
    <row r="214" spans="1:32"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row>
    <row r="215" spans="1:32"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row>
    <row r="216" spans="1:32"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row>
    <row r="217" spans="1:32"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row>
    <row r="218" spans="1:32"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row>
    <row r="219" spans="1:32"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row>
    <row r="220" spans="1:32"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row>
    <row r="221" spans="1:32"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row>
    <row r="222" spans="1:32"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row>
    <row r="223" spans="1:32"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row>
    <row r="224" spans="1:32"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row>
    <row r="225" spans="1:32"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row>
    <row r="226" spans="1:32"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row>
    <row r="227" spans="1:32"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row>
    <row r="228" spans="1:32"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row>
    <row r="229" spans="1:32"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row>
    <row r="230" spans="1:32"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row>
    <row r="231" spans="1:32"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row>
    <row r="232" spans="1:32"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row>
    <row r="233" spans="1:32"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row>
    <row r="234" spans="1:32"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row>
    <row r="235" spans="1:32"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row>
    <row r="236" spans="1:32"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row>
    <row r="237" spans="1:32"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row>
    <row r="238" spans="1:32"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row>
    <row r="239" spans="1:32"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row>
    <row r="240" spans="1:32"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row>
    <row r="241" spans="1:32"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row>
    <row r="242" spans="1:32"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row>
    <row r="243" spans="1:32"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row>
    <row r="244" spans="1:32"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row>
    <row r="245" spans="1:32"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row>
    <row r="246" spans="1:32"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row>
    <row r="247" spans="1:32"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row>
    <row r="248" spans="1:32"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row>
    <row r="249" spans="1:32"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row>
    <row r="250" spans="1:32"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row>
    <row r="251" spans="1:32"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row>
    <row r="252" spans="1:32"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row>
    <row r="253" spans="1:32"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row>
    <row r="254" spans="1:32"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row>
    <row r="255" spans="1:32"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row>
    <row r="256" spans="1:32"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row>
    <row r="257" spans="1:32"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row>
    <row r="258" spans="1:32"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row>
    <row r="259" spans="1:32"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row>
    <row r="260" spans="1:32"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row>
    <row r="261" spans="1:32"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row>
    <row r="262" spans="1:32" ht="15.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row>
    <row r="263" spans="1:32" ht="15.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row>
    <row r="264" spans="1:32" ht="15.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row>
    <row r="265" spans="1:32" ht="15.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row>
    <row r="266" spans="1:32" ht="15.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row>
    <row r="267" spans="1:32" ht="15.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row>
    <row r="268" spans="1:32" ht="15.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row>
    <row r="269" spans="1:32" ht="15.7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row>
    <row r="270" spans="1:32" ht="15.7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row>
    <row r="271" spans="1:32" ht="15.7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row>
    <row r="272" spans="1:32" ht="15.7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row>
    <row r="273" spans="1:32" ht="15.7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row>
    <row r="274" spans="1:32" ht="15.7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row>
    <row r="275" spans="1:32" ht="15.7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row>
    <row r="276" spans="1:32" ht="15.7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row>
    <row r="277" spans="1:32" ht="15.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row>
    <row r="278" spans="1:32" ht="15.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row>
    <row r="279" spans="1:32" ht="15.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row>
    <row r="280" spans="1:32" ht="15.7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row>
    <row r="281" spans="1:32" ht="15.7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row>
    <row r="282" spans="1:32" ht="15.7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row>
    <row r="283" spans="1:32" ht="15.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row>
    <row r="284" spans="1:32" ht="15.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row>
    <row r="285" spans="1:32" ht="15.7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row>
    <row r="286" spans="1:32" ht="15.7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row>
    <row r="287" spans="1:32" ht="15.7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row>
    <row r="288" spans="1:32" ht="15.7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row>
    <row r="289" spans="1:32" ht="15.7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row>
    <row r="290" spans="1:32" ht="15.7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row>
    <row r="291" spans="1:32" ht="15.7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row>
    <row r="292" spans="1:32" ht="15.7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row>
    <row r="293" spans="1:32" ht="15.7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row>
    <row r="294" spans="1:32" ht="15.7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row>
    <row r="295" spans="1:32" ht="15.7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row>
    <row r="296" spans="1:32" ht="15.7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row>
    <row r="297" spans="1:32" ht="15.7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row>
    <row r="298" spans="1:32" ht="15.7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row>
    <row r="299" spans="1:32" ht="15.7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row>
    <row r="300" spans="1:32" ht="15.7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row>
    <row r="301" spans="1:32" ht="15.7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row>
    <row r="302" spans="1:32" ht="15.7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row>
    <row r="303" spans="1:32" ht="15.7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row>
    <row r="304" spans="1:32" ht="15.7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row>
    <row r="305" spans="1:32" ht="15.7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row>
    <row r="306" spans="1:32" ht="15.7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row>
    <row r="307" spans="1:32" ht="15.7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row>
    <row r="308" spans="1:32" ht="15.7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row>
    <row r="309" spans="1:32" ht="15.7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row>
    <row r="310" spans="1:32" ht="15.7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row>
    <row r="311" spans="1:32" ht="15.7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row>
    <row r="312" spans="1:32" ht="15.7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row>
    <row r="313" spans="1:32" ht="15.7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row>
    <row r="314" spans="1:32" ht="15.7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row>
    <row r="315" spans="1:32" ht="15.7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row>
    <row r="316" spans="1:32" ht="15.7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row>
    <row r="317" spans="1:32" ht="15.7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row>
    <row r="318" spans="1:32" ht="15.7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row>
    <row r="319" spans="1:32" ht="15.7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row>
    <row r="320" spans="1:32" ht="15.7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row>
    <row r="321" spans="1:32" ht="15.7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row>
    <row r="322" spans="1:32" ht="15.7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row>
    <row r="323" spans="1:32" ht="15.7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row>
    <row r="324" spans="1:32" ht="15.7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row>
    <row r="325" spans="1:32" ht="15.7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row>
    <row r="326" spans="1:32" ht="15.7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row>
    <row r="327" spans="1:32" ht="15.7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row>
    <row r="328" spans="1:32" ht="15.7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row>
    <row r="329" spans="1:32" ht="15.7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row>
    <row r="330" spans="1:32" ht="15.7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row>
    <row r="331" spans="1:32" ht="15.7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row>
    <row r="332" spans="1:32" ht="15.7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row>
    <row r="333" spans="1:32" ht="15.7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row>
    <row r="334" spans="1:32" ht="15.7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row>
    <row r="335" spans="1:32" ht="15.7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row>
    <row r="336" spans="1:32" ht="15.7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row>
    <row r="337" spans="1:32" ht="15.7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row>
    <row r="338" spans="1:32" ht="15.7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row>
    <row r="339" spans="1:32" ht="15.7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row>
    <row r="340" spans="1:32" ht="15.7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row>
    <row r="341" spans="1:32" ht="15.7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row>
    <row r="342" spans="1:32" ht="15.7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row>
    <row r="343" spans="1:32" ht="15.7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row>
    <row r="344" spans="1:32" ht="15.7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row>
    <row r="345" spans="1:32" ht="15.7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row>
    <row r="346" spans="1:32" ht="15.7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row>
    <row r="347" spans="1:32" ht="15.7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row>
    <row r="348" spans="1:32" ht="15.7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row>
    <row r="349" spans="1:32" ht="15.7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row>
    <row r="350" spans="1:32" ht="15.7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row>
    <row r="351" spans="1:32" ht="15.7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row>
    <row r="352" spans="1:32" ht="15.7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row>
    <row r="353" spans="1:32" ht="15.7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row>
    <row r="354" spans="1:32" ht="15.7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row>
    <row r="355" spans="1:32" ht="15.7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row>
    <row r="356" spans="1:32" ht="15.7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row>
    <row r="357" spans="1:32" ht="15.7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row>
    <row r="358" spans="1:32" ht="15.7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row>
    <row r="359" spans="1:32" ht="15.7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row>
    <row r="360" spans="1:32" ht="15.7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row>
    <row r="361" spans="1:32" ht="15.7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row>
    <row r="362" spans="1:32" ht="15.7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row>
    <row r="363" spans="1:32" ht="15.7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row>
    <row r="364" spans="1:32" ht="15.7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row>
    <row r="365" spans="1:32" ht="15.7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row>
    <row r="366" spans="1:32" ht="15.7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row>
    <row r="367" spans="1:32" ht="15.7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row>
    <row r="368" spans="1:32" ht="15.7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row>
    <row r="369" spans="1:32" ht="15.7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row>
    <row r="370" spans="1:32" ht="15.7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row>
    <row r="371" spans="1:32" ht="15.7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row>
    <row r="372" spans="1:32" ht="15.7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row>
    <row r="373" spans="1:32" ht="15.7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row>
    <row r="374" spans="1:32" ht="15.7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row>
    <row r="375" spans="1:32" ht="15.7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row>
    <row r="376" spans="1:32" ht="15.7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row>
    <row r="377" spans="1:32" ht="15.7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row>
    <row r="378" spans="1:32" ht="15.7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row>
    <row r="379" spans="1:32" ht="15.7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row>
    <row r="380" spans="1:32" ht="15.7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row>
    <row r="381" spans="1:32" ht="15.7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row>
    <row r="382" spans="1:32" ht="15.7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row>
    <row r="383" spans="1:32" ht="15.7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row>
    <row r="384" spans="1:32" ht="15.7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row>
    <row r="385" spans="1:32" ht="15.7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row>
    <row r="386" spans="1:32" ht="15.7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row>
    <row r="387" spans="1:32" ht="15.7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row>
    <row r="388" spans="1:32" ht="15.7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row>
    <row r="389" spans="1:32" ht="15.7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row>
    <row r="390" spans="1:32" ht="15.7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row>
    <row r="391" spans="1:32" ht="15.7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row>
    <row r="392" spans="1:32" ht="15.7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row>
    <row r="393" spans="1:32" ht="15.7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row>
    <row r="394" spans="1:32" ht="15.7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row>
    <row r="395" spans="1:32" ht="15.7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row>
    <row r="396" spans="1:32" ht="15.7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row>
    <row r="397" spans="1:32" ht="15.7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row>
    <row r="398" spans="1:32" ht="15.7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row>
    <row r="399" spans="1:32" ht="15.7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row>
    <row r="400" spans="1:32" ht="15.7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row>
    <row r="401" spans="1:32" ht="15.7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row>
    <row r="402" spans="1:32" ht="15.7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row>
    <row r="403" spans="1:32" ht="15.7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row>
    <row r="404" spans="1:32" ht="15.7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row>
    <row r="405" spans="1:32" ht="15.7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row>
    <row r="406" spans="1:32" ht="15.7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row>
    <row r="407" spans="1:32" ht="15.7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row>
    <row r="408" spans="1:32" ht="15.7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row>
    <row r="409" spans="1:32" ht="15.7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row>
    <row r="410" spans="1:32" ht="15.7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row>
    <row r="411" spans="1:32" ht="15.7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row>
    <row r="412" spans="1:32" ht="15.7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row>
    <row r="413" spans="1:32" ht="15.7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row>
    <row r="414" spans="1:32" ht="15.7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row>
    <row r="415" spans="1:32" ht="15.7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row>
    <row r="416" spans="1:32" ht="15.7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row>
    <row r="417" spans="1:32" ht="15.7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row>
    <row r="418" spans="1:32" ht="15.7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row>
    <row r="419" spans="1:32" ht="15.7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row>
    <row r="420" spans="1:32" ht="15.7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row>
    <row r="421" spans="1:32" ht="15.7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row>
    <row r="422" spans="1:32" ht="15.7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row>
    <row r="423" spans="1:32" ht="15.7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row>
    <row r="424" spans="1:32" ht="15.7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row>
    <row r="425" spans="1:32" ht="15.7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row>
    <row r="426" spans="1:32" ht="15.7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row>
    <row r="427" spans="1:32" ht="15.7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row>
    <row r="428" spans="1:32" ht="15.7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row>
    <row r="429" spans="1:32" ht="15.7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row>
    <row r="430" spans="1:32" ht="15.7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row>
    <row r="431" spans="1:32" ht="15.7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row>
    <row r="432" spans="1:32" ht="15.7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row>
    <row r="433" spans="1:32" ht="15.7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row>
    <row r="434" spans="1:32" ht="15.7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row>
    <row r="435" spans="1:32" ht="15.7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row>
    <row r="436" spans="1:32" ht="15.7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row>
    <row r="437" spans="1:32" ht="15.7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row>
    <row r="438" spans="1:32" ht="15.7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row>
    <row r="439" spans="1:32" ht="15.7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row>
    <row r="440" spans="1:32" ht="15.7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row>
    <row r="441" spans="1:32" ht="15.7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row>
    <row r="442" spans="1:32" ht="15.7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row>
    <row r="443" spans="1:32" ht="15.7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row>
    <row r="444" spans="1:32" ht="15.7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row>
    <row r="445" spans="1:32" ht="15.7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row>
    <row r="446" spans="1:32" ht="15.7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row>
    <row r="447" spans="1:32" ht="15.7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row>
    <row r="448" spans="1:32" ht="15.7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row>
    <row r="449" spans="1:32" ht="15.7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row>
    <row r="450" spans="1:32" ht="15.7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row>
    <row r="451" spans="1:32" ht="15.7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row>
    <row r="452" spans="1:32" ht="15.7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row>
    <row r="453" spans="1:32" ht="15.7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row>
    <row r="454" spans="1:32" ht="15.7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row>
    <row r="455" spans="1:32" ht="15.7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row>
    <row r="456" spans="1:32" ht="15.7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row>
    <row r="457" spans="1:32" ht="15.7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row>
    <row r="458" spans="1:32" ht="15.7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row>
    <row r="459" spans="1:32" ht="15.7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row>
    <row r="460" spans="1:32" ht="15.7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row>
    <row r="461" spans="1:32" ht="15.7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row>
    <row r="462" spans="1:32" ht="15.7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row>
    <row r="463" spans="1:32" ht="15.7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row>
    <row r="464" spans="1:32" ht="15.7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row>
    <row r="465" spans="1:32" ht="15.7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row>
    <row r="466" spans="1:32" ht="15.7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row>
    <row r="467" spans="1:32" ht="15.7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row>
    <row r="468" spans="1:32" ht="15.7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row>
    <row r="469" spans="1:32" ht="15.7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row>
    <row r="470" spans="1:32" ht="15.7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row>
    <row r="471" spans="1:32" ht="15.7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row>
    <row r="472" spans="1:32" ht="15.7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row>
    <row r="473" spans="1:32" ht="15.7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row>
    <row r="474" spans="1:32" ht="15.7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row>
    <row r="475" spans="1:32" ht="15.7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row>
    <row r="476" spans="1:32" ht="15.7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row>
    <row r="477" spans="1:32" ht="15.7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row>
    <row r="478" spans="1:32" ht="15.7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row>
    <row r="479" spans="1:32" ht="15.7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row>
    <row r="480" spans="1:32" ht="15.7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row>
    <row r="481" spans="1:32" ht="15.7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row>
    <row r="482" spans="1:32" ht="15.7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row>
    <row r="483" spans="1:32" ht="15.7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row>
    <row r="484" spans="1:32" ht="15.7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row>
    <row r="485" spans="1:32" ht="15.7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row>
    <row r="486" spans="1:32" ht="15.7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row>
    <row r="487" spans="1:32" ht="15.7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row>
    <row r="488" spans="1:32" ht="15.7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row>
    <row r="489" spans="1:32" ht="15.7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row>
    <row r="490" spans="1:32" ht="15.7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row>
    <row r="491" spans="1:32" ht="15.7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row>
    <row r="492" spans="1:32" ht="15.7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row>
    <row r="493" spans="1:32" ht="15.7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row>
    <row r="494" spans="1:32" ht="15.7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row>
    <row r="495" spans="1:32" ht="15.7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row>
    <row r="496" spans="1:32" ht="15.7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row>
    <row r="497" spans="1:32" ht="15.7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row>
    <row r="498" spans="1:32" ht="15.7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row>
    <row r="499" spans="1:32" ht="15.7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row>
    <row r="500" spans="1:32" ht="15.7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row>
    <row r="501" spans="1:32" ht="15.7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row>
    <row r="502" spans="1:32" ht="15.7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row>
    <row r="503" spans="1:32" ht="15.7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row>
    <row r="504" spans="1:32" ht="15.7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row>
    <row r="505" spans="1:32" ht="15.7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row>
    <row r="506" spans="1:32" ht="15.7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row>
    <row r="507" spans="1:32" ht="15.7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row>
    <row r="508" spans="1:32" ht="15.7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row>
    <row r="509" spans="1:32" ht="15.7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row>
    <row r="510" spans="1:32" ht="15.7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row>
    <row r="511" spans="1:32" ht="15.7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row>
    <row r="512" spans="1:32" ht="15.7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row>
    <row r="513" spans="1:32" ht="15.7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row>
    <row r="514" spans="1:32" ht="15.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row>
    <row r="515" spans="1:32" ht="15.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row>
    <row r="516" spans="1:32" ht="15.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row>
    <row r="517" spans="1:32" ht="15.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row>
    <row r="518" spans="1:32" ht="15.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row>
    <row r="519" spans="1:32" ht="15.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row>
    <row r="520" spans="1:32" ht="15.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row>
    <row r="521" spans="1:32" ht="15.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row>
    <row r="522" spans="1:32" ht="15.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row>
    <row r="523" spans="1:32" ht="15.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row>
    <row r="524" spans="1:32" ht="15.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row>
    <row r="525" spans="1:32" ht="15.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row>
    <row r="526" spans="1:32" ht="15.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row>
    <row r="527" spans="1:32" ht="15.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row>
    <row r="528" spans="1:32" ht="15.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row>
    <row r="529" spans="1:32" ht="15.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row>
    <row r="530" spans="1:32" ht="15.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row>
    <row r="531" spans="1:32" ht="15.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row>
    <row r="532" spans="1:32" ht="15.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row>
    <row r="533" spans="1:32" ht="15.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row>
    <row r="534" spans="1:32" ht="15.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row>
    <row r="535" spans="1:32" ht="15.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row>
    <row r="536" spans="1:32" ht="15.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row>
    <row r="537" spans="1:32" ht="15.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row>
    <row r="538" spans="1:32" ht="15.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row>
    <row r="539" spans="1:32" ht="15.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row>
    <row r="540" spans="1:32" ht="15.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row>
    <row r="541" spans="1:32" ht="15.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row>
    <row r="542" spans="1:32" ht="15.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row>
    <row r="543" spans="1:32" ht="15.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row>
    <row r="544" spans="1:32" ht="15.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row>
    <row r="545" spans="1:32" ht="15.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row>
    <row r="546" spans="1:32" ht="15.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row>
    <row r="547" spans="1:32" ht="15.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row>
    <row r="548" spans="1:32" ht="15.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row>
    <row r="549" spans="1:32" ht="15.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row>
    <row r="550" spans="1:32" ht="15.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row>
    <row r="551" spans="1:32" ht="15.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row>
    <row r="552" spans="1:32" ht="15.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row>
    <row r="553" spans="1:32" ht="15.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row>
    <row r="554" spans="1:32" ht="15.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row>
    <row r="555" spans="1:32" ht="15.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row>
    <row r="556" spans="1:32" ht="15.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row>
    <row r="557" spans="1:32" ht="15.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row>
    <row r="558" spans="1:32" ht="15.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row>
    <row r="559" spans="1:32" ht="15.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row>
    <row r="560" spans="1:32" ht="15.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row>
    <row r="561" spans="1:32" ht="15.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row>
    <row r="562" spans="1:32" ht="15.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row>
    <row r="563" spans="1:32" ht="15.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row>
    <row r="564" spans="1:32" ht="15.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row>
    <row r="565" spans="1:32" ht="15.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row>
    <row r="566" spans="1:32" ht="15.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row>
    <row r="567" spans="1:32" ht="15.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row>
    <row r="568" spans="1:32" ht="15.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row>
    <row r="569" spans="1:32" ht="15.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row>
    <row r="570" spans="1:32" ht="15.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row>
    <row r="571" spans="1:32" ht="15.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row>
    <row r="572" spans="1:32" ht="15.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row>
    <row r="573" spans="1:32" ht="15.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row>
    <row r="574" spans="1:32" ht="15.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row>
    <row r="575" spans="1:32" ht="15.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row>
    <row r="576" spans="1:32" ht="15.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row>
    <row r="577" spans="1:32" ht="15.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row>
    <row r="578" spans="1:32" ht="15.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row>
    <row r="579" spans="1:32" ht="15.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row>
    <row r="580" spans="1:32" ht="15.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row>
    <row r="581" spans="1:32" ht="15.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row>
    <row r="582" spans="1:32" ht="15.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row>
    <row r="583" spans="1:32" ht="15.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row>
    <row r="584" spans="1:32" ht="15.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row>
    <row r="585" spans="1:32" ht="15.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row>
    <row r="586" spans="1:32" ht="15.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row>
    <row r="587" spans="1:32" ht="15.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row>
    <row r="588" spans="1:32" ht="15.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row>
    <row r="589" spans="1:32" ht="15.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row>
    <row r="590" spans="1:32" ht="15.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row>
    <row r="591" spans="1:32" ht="15.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row>
    <row r="592" spans="1:32" ht="15.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row>
    <row r="593" spans="1:32" ht="15.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row>
    <row r="594" spans="1:32" ht="15.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row>
    <row r="595" spans="1:32" ht="15.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row>
    <row r="596" spans="1:32" ht="15.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row>
    <row r="597" spans="1:32" ht="15.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row>
    <row r="598" spans="1:32" ht="15.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row>
    <row r="599" spans="1:32" ht="15.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row>
    <row r="600" spans="1:32" ht="15.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row>
    <row r="601" spans="1:32" ht="15.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row>
    <row r="602" spans="1:32" ht="15.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row>
    <row r="603" spans="1:32" ht="15.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row>
    <row r="604" spans="1:32" ht="15.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row>
    <row r="605" spans="1:32" ht="15.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row>
    <row r="606" spans="1:32" ht="15.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row>
    <row r="607" spans="1:32" ht="15.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row>
    <row r="608" spans="1:32" ht="15.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row>
    <row r="609" spans="1:32" ht="15.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row>
    <row r="610" spans="1:32" ht="15.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row>
    <row r="611" spans="1:32" ht="15.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row>
    <row r="612" spans="1:32" ht="15.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row>
    <row r="613" spans="1:32" ht="15.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row>
    <row r="614" spans="1:32" ht="15.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row>
    <row r="615" spans="1:32" ht="15.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row>
    <row r="616" spans="1:32" ht="15.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row>
    <row r="617" spans="1:32" ht="15.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row>
    <row r="618" spans="1:32" ht="15.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row>
    <row r="619" spans="1:32" ht="15.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row>
    <row r="620" spans="1:32" ht="15.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row>
    <row r="621" spans="1:32" ht="15.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row>
    <row r="622" spans="1:32" ht="15.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row>
    <row r="623" spans="1:32" ht="15.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row>
    <row r="624" spans="1:32" ht="15.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row>
    <row r="625" spans="1:32" ht="15.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row>
    <row r="626" spans="1:32" ht="15.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row>
    <row r="627" spans="1:32" ht="15.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row>
    <row r="628" spans="1:32" ht="15.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row>
    <row r="629" spans="1:32" ht="15.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row>
    <row r="630" spans="1:32" ht="15.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row>
    <row r="631" spans="1:32" ht="15.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row>
    <row r="632" spans="1:32" ht="15.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row>
    <row r="633" spans="1:32" ht="15.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row>
    <row r="634" spans="1:32" ht="15.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row>
    <row r="635" spans="1:32" ht="15.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row>
    <row r="636" spans="1:32" ht="15.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row>
    <row r="637" spans="1:32" ht="15.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row>
    <row r="638" spans="1:32" ht="15.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row>
    <row r="639" spans="1:32" ht="15.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row>
    <row r="640" spans="1:32" ht="15.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row>
    <row r="641" spans="1:32" ht="15.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row>
    <row r="642" spans="1:32" ht="15.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row>
    <row r="643" spans="1:32" ht="15.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row>
    <row r="644" spans="1:32" ht="15.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row>
    <row r="645" spans="1:32" ht="15.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row>
    <row r="646" spans="1:32" ht="15.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row>
    <row r="647" spans="1:32" ht="15.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row>
    <row r="648" spans="1:32" ht="15.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row>
    <row r="649" spans="1:32" ht="15.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row>
    <row r="650" spans="1:32" ht="15.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row>
    <row r="651" spans="1:32" ht="15.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row>
    <row r="652" spans="1:32" ht="15.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row>
    <row r="653" spans="1:32" ht="15.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row>
    <row r="654" spans="1:32" ht="15.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row>
    <row r="655" spans="1:32" ht="15.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row>
    <row r="656" spans="1:32" ht="15.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row>
    <row r="657" spans="1:32" ht="15.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row>
    <row r="658" spans="1:32" ht="15.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row>
    <row r="659" spans="1:32" ht="15.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row>
    <row r="660" spans="1:32" ht="15.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row>
    <row r="661" spans="1:32" ht="15.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row>
    <row r="662" spans="1:32" ht="15.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row>
    <row r="663" spans="1:32" ht="15.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row>
    <row r="664" spans="1:32" ht="15.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row>
    <row r="665" spans="1:32" ht="15.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row>
    <row r="666" spans="1:32" ht="15.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row>
    <row r="667" spans="1:32" ht="15.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row>
    <row r="668" spans="1:32" ht="15.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row>
    <row r="669" spans="1:32" ht="15.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row>
    <row r="670" spans="1:32" ht="15.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row>
    <row r="671" spans="1:32" ht="15.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row>
    <row r="672" spans="1:32" ht="15.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row>
    <row r="673" spans="1:32" ht="15.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row>
    <row r="674" spans="1:32" ht="15.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row>
    <row r="675" spans="1:32" ht="15.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row>
    <row r="676" spans="1:32" ht="15.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row>
    <row r="677" spans="1:32" ht="15.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row>
    <row r="678" spans="1:32" ht="15.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row>
    <row r="679" spans="1:32" ht="15.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row>
    <row r="680" spans="1:32" ht="15.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row>
    <row r="681" spans="1:32" ht="15.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row>
    <row r="682" spans="1:32" ht="15.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row>
    <row r="683" spans="1:32" ht="15.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row>
    <row r="684" spans="1:32" ht="15.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row>
    <row r="685" spans="1:32" ht="15.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row>
    <row r="686" spans="1:32" ht="15.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row>
    <row r="687" spans="1:32" ht="15.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row>
    <row r="688" spans="1:32" ht="15.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row>
    <row r="689" spans="1:32" ht="15.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row>
    <row r="690" spans="1:32" ht="15.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row>
    <row r="691" spans="1:32" ht="15.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row>
    <row r="692" spans="1:32" ht="15.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row>
    <row r="693" spans="1:32" ht="15.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row>
    <row r="694" spans="1:32" ht="15.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row>
    <row r="695" spans="1:32" ht="15.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row>
    <row r="696" spans="1:32" ht="15.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row>
    <row r="697" spans="1:32" ht="15.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row>
    <row r="698" spans="1:32" ht="15.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row>
    <row r="699" spans="1:32" ht="15.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row>
    <row r="700" spans="1:32" ht="15.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row>
    <row r="701" spans="1:32" ht="15.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row>
    <row r="702" spans="1:32" ht="15.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row>
    <row r="703" spans="1:32" ht="15.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row>
    <row r="704" spans="1:32" ht="15.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row>
    <row r="705" spans="1:32" ht="15.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row>
    <row r="706" spans="1:32" ht="15.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row>
    <row r="707" spans="1:32" ht="15.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row>
    <row r="708" spans="1:32" ht="15.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row>
    <row r="709" spans="1:32" ht="15.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row>
    <row r="710" spans="1:32" ht="15.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row>
    <row r="711" spans="1:32" ht="15.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row>
    <row r="712" spans="1:32" ht="15.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row>
    <row r="713" spans="1:32" ht="15.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row>
    <row r="714" spans="1:32" ht="15.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row>
    <row r="715" spans="1:32" ht="15.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row>
    <row r="716" spans="1:32" ht="15.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row>
    <row r="717" spans="1:32" ht="15.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row>
    <row r="718" spans="1:32" ht="15.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row>
    <row r="719" spans="1:32" ht="15.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row>
    <row r="720" spans="1:32" ht="15.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row>
    <row r="721" spans="1:32" ht="15.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row>
    <row r="722" spans="1:32" ht="15.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row>
    <row r="723" spans="1:32" ht="15.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row>
    <row r="724" spans="1:32" ht="15.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row>
    <row r="725" spans="1:32" ht="15.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row>
    <row r="726" spans="1:32" ht="15.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row>
    <row r="727" spans="1:32" ht="15.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row>
    <row r="728" spans="1:32" ht="15.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row>
    <row r="729" spans="1:32" ht="15.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row>
    <row r="730" spans="1:32" ht="15.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row>
    <row r="731" spans="1:32" ht="15.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row>
    <row r="732" spans="1:32" ht="15.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row>
    <row r="733" spans="1:32" ht="15.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row>
    <row r="734" spans="1:32" ht="15.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row>
    <row r="735" spans="1:32" ht="15.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row>
    <row r="736" spans="1:32" ht="15.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row>
    <row r="737" spans="1:32" ht="15.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row>
    <row r="738" spans="1:32" ht="15.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row>
    <row r="739" spans="1:32" ht="15.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row>
    <row r="740" spans="1:32" ht="15.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row>
    <row r="741" spans="1:32" ht="15.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row>
    <row r="742" spans="1:32" ht="15.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row>
    <row r="743" spans="1:32" ht="15.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row>
    <row r="744" spans="1:32" ht="15.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row>
    <row r="745" spans="1:32" ht="15.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row>
    <row r="746" spans="1:32" ht="15.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row>
    <row r="747" spans="1:32" ht="15.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row>
    <row r="748" spans="1:32" ht="15.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row>
    <row r="749" spans="1:32" ht="15.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row>
    <row r="750" spans="1:32" ht="15.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row>
    <row r="751" spans="1:32" ht="15.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row>
    <row r="752" spans="1:32" ht="15.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row>
    <row r="753" spans="1:32" ht="15.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row>
    <row r="754" spans="1:32" ht="15.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row>
    <row r="755" spans="1:32" ht="15.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row>
    <row r="756" spans="1:32" ht="15.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row>
    <row r="757" spans="1:32" ht="15.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row>
    <row r="758" spans="1:32" ht="15.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row>
    <row r="759" spans="1:32" ht="15.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row>
    <row r="760" spans="1:32" ht="15.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row>
    <row r="761" spans="1:32" ht="15.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row>
    <row r="762" spans="1:32" ht="15.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row>
    <row r="763" spans="1:32" ht="15.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row>
    <row r="764" spans="1:32" ht="15.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row>
    <row r="765" spans="1:32" ht="15.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row>
    <row r="766" spans="1:32" ht="15.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row>
    <row r="767" spans="1:32" ht="15.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row>
    <row r="768" spans="1:32" ht="15.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row>
    <row r="769" spans="1:32" ht="15.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row>
    <row r="770" spans="1:32" ht="15.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row>
    <row r="771" spans="1:32" ht="15.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row>
    <row r="772" spans="1:32" ht="15.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row>
    <row r="773" spans="1:32" ht="15.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row>
    <row r="774" spans="1:32" ht="15.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row>
    <row r="775" spans="1:32" ht="15.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row>
    <row r="776" spans="1:32" ht="15.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row>
    <row r="777" spans="1:32" ht="15.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row>
    <row r="778" spans="1:32" ht="15.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row>
    <row r="779" spans="1:32" ht="15.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row>
    <row r="780" spans="1:32" ht="15.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row>
    <row r="781" spans="1:32" ht="15.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row>
    <row r="782" spans="1:32" ht="15.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row>
    <row r="783" spans="1:32" ht="15.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row>
    <row r="784" spans="1:32" ht="15.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row>
    <row r="785" spans="1:32" ht="15.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row>
    <row r="786" spans="1:32" ht="15.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row>
    <row r="787" spans="1:32" ht="15.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row>
    <row r="788" spans="1:32" ht="15.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row>
    <row r="789" spans="1:32" ht="15.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row>
    <row r="790" spans="1:32" ht="15.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row>
    <row r="791" spans="1:32" ht="15.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row>
    <row r="792" spans="1:32" ht="15.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row>
    <row r="793" spans="1:32" ht="15.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row>
    <row r="794" spans="1:32" ht="15.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row>
    <row r="795" spans="1:32" ht="15.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row>
    <row r="796" spans="1:32" ht="15.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row>
    <row r="797" spans="1:32" ht="15.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row>
    <row r="798" spans="1:32" ht="15.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row>
    <row r="799" spans="1:32" ht="15.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row>
    <row r="800" spans="1:32" ht="15.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row>
    <row r="801" spans="1:32" ht="15.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row>
    <row r="802" spans="1:32" ht="15.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row>
    <row r="803" spans="1:32" ht="15.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row>
    <row r="804" spans="1:32" ht="15.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row>
    <row r="805" spans="1:32" ht="15.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row>
    <row r="806" spans="1:32" ht="15.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row>
    <row r="807" spans="1:32" ht="15.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row>
    <row r="808" spans="1:32" ht="15.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row>
    <row r="809" spans="1:32" ht="15.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row>
    <row r="810" spans="1:32" ht="15.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row>
    <row r="811" spans="1:32" ht="15.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row>
    <row r="812" spans="1:32" ht="15.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row>
    <row r="813" spans="1:32" ht="15.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row>
    <row r="814" spans="1:32" ht="15.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row>
    <row r="815" spans="1:32" ht="15.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row>
    <row r="816" spans="1:32" ht="15.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row>
    <row r="817" spans="1:32" ht="15.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row>
    <row r="818" spans="1:32" ht="15.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row>
    <row r="819" spans="1:32" ht="15.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row>
    <row r="820" spans="1:32" ht="15.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row>
    <row r="821" spans="1:32" ht="15.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row>
    <row r="822" spans="1:32" ht="15.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row>
    <row r="823" spans="1:32" ht="15.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row>
    <row r="824" spans="1:32" ht="15.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row>
    <row r="825" spans="1:32" ht="15.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row>
    <row r="826" spans="1:32" ht="15.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row>
    <row r="827" spans="1:32" ht="15.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row>
    <row r="828" spans="1:32" ht="15.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row>
    <row r="829" spans="1:32" ht="15.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row>
    <row r="830" spans="1:32" ht="15.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row>
    <row r="831" spans="1:32" ht="15.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row>
    <row r="832" spans="1:32" ht="15.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row>
    <row r="833" spans="1:32" ht="15.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row>
    <row r="834" spans="1:32" ht="15.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row>
    <row r="835" spans="1:32" ht="15.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row>
    <row r="836" spans="1:32" ht="15.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row>
    <row r="837" spans="1:32" ht="15.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row>
    <row r="838" spans="1:32" ht="15.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row>
    <row r="839" spans="1:32" ht="15.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row>
    <row r="840" spans="1:32" ht="15.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row>
    <row r="841" spans="1:32" ht="15.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row>
    <row r="842" spans="1:32" ht="15.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row>
    <row r="843" spans="1:32" ht="15.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row>
    <row r="844" spans="1:32" ht="15.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row>
    <row r="845" spans="1:32" ht="15.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row>
    <row r="846" spans="1:32" ht="15.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row>
    <row r="847" spans="1:32" ht="15.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row>
    <row r="848" spans="1:32" ht="15.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row>
    <row r="849" spans="1:32" ht="15.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row>
    <row r="850" spans="1:32" ht="15.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row>
    <row r="851" spans="1:32" ht="15.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row>
    <row r="852" spans="1:32" ht="15.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row>
    <row r="853" spans="1:32" ht="15.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row>
    <row r="854" spans="1:32" ht="15.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row>
    <row r="855" spans="1:32" ht="15.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row>
    <row r="856" spans="1:32" ht="15.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row>
    <row r="857" spans="1:32" ht="15.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row>
    <row r="858" spans="1:32" ht="15.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row>
    <row r="859" spans="1:32" ht="15.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row>
    <row r="860" spans="1:32" ht="15.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row>
    <row r="861" spans="1:32" ht="15.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row>
    <row r="862" spans="1:32" ht="15.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row>
    <row r="863" spans="1:32" ht="15.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row>
    <row r="864" spans="1:32" ht="15.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row>
    <row r="865" spans="1:32" ht="15.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row>
    <row r="866" spans="1:32" ht="15.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row>
    <row r="867" spans="1:32" ht="15.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row>
    <row r="868" spans="1:32" ht="15.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row>
    <row r="869" spans="1:32" ht="15.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row>
    <row r="870" spans="1:32" ht="15.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row>
    <row r="871" spans="1:32" ht="15.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row>
    <row r="872" spans="1:32" ht="15.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row>
    <row r="873" spans="1:32" ht="15.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row>
    <row r="874" spans="1:32" ht="15.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row>
    <row r="875" spans="1:32" ht="15.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row>
    <row r="876" spans="1:32" ht="15.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row>
    <row r="877" spans="1:32" ht="15.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row>
    <row r="878" spans="1:32" ht="15.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row>
    <row r="879" spans="1:32" ht="15.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row>
    <row r="880" spans="1:32" ht="15.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row>
    <row r="881" spans="1:32" ht="15.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row>
    <row r="882" spans="1:32" ht="15.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row>
    <row r="883" spans="1:32" ht="15.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row>
    <row r="884" spans="1:32" ht="15.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row>
    <row r="885" spans="1:32" ht="15.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row>
    <row r="886" spans="1:32" ht="15.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row>
    <row r="887" spans="1:32" ht="15.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row>
    <row r="888" spans="1:32" ht="15.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row>
    <row r="889" spans="1:32" ht="15.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row>
    <row r="890" spans="1:32" ht="15.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row>
    <row r="891" spans="1:32" ht="15.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row>
    <row r="892" spans="1:32" ht="15.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row>
    <row r="893" spans="1:32" ht="15.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row>
    <row r="894" spans="1:32" ht="15.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row>
    <row r="895" spans="1:32" ht="15.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row>
    <row r="896" spans="1:32" ht="15.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row>
    <row r="897" spans="1:32" ht="15.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row>
    <row r="898" spans="1:32" ht="15.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row>
    <row r="899" spans="1:32" ht="15.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row>
    <row r="900" spans="1:32" ht="15.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row>
    <row r="901" spans="1:32" ht="15.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row>
    <row r="902" spans="1:32" ht="15.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row>
    <row r="903" spans="1:32" ht="15.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row>
    <row r="904" spans="1:32" ht="15.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row>
    <row r="905" spans="1:32" ht="15.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row>
    <row r="906" spans="1:32" ht="15.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row>
    <row r="907" spans="1:32" ht="15.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row>
    <row r="908" spans="1:32" ht="15.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row>
    <row r="909" spans="1:32" ht="15.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row>
    <row r="910" spans="1:32" ht="15.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row>
    <row r="911" spans="1:32" ht="15.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row>
    <row r="912" spans="1:32" ht="15.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row>
    <row r="913" spans="1:32" ht="15.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row>
    <row r="914" spans="1:32" ht="15.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row>
    <row r="915" spans="1:32" ht="15.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row>
    <row r="916" spans="1:32" ht="15.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row>
    <row r="917" spans="1:32" ht="15.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row>
    <row r="918" spans="1:32" ht="15.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row>
    <row r="919" spans="1:32" ht="15.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row>
    <row r="920" spans="1:32" ht="15.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row>
    <row r="921" spans="1:32" ht="15.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row>
    <row r="922" spans="1:32" ht="15.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row>
    <row r="923" spans="1:32" ht="15.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row>
    <row r="924" spans="1:32" ht="15.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row>
    <row r="925" spans="1:32" ht="15.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row>
    <row r="926" spans="1:32" ht="15.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row>
    <row r="927" spans="1:32" ht="15.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row>
    <row r="928" spans="1:32" ht="15.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row>
    <row r="929" spans="1:32" ht="15.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row>
    <row r="930" spans="1:32" ht="15.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row>
    <row r="931" spans="1:32" ht="15.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row>
    <row r="932" spans="1:32" ht="15.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row>
    <row r="933" spans="1:32" ht="15.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row>
    <row r="934" spans="1:32" ht="15.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row>
    <row r="935" spans="1:32" ht="15.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row>
    <row r="936" spans="1:32" ht="15.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row>
    <row r="937" spans="1:32" ht="15.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row>
    <row r="938" spans="1:32" ht="15.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row>
    <row r="939" spans="1:32" ht="15.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row>
    <row r="940" spans="1:32" ht="15.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row>
    <row r="941" spans="1:32" ht="15.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row>
    <row r="942" spans="1:32" ht="15.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row>
    <row r="943" spans="1:32" ht="15.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row>
    <row r="944" spans="1:32" ht="15.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row>
    <row r="945" spans="1:32" ht="15.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row>
    <row r="946" spans="1:32" ht="15.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row>
    <row r="947" spans="1:32" ht="15.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row>
    <row r="948" spans="1:32" ht="15.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row>
    <row r="949" spans="1:32" ht="15.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row>
    <row r="950" spans="1:32" ht="15.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row>
    <row r="951" spans="1:32" ht="15.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row>
    <row r="952" spans="1:32" ht="15.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row>
    <row r="953" spans="1:32" ht="15.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row>
    <row r="954" spans="1:32" ht="15.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row>
    <row r="955" spans="1:32" ht="15.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row>
    <row r="956" spans="1:32" ht="15.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row>
    <row r="957" spans="1:32" ht="15.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row>
    <row r="958" spans="1:32" ht="15.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row>
    <row r="959" spans="1:32" ht="15.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row>
    <row r="960" spans="1:32" ht="15.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row>
    <row r="961" spans="1:32" ht="15.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row>
    <row r="962" spans="1:32" ht="15.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row>
    <row r="963" spans="1:32" ht="15.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row>
    <row r="964" spans="1:32" ht="15.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row>
    <row r="965" spans="1:32" ht="15.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row>
    <row r="966" spans="1:32" ht="15.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row>
    <row r="967" spans="1:32" ht="15.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row>
    <row r="968" spans="1:32" ht="15.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row>
    <row r="969" spans="1:32" ht="15.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row>
    <row r="970" spans="1:32" ht="15.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row>
    <row r="971" spans="1:32" ht="15.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row>
    <row r="972" spans="1:32" ht="15.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row>
    <row r="973" spans="1:32" ht="15.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row>
    <row r="974" spans="1:32" ht="15.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row>
    <row r="975" spans="1:32" ht="15.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row>
    <row r="976" spans="1:32" ht="15.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row>
    <row r="977" spans="1:32" ht="15.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row>
    <row r="978" spans="1:32" ht="15.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row>
    <row r="979" spans="1:32" ht="15.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row>
    <row r="980" spans="1:32" ht="15.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row>
    <row r="981" spans="1:32" ht="15.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row>
    <row r="982" spans="1:32" ht="15.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row>
    <row r="983" spans="1:32" ht="15.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row>
    <row r="984" spans="1:32" ht="15.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row>
    <row r="985" spans="1:32" ht="15.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row>
    <row r="986" spans="1:32" ht="15.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row>
    <row r="987" spans="1:32" ht="15.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row>
    <row r="988" spans="1:32" ht="15.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row>
    <row r="989" spans="1:32" ht="15.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row>
    <row r="990" spans="1:32" ht="15.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row>
    <row r="991" spans="1:32" ht="15.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row>
    <row r="992" spans="1:32" ht="15.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row>
    <row r="993" spans="1:32" ht="15.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row>
    <row r="994" spans="1:32" ht="15.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row>
    <row r="995" spans="1:32" ht="15.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row>
    <row r="996" spans="1:32" ht="15.7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row>
    <row r="997" spans="1:32" ht="15.7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row>
    <row r="998" spans="1:32" ht="15.7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row>
    <row r="999" spans="1:32" ht="15.7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row>
    <row r="1000" spans="1:32" ht="15.7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row>
    <row r="1001" spans="1:32" ht="15.75" customHeight="1"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row>
    <row r="1002" spans="1:32" ht="15.75" customHeight="1"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row>
    <row r="1003" spans="1:32" ht="15.75" customHeight="1"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row>
    <row r="1004" spans="1:32" ht="15.75" customHeight="1"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row>
    <row r="1005" spans="1:32" ht="15.75" customHeight="1"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row>
    <row r="1006" spans="1:32" ht="15.75" customHeight="1"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row>
    <row r="1007" spans="1:32" ht="15.75" customHeight="1"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row>
    <row r="1008" spans="1:32" ht="15.75" customHeight="1"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row>
    <row r="1009" spans="1:32" ht="15.75" customHeight="1"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row>
    <row r="1010" spans="1:32" ht="15.75" customHeight="1"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row>
    <row r="1011" spans="1:32" ht="15.75" customHeight="1"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row>
    <row r="1012" spans="1:32" ht="15.75" customHeight="1"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row>
    <row r="1013" spans="1:32" ht="15.75" customHeight="1"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row>
    <row r="1014" spans="1:32" ht="15.75" customHeight="1" x14ac:dyDescent="0.2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row>
  </sheetData>
  <mergeCells count="291">
    <mergeCell ref="E17:H17"/>
    <mergeCell ref="B18:D18"/>
    <mergeCell ref="E18:H18"/>
    <mergeCell ref="Q18:S18"/>
    <mergeCell ref="T18:Y18"/>
    <mergeCell ref="Z18:AA18"/>
    <mergeCell ref="B3:E13"/>
    <mergeCell ref="F3:Z13"/>
    <mergeCell ref="AA3:AF13"/>
    <mergeCell ref="B14:D14"/>
    <mergeCell ref="AB14:AE14"/>
    <mergeCell ref="B16:D16"/>
    <mergeCell ref="E16:H16"/>
    <mergeCell ref="Q16:S16"/>
    <mergeCell ref="B20:D20"/>
    <mergeCell ref="E20:H20"/>
    <mergeCell ref="Q20:S20"/>
    <mergeCell ref="T20:Y20"/>
    <mergeCell ref="Z20:AA20"/>
    <mergeCell ref="AB20:AF20"/>
    <mergeCell ref="AB18:AF18"/>
    <mergeCell ref="B19:D19"/>
    <mergeCell ref="E19:H19"/>
    <mergeCell ref="Q19:S19"/>
    <mergeCell ref="T19:Y19"/>
    <mergeCell ref="Z19:AA19"/>
    <mergeCell ref="AB19:AF19"/>
    <mergeCell ref="B22:M22"/>
    <mergeCell ref="N22:AF22"/>
    <mergeCell ref="B23:B24"/>
    <mergeCell ref="C23:C24"/>
    <mergeCell ref="D23:D24"/>
    <mergeCell ref="E23:E24"/>
    <mergeCell ref="F23:F24"/>
    <mergeCell ref="G23:G24"/>
    <mergeCell ref="H23:H24"/>
    <mergeCell ref="I23:I24"/>
    <mergeCell ref="AA23:AA24"/>
    <mergeCell ref="AB23:AB24"/>
    <mergeCell ref="AC23:AC24"/>
    <mergeCell ref="AD23:AD24"/>
    <mergeCell ref="AE23:AE24"/>
    <mergeCell ref="AF23:AF24"/>
    <mergeCell ref="P23:Q23"/>
    <mergeCell ref="R23:T23"/>
    <mergeCell ref="U23:W23"/>
    <mergeCell ref="X23:X24"/>
    <mergeCell ref="Y23:Y24"/>
    <mergeCell ref="Z23:Z24"/>
    <mergeCell ref="J23:J24"/>
    <mergeCell ref="K23:K24"/>
    <mergeCell ref="AD26:AD27"/>
    <mergeCell ref="AE26:AE27"/>
    <mergeCell ref="AF26:AF27"/>
    <mergeCell ref="H26:H27"/>
    <mergeCell ref="I26:I27"/>
    <mergeCell ref="J26:J27"/>
    <mergeCell ref="K26:K27"/>
    <mergeCell ref="L26:L27"/>
    <mergeCell ref="M26:M27"/>
    <mergeCell ref="Z26:Z27"/>
    <mergeCell ref="AA26:AA27"/>
    <mergeCell ref="AC26:AC27"/>
    <mergeCell ref="L23:L24"/>
    <mergeCell ref="M23:M24"/>
    <mergeCell ref="N23:N24"/>
    <mergeCell ref="O23:O24"/>
    <mergeCell ref="B28:B29"/>
    <mergeCell ref="C28:C29"/>
    <mergeCell ref="D28:D29"/>
    <mergeCell ref="E28:E29"/>
    <mergeCell ref="F28:F29"/>
    <mergeCell ref="G28:G29"/>
    <mergeCell ref="B26:B27"/>
    <mergeCell ref="C26:C27"/>
    <mergeCell ref="D26:D27"/>
    <mergeCell ref="E26:E27"/>
    <mergeCell ref="F26:F27"/>
    <mergeCell ref="G26:G27"/>
    <mergeCell ref="Z28:Z29"/>
    <mergeCell ref="AA28:AA29"/>
    <mergeCell ref="AC28:AC29"/>
    <mergeCell ref="AD28:AD29"/>
    <mergeCell ref="AE28:AE29"/>
    <mergeCell ref="AF28:AF29"/>
    <mergeCell ref="H28:H29"/>
    <mergeCell ref="I28:I29"/>
    <mergeCell ref="J28:J29"/>
    <mergeCell ref="K28:K29"/>
    <mergeCell ref="L28:L29"/>
    <mergeCell ref="M28:M29"/>
    <mergeCell ref="AD31:AD32"/>
    <mergeCell ref="AE31:AE32"/>
    <mergeCell ref="AF31:AF32"/>
    <mergeCell ref="H31:H32"/>
    <mergeCell ref="I31:I32"/>
    <mergeCell ref="J31:J32"/>
    <mergeCell ref="K31:K32"/>
    <mergeCell ref="L31:L32"/>
    <mergeCell ref="M31:M32"/>
    <mergeCell ref="B33:B34"/>
    <mergeCell ref="C33:C34"/>
    <mergeCell ref="D33:D34"/>
    <mergeCell ref="E33:E34"/>
    <mergeCell ref="F33:F34"/>
    <mergeCell ref="G33:G34"/>
    <mergeCell ref="Z31:Z32"/>
    <mergeCell ref="AA31:AA32"/>
    <mergeCell ref="AC31:AC32"/>
    <mergeCell ref="B31:B32"/>
    <mergeCell ref="C31:C32"/>
    <mergeCell ref="D31:D32"/>
    <mergeCell ref="E31:E32"/>
    <mergeCell ref="F31:F32"/>
    <mergeCell ref="G31:G32"/>
    <mergeCell ref="Z33:Z34"/>
    <mergeCell ref="AA33:AA34"/>
    <mergeCell ref="AC33:AC34"/>
    <mergeCell ref="AD33:AD34"/>
    <mergeCell ref="AE33:AE34"/>
    <mergeCell ref="AF33:AF34"/>
    <mergeCell ref="H33:H34"/>
    <mergeCell ref="I33:I34"/>
    <mergeCell ref="J33:J34"/>
    <mergeCell ref="K33:K34"/>
    <mergeCell ref="L33:L34"/>
    <mergeCell ref="M33:M34"/>
    <mergeCell ref="AD35:AD36"/>
    <mergeCell ref="AE35:AE36"/>
    <mergeCell ref="AF35:AF36"/>
    <mergeCell ref="H35:H36"/>
    <mergeCell ref="I35:I36"/>
    <mergeCell ref="J35:J36"/>
    <mergeCell ref="K35:K36"/>
    <mergeCell ref="L35:L36"/>
    <mergeCell ref="M35:M36"/>
    <mergeCell ref="B37:B38"/>
    <mergeCell ref="C37:C38"/>
    <mergeCell ref="D37:D38"/>
    <mergeCell ref="E37:E38"/>
    <mergeCell ref="F37:F38"/>
    <mergeCell ref="G37:G38"/>
    <mergeCell ref="Z35:Z36"/>
    <mergeCell ref="AA35:AA36"/>
    <mergeCell ref="AC35:AC36"/>
    <mergeCell ref="B35:B36"/>
    <mergeCell ref="C35:C36"/>
    <mergeCell ref="D35:D36"/>
    <mergeCell ref="E35:E36"/>
    <mergeCell ref="F35:F36"/>
    <mergeCell ref="G35:G36"/>
    <mergeCell ref="Z37:Z38"/>
    <mergeCell ref="AA37:AA38"/>
    <mergeCell ref="AC37:AC38"/>
    <mergeCell ref="G53:G54"/>
    <mergeCell ref="AD37:AD38"/>
    <mergeCell ref="AE37:AE38"/>
    <mergeCell ref="AF37:AF38"/>
    <mergeCell ref="H37:H38"/>
    <mergeCell ref="I37:I38"/>
    <mergeCell ref="J37:J38"/>
    <mergeCell ref="K37:K38"/>
    <mergeCell ref="L37:L38"/>
    <mergeCell ref="M37:M38"/>
    <mergeCell ref="AA53:AA54"/>
    <mergeCell ref="AC53:AC54"/>
    <mergeCell ref="AD53:AD54"/>
    <mergeCell ref="G40:G41"/>
    <mergeCell ref="H40:H41"/>
    <mergeCell ref="I40:I41"/>
    <mergeCell ref="J40:J41"/>
    <mergeCell ref="K40:K41"/>
    <mergeCell ref="AA43:AA46"/>
    <mergeCell ref="AF48:AF49"/>
    <mergeCell ref="L48:L51"/>
    <mergeCell ref="M48:M51"/>
    <mergeCell ref="AF50:AF51"/>
    <mergeCell ref="AE48:AE51"/>
    <mergeCell ref="AC55:AC56"/>
    <mergeCell ref="AD55:AD56"/>
    <mergeCell ref="AE53:AE54"/>
    <mergeCell ref="AF53:AF54"/>
    <mergeCell ref="H53:H54"/>
    <mergeCell ref="I53:I54"/>
    <mergeCell ref="J53:J54"/>
    <mergeCell ref="K53:K54"/>
    <mergeCell ref="L53:L54"/>
    <mergeCell ref="M53:M54"/>
    <mergeCell ref="AE55:AE56"/>
    <mergeCell ref="AF55:AF56"/>
    <mergeCell ref="H55:H56"/>
    <mergeCell ref="I55:I56"/>
    <mergeCell ref="J55:J56"/>
    <mergeCell ref="K55:K56"/>
    <mergeCell ref="L55:L56"/>
    <mergeCell ref="M55:M56"/>
    <mergeCell ref="B65:D65"/>
    <mergeCell ref="E65:H65"/>
    <mergeCell ref="I65:J65"/>
    <mergeCell ref="K65:Q65"/>
    <mergeCell ref="R65:S65"/>
    <mergeCell ref="T65:AF65"/>
    <mergeCell ref="AA57:AA58"/>
    <mergeCell ref="AC57:AC58"/>
    <mergeCell ref="AD57:AD58"/>
    <mergeCell ref="AE57:AE58"/>
    <mergeCell ref="AF57:AF58"/>
    <mergeCell ref="H57:H58"/>
    <mergeCell ref="I57:I58"/>
    <mergeCell ref="J57:J58"/>
    <mergeCell ref="K57:K58"/>
    <mergeCell ref="L57:L58"/>
    <mergeCell ref="M57:M58"/>
    <mergeCell ref="B57:B58"/>
    <mergeCell ref="C57:C58"/>
    <mergeCell ref="D57:D58"/>
    <mergeCell ref="E57:E58"/>
    <mergeCell ref="F57:F58"/>
    <mergeCell ref="G57:G58"/>
    <mergeCell ref="C43:C46"/>
    <mergeCell ref="B55:B56"/>
    <mergeCell ref="C55:C56"/>
    <mergeCell ref="D55:D56"/>
    <mergeCell ref="E55:E56"/>
    <mergeCell ref="F55:F56"/>
    <mergeCell ref="G55:G56"/>
    <mergeCell ref="B53:B54"/>
    <mergeCell ref="C53:C54"/>
    <mergeCell ref="D53:D54"/>
    <mergeCell ref="E53:E54"/>
    <mergeCell ref="F53:F54"/>
    <mergeCell ref="B43:B46"/>
    <mergeCell ref="B47:AF47"/>
    <mergeCell ref="C48:C51"/>
    <mergeCell ref="D48:D51"/>
    <mergeCell ref="E48:E51"/>
    <mergeCell ref="F48:F51"/>
    <mergeCell ref="G48:G51"/>
    <mergeCell ref="H48:H51"/>
    <mergeCell ref="I48:I51"/>
    <mergeCell ref="J48:J51"/>
    <mergeCell ref="K48:K51"/>
    <mergeCell ref="AA55:AA56"/>
    <mergeCell ref="AB70:AC70"/>
    <mergeCell ref="AB71:AC71"/>
    <mergeCell ref="AB72:AC72"/>
    <mergeCell ref="T16:AF16"/>
    <mergeCell ref="B25:AF25"/>
    <mergeCell ref="B30:AF30"/>
    <mergeCell ref="B40:B41"/>
    <mergeCell ref="C40:C41"/>
    <mergeCell ref="D40:D41"/>
    <mergeCell ref="E40:E41"/>
    <mergeCell ref="B66:D66"/>
    <mergeCell ref="E66:H66"/>
    <mergeCell ref="I66:J66"/>
    <mergeCell ref="K66:Q66"/>
    <mergeCell ref="R66:S66"/>
    <mergeCell ref="T66:AF66"/>
    <mergeCell ref="AD60:AF60"/>
    <mergeCell ref="AD61:AF61"/>
    <mergeCell ref="AD62:AF62"/>
    <mergeCell ref="B42:AF42"/>
    <mergeCell ref="B39:AF39"/>
    <mergeCell ref="B48:B51"/>
    <mergeCell ref="AA48:AA51"/>
    <mergeCell ref="AD48:AD51"/>
    <mergeCell ref="AG40:AG41"/>
    <mergeCell ref="D43:D46"/>
    <mergeCell ref="E43:E46"/>
    <mergeCell ref="F43:F46"/>
    <mergeCell ref="G43:G46"/>
    <mergeCell ref="H43:H46"/>
    <mergeCell ref="I43:I46"/>
    <mergeCell ref="AF45:AF46"/>
    <mergeCell ref="J43:J46"/>
    <mergeCell ref="K43:K46"/>
    <mergeCell ref="L43:L46"/>
    <mergeCell ref="M43:M46"/>
    <mergeCell ref="AF43:AF44"/>
    <mergeCell ref="AE40:AE41"/>
    <mergeCell ref="AF40:AF41"/>
    <mergeCell ref="L40:L41"/>
    <mergeCell ref="M40:M41"/>
    <mergeCell ref="Z40:Z41"/>
    <mergeCell ref="AA40:AA41"/>
    <mergeCell ref="AC40:AC41"/>
    <mergeCell ref="AD40:AD41"/>
    <mergeCell ref="F40:F41"/>
    <mergeCell ref="AD43:AD46"/>
    <mergeCell ref="AE43:AE46"/>
  </mergeCells>
  <conditionalFormatting sqref="K55">
    <cfRule type="cellIs" dxfId="1377" priority="683" operator="equal">
      <formula>"Catastrófico"</formula>
    </cfRule>
  </conditionalFormatting>
  <conditionalFormatting sqref="K55">
    <cfRule type="cellIs" dxfId="1376" priority="684" operator="equal">
      <formula>"Mayor"</formula>
    </cfRule>
  </conditionalFormatting>
  <conditionalFormatting sqref="K55">
    <cfRule type="cellIs" dxfId="1375" priority="685" operator="equal">
      <formula>"Moderado"</formula>
    </cfRule>
  </conditionalFormatting>
  <conditionalFormatting sqref="K55">
    <cfRule type="cellIs" dxfId="1374" priority="686" operator="equal">
      <formula>"Menor"</formula>
    </cfRule>
  </conditionalFormatting>
  <conditionalFormatting sqref="K55">
    <cfRule type="cellIs" dxfId="1373" priority="687" operator="equal">
      <formula>"Leve"</formula>
    </cfRule>
  </conditionalFormatting>
  <conditionalFormatting sqref="K57">
    <cfRule type="cellIs" dxfId="1372" priority="690" operator="equal">
      <formula>"Catastrófico"</formula>
    </cfRule>
  </conditionalFormatting>
  <conditionalFormatting sqref="K57">
    <cfRule type="cellIs" dxfId="1371" priority="691" operator="equal">
      <formula>"Mayor"</formula>
    </cfRule>
  </conditionalFormatting>
  <conditionalFormatting sqref="K57">
    <cfRule type="cellIs" dxfId="1370" priority="692" operator="equal">
      <formula>"Moderado"</formula>
    </cfRule>
  </conditionalFormatting>
  <conditionalFormatting sqref="K57">
    <cfRule type="cellIs" dxfId="1369" priority="693" operator="equal">
      <formula>"Menor"</formula>
    </cfRule>
  </conditionalFormatting>
  <conditionalFormatting sqref="K57">
    <cfRule type="cellIs" dxfId="1368" priority="694" operator="equal">
      <formula>"Leve"</formula>
    </cfRule>
  </conditionalFormatting>
  <conditionalFormatting sqref="AE28">
    <cfRule type="cellIs" dxfId="1367" priority="425" operator="equal">
      <formula>"Extremo"</formula>
    </cfRule>
    <cfRule type="cellIs" dxfId="1366" priority="426" operator="equal">
      <formula>"Alto"</formula>
    </cfRule>
    <cfRule type="cellIs" dxfId="1365" priority="427" operator="equal">
      <formula>"Moderado"</formula>
    </cfRule>
    <cfRule type="cellIs" dxfId="1364" priority="428" operator="equal">
      <formula>"Bajo"</formula>
    </cfRule>
  </conditionalFormatting>
  <conditionalFormatting sqref="M55">
    <cfRule type="cellIs" dxfId="1363" priority="611" operator="equal">
      <formula>"Extremo"</formula>
    </cfRule>
    <cfRule type="cellIs" dxfId="1362" priority="612" operator="equal">
      <formula>"Alto"</formula>
    </cfRule>
    <cfRule type="cellIs" dxfId="1361" priority="613" operator="equal">
      <formula>"Moderado"</formula>
    </cfRule>
    <cfRule type="cellIs" dxfId="1360" priority="614" operator="equal">
      <formula>"Bajo"</formula>
    </cfRule>
  </conditionalFormatting>
  <conditionalFormatting sqref="M57">
    <cfRule type="cellIs" dxfId="1359" priority="607" operator="equal">
      <formula>"Extremo"</formula>
    </cfRule>
    <cfRule type="cellIs" dxfId="1358" priority="608" operator="equal">
      <formula>"Alto"</formula>
    </cfRule>
    <cfRule type="cellIs" dxfId="1357" priority="609" operator="equal">
      <formula>"Moderado"</formula>
    </cfRule>
    <cfRule type="cellIs" dxfId="1356" priority="610" operator="equal">
      <formula>"Bajo"</formula>
    </cfRule>
  </conditionalFormatting>
  <conditionalFormatting sqref="K26 AC26">
    <cfRule type="cellIs" dxfId="1355" priority="457" operator="equal">
      <formula>"Catastrófico"</formula>
    </cfRule>
    <cfRule type="cellIs" dxfId="1354" priority="458" operator="equal">
      <formula>"Mayor"</formula>
    </cfRule>
    <cfRule type="cellIs" dxfId="1353" priority="459" operator="equal">
      <formula>"Moderado"</formula>
    </cfRule>
    <cfRule type="cellIs" dxfId="1352" priority="460" operator="equal">
      <formula>"Menor"</formula>
    </cfRule>
    <cfRule type="cellIs" dxfId="1351" priority="461" operator="equal">
      <formula>"Leve"</formula>
    </cfRule>
  </conditionalFormatting>
  <conditionalFormatting sqref="I26 Z26">
    <cfRule type="cellIs" dxfId="1350" priority="462" operator="equal">
      <formula>"Muy Alta"</formula>
    </cfRule>
    <cfRule type="cellIs" dxfId="1349" priority="463" operator="equal">
      <formula>"Alta"</formula>
    </cfRule>
  </conditionalFormatting>
  <conditionalFormatting sqref="M26 AE26">
    <cfRule type="cellIs" dxfId="1348" priority="453" operator="equal">
      <formula>"Extremo"</formula>
    </cfRule>
    <cfRule type="cellIs" dxfId="1347" priority="454" operator="equal">
      <formula>"Alto"</formula>
    </cfRule>
    <cfRule type="cellIs" dxfId="1346" priority="455" operator="equal">
      <formula>"Moderado"</formula>
    </cfRule>
    <cfRule type="cellIs" dxfId="1345" priority="456" operator="equal">
      <formula>"Bajo"</formula>
    </cfRule>
  </conditionalFormatting>
  <conditionalFormatting sqref="Z53">
    <cfRule type="cellIs" dxfId="1344" priority="532" operator="equal">
      <formula>"Muy Alta"</formula>
    </cfRule>
    <cfRule type="cellIs" dxfId="1343" priority="533" operator="equal">
      <formula>"Alta"</formula>
    </cfRule>
  </conditionalFormatting>
  <conditionalFormatting sqref="I28">
    <cfRule type="cellIs" dxfId="1342" priority="448" operator="equal">
      <formula>"Muy Alta"</formula>
    </cfRule>
    <cfRule type="cellIs" dxfId="1341" priority="449" operator="equal">
      <formula>"Alta"</formula>
    </cfRule>
  </conditionalFormatting>
  <conditionalFormatting sqref="K28">
    <cfRule type="cellIs" dxfId="1340" priority="443" operator="equal">
      <formula>"Catastrófico"</formula>
    </cfRule>
    <cfRule type="cellIs" dxfId="1339" priority="444" operator="equal">
      <formula>"Mayor"</formula>
    </cfRule>
    <cfRule type="cellIs" dxfId="1338" priority="445" operator="equal">
      <formula>"Moderado"</formula>
    </cfRule>
    <cfRule type="cellIs" dxfId="1337" priority="446" operator="equal">
      <formula>"Menor"</formula>
    </cfRule>
    <cfRule type="cellIs" dxfId="1336" priority="447" operator="equal">
      <formula>"Leve"</formula>
    </cfRule>
  </conditionalFormatting>
  <conditionalFormatting sqref="M28">
    <cfRule type="cellIs" dxfId="1335" priority="439" operator="equal">
      <formula>"Extremo"</formula>
    </cfRule>
    <cfRule type="cellIs" dxfId="1334" priority="440" operator="equal">
      <formula>"Alto"</formula>
    </cfRule>
    <cfRule type="cellIs" dxfId="1333" priority="441" operator="equal">
      <formula>"Moderado"</formula>
    </cfRule>
    <cfRule type="cellIs" dxfId="1332" priority="442" operator="equal">
      <formula>"Bajo"</formula>
    </cfRule>
  </conditionalFormatting>
  <conditionalFormatting sqref="Z28">
    <cfRule type="cellIs" dxfId="1331" priority="434" operator="equal">
      <formula>"Muy Alta"</formula>
    </cfRule>
    <cfRule type="cellIs" dxfId="1330" priority="435" operator="equal">
      <formula>"Alta"</formula>
    </cfRule>
  </conditionalFormatting>
  <conditionalFormatting sqref="AC28">
    <cfRule type="cellIs" dxfId="1329" priority="429" operator="equal">
      <formula>"Catastrófico"</formula>
    </cfRule>
    <cfRule type="cellIs" dxfId="1328" priority="430" operator="equal">
      <formula>"Mayor"</formula>
    </cfRule>
    <cfRule type="cellIs" dxfId="1327" priority="431" operator="equal">
      <formula>"Moderado"</formula>
    </cfRule>
    <cfRule type="cellIs" dxfId="1326" priority="432" operator="equal">
      <formula>"Menor"</formula>
    </cfRule>
    <cfRule type="cellIs" dxfId="1325" priority="433" operator="equal">
      <formula>"Leve"</formula>
    </cfRule>
  </conditionalFormatting>
  <conditionalFormatting sqref="Z37">
    <cfRule type="cellIs" dxfId="1324" priority="336" operator="equal">
      <formula>"Muy Alta"</formula>
    </cfRule>
    <cfRule type="cellIs" dxfId="1323" priority="337" operator="equal">
      <formula>"Alta"</formula>
    </cfRule>
  </conditionalFormatting>
  <conditionalFormatting sqref="AC37">
    <cfRule type="cellIs" dxfId="1322" priority="331" operator="equal">
      <formula>"Catastrófico"</formula>
    </cfRule>
    <cfRule type="cellIs" dxfId="1321" priority="332" operator="equal">
      <formula>"Mayor"</formula>
    </cfRule>
    <cfRule type="cellIs" dxfId="1320" priority="333" operator="equal">
      <formula>"Moderado"</formula>
    </cfRule>
    <cfRule type="cellIs" dxfId="1319" priority="334" operator="equal">
      <formula>"Menor"</formula>
    </cfRule>
    <cfRule type="cellIs" dxfId="1318" priority="335" operator="equal">
      <formula>"Leve"</formula>
    </cfRule>
  </conditionalFormatting>
  <conditionalFormatting sqref="AE37">
    <cfRule type="cellIs" dxfId="1317" priority="327" operator="equal">
      <formula>"Extremo"</formula>
    </cfRule>
    <cfRule type="cellIs" dxfId="1316" priority="328" operator="equal">
      <formula>"Alto"</formula>
    </cfRule>
    <cfRule type="cellIs" dxfId="1315" priority="329" operator="equal">
      <formula>"Moderado"</formula>
    </cfRule>
    <cfRule type="cellIs" dxfId="1314" priority="330" operator="equal">
      <formula>"Bajo"</formula>
    </cfRule>
  </conditionalFormatting>
  <conditionalFormatting sqref="I37">
    <cfRule type="cellIs" dxfId="1313" priority="350" operator="equal">
      <formula>"Muy Alta"</formula>
    </cfRule>
    <cfRule type="cellIs" dxfId="1312" priority="351" operator="equal">
      <formula>"Alta"</formula>
    </cfRule>
  </conditionalFormatting>
  <conditionalFormatting sqref="K37">
    <cfRule type="cellIs" dxfId="1311" priority="345" operator="equal">
      <formula>"Catastrófico"</formula>
    </cfRule>
    <cfRule type="cellIs" dxfId="1310" priority="346" operator="equal">
      <formula>"Mayor"</formula>
    </cfRule>
    <cfRule type="cellIs" dxfId="1309" priority="347" operator="equal">
      <formula>"Moderado"</formula>
    </cfRule>
    <cfRule type="cellIs" dxfId="1308" priority="348" operator="equal">
      <formula>"Menor"</formula>
    </cfRule>
    <cfRule type="cellIs" dxfId="1307" priority="349" operator="equal">
      <formula>"Leve"</formula>
    </cfRule>
  </conditionalFormatting>
  <conditionalFormatting sqref="M37">
    <cfRule type="cellIs" dxfId="1306" priority="341" operator="equal">
      <formula>"Extremo"</formula>
    </cfRule>
    <cfRule type="cellIs" dxfId="1305" priority="342" operator="equal">
      <formula>"Alto"</formula>
    </cfRule>
    <cfRule type="cellIs" dxfId="1304" priority="343" operator="equal">
      <formula>"Moderado"</formula>
    </cfRule>
    <cfRule type="cellIs" dxfId="1303" priority="344" operator="equal">
      <formula>"Bajo"</formula>
    </cfRule>
  </conditionalFormatting>
  <conditionalFormatting sqref="I31 Z31">
    <cfRule type="cellIs" dxfId="1302" priority="420" operator="equal">
      <formula>"Muy Alta"</formula>
    </cfRule>
    <cfRule type="cellIs" dxfId="1301" priority="421" operator="equal">
      <formula>"Alta"</formula>
    </cfRule>
  </conditionalFormatting>
  <conditionalFormatting sqref="K31 AC31">
    <cfRule type="cellIs" dxfId="1300" priority="415" operator="equal">
      <formula>"Catastrófico"</formula>
    </cfRule>
    <cfRule type="cellIs" dxfId="1299" priority="416" operator="equal">
      <formula>"Mayor"</formula>
    </cfRule>
    <cfRule type="cellIs" dxfId="1298" priority="417" operator="equal">
      <formula>"Moderado"</formula>
    </cfRule>
    <cfRule type="cellIs" dxfId="1297" priority="418" operator="equal">
      <formula>"Menor"</formula>
    </cfRule>
    <cfRule type="cellIs" dxfId="1296" priority="419" operator="equal">
      <formula>"Leve"</formula>
    </cfRule>
  </conditionalFormatting>
  <conditionalFormatting sqref="M31 AE31">
    <cfRule type="cellIs" dxfId="1295" priority="411" operator="equal">
      <formula>"Extremo"</formula>
    </cfRule>
    <cfRule type="cellIs" dxfId="1294" priority="412" operator="equal">
      <formula>"Alto"</formula>
    </cfRule>
    <cfRule type="cellIs" dxfId="1293" priority="413" operator="equal">
      <formula>"Moderado"</formula>
    </cfRule>
    <cfRule type="cellIs" dxfId="1292" priority="414" operator="equal">
      <formula>"Bajo"</formula>
    </cfRule>
  </conditionalFormatting>
  <conditionalFormatting sqref="Z35">
    <cfRule type="cellIs" dxfId="1291" priority="364" operator="equal">
      <formula>"Muy Alta"</formula>
    </cfRule>
    <cfRule type="cellIs" dxfId="1290" priority="365" operator="equal">
      <formula>"Alta"</formula>
    </cfRule>
  </conditionalFormatting>
  <conditionalFormatting sqref="AC35">
    <cfRule type="cellIs" dxfId="1289" priority="359" operator="equal">
      <formula>"Catastrófico"</formula>
    </cfRule>
    <cfRule type="cellIs" dxfId="1288" priority="360" operator="equal">
      <formula>"Mayor"</formula>
    </cfRule>
    <cfRule type="cellIs" dxfId="1287" priority="361" operator="equal">
      <formula>"Moderado"</formula>
    </cfRule>
    <cfRule type="cellIs" dxfId="1286" priority="362" operator="equal">
      <formula>"Menor"</formula>
    </cfRule>
    <cfRule type="cellIs" dxfId="1285" priority="363" operator="equal">
      <formula>"Leve"</formula>
    </cfRule>
  </conditionalFormatting>
  <conditionalFormatting sqref="AE35">
    <cfRule type="cellIs" dxfId="1284" priority="355" operator="equal">
      <formula>"Extremo"</formula>
    </cfRule>
    <cfRule type="cellIs" dxfId="1283" priority="356" operator="equal">
      <formula>"Alto"</formula>
    </cfRule>
    <cfRule type="cellIs" dxfId="1282" priority="357" operator="equal">
      <formula>"Moderado"</formula>
    </cfRule>
    <cfRule type="cellIs" dxfId="1281" priority="358" operator="equal">
      <formula>"Bajo"</formula>
    </cfRule>
  </conditionalFormatting>
  <conditionalFormatting sqref="I35">
    <cfRule type="cellIs" dxfId="1280" priority="378" operator="equal">
      <formula>"Muy Alta"</formula>
    </cfRule>
    <cfRule type="cellIs" dxfId="1279" priority="379" operator="equal">
      <formula>"Alta"</formula>
    </cfRule>
  </conditionalFormatting>
  <conditionalFormatting sqref="K35">
    <cfRule type="cellIs" dxfId="1278" priority="373" operator="equal">
      <formula>"Catastrófico"</formula>
    </cfRule>
    <cfRule type="cellIs" dxfId="1277" priority="374" operator="equal">
      <formula>"Mayor"</formula>
    </cfRule>
    <cfRule type="cellIs" dxfId="1276" priority="375" operator="equal">
      <formula>"Moderado"</formula>
    </cfRule>
    <cfRule type="cellIs" dxfId="1275" priority="376" operator="equal">
      <formula>"Menor"</formula>
    </cfRule>
    <cfRule type="cellIs" dxfId="1274" priority="377" operator="equal">
      <formula>"Leve"</formula>
    </cfRule>
  </conditionalFormatting>
  <conditionalFormatting sqref="M35">
    <cfRule type="cellIs" dxfId="1273" priority="369" operator="equal">
      <formula>"Extremo"</formula>
    </cfRule>
    <cfRule type="cellIs" dxfId="1272" priority="370" operator="equal">
      <formula>"Alto"</formula>
    </cfRule>
    <cfRule type="cellIs" dxfId="1271" priority="371" operator="equal">
      <formula>"Moderado"</formula>
    </cfRule>
    <cfRule type="cellIs" dxfId="1270" priority="372" operator="equal">
      <formula>"Bajo"</formula>
    </cfRule>
  </conditionalFormatting>
  <conditionalFormatting sqref="Z33">
    <cfRule type="cellIs" dxfId="1269" priority="392" operator="equal">
      <formula>"Muy Alta"</formula>
    </cfRule>
    <cfRule type="cellIs" dxfId="1268" priority="393" operator="equal">
      <formula>"Alta"</formula>
    </cfRule>
  </conditionalFormatting>
  <conditionalFormatting sqref="AC33">
    <cfRule type="cellIs" dxfId="1267" priority="387" operator="equal">
      <formula>"Catastrófico"</formula>
    </cfRule>
    <cfRule type="cellIs" dxfId="1266" priority="388" operator="equal">
      <formula>"Mayor"</formula>
    </cfRule>
    <cfRule type="cellIs" dxfId="1265" priority="389" operator="equal">
      <formula>"Moderado"</formula>
    </cfRule>
    <cfRule type="cellIs" dxfId="1264" priority="390" operator="equal">
      <formula>"Menor"</formula>
    </cfRule>
    <cfRule type="cellIs" dxfId="1263" priority="391" operator="equal">
      <formula>"Leve"</formula>
    </cfRule>
  </conditionalFormatting>
  <conditionalFormatting sqref="AE33">
    <cfRule type="cellIs" dxfId="1262" priority="383" operator="equal">
      <formula>"Extremo"</formula>
    </cfRule>
    <cfRule type="cellIs" dxfId="1261" priority="384" operator="equal">
      <formula>"Alto"</formula>
    </cfRule>
    <cfRule type="cellIs" dxfId="1260" priority="385" operator="equal">
      <formula>"Moderado"</formula>
    </cfRule>
    <cfRule type="cellIs" dxfId="1259" priority="386" operator="equal">
      <formula>"Bajo"</formula>
    </cfRule>
  </conditionalFormatting>
  <conditionalFormatting sqref="I33">
    <cfRule type="cellIs" dxfId="1258" priority="406" operator="equal">
      <formula>"Muy Alta"</formula>
    </cfRule>
    <cfRule type="cellIs" dxfId="1257" priority="407" operator="equal">
      <formula>"Alta"</formula>
    </cfRule>
  </conditionalFormatting>
  <conditionalFormatting sqref="K33">
    <cfRule type="cellIs" dxfId="1256" priority="401" operator="equal">
      <formula>"Catastrófico"</formula>
    </cfRule>
    <cfRule type="cellIs" dxfId="1255" priority="402" operator="equal">
      <formula>"Mayor"</formula>
    </cfRule>
    <cfRule type="cellIs" dxfId="1254" priority="403" operator="equal">
      <formula>"Moderado"</formula>
    </cfRule>
    <cfRule type="cellIs" dxfId="1253" priority="404" operator="equal">
      <formula>"Menor"</formula>
    </cfRule>
    <cfRule type="cellIs" dxfId="1252" priority="405" operator="equal">
      <formula>"Leve"</formula>
    </cfRule>
  </conditionalFormatting>
  <conditionalFormatting sqref="M33">
    <cfRule type="cellIs" dxfId="1251" priority="397" operator="equal">
      <formula>"Extremo"</formula>
    </cfRule>
    <cfRule type="cellIs" dxfId="1250" priority="398" operator="equal">
      <formula>"Alto"</formula>
    </cfRule>
    <cfRule type="cellIs" dxfId="1249" priority="399" operator="equal">
      <formula>"Moderado"</formula>
    </cfRule>
    <cfRule type="cellIs" dxfId="1248" priority="400" operator="equal">
      <formula>"Bajo"</formula>
    </cfRule>
  </conditionalFormatting>
  <conditionalFormatting sqref="K48">
    <cfRule type="cellIs" dxfId="1247" priority="322" operator="equal">
      <formula>"Catastrófico"</formula>
    </cfRule>
  </conditionalFormatting>
  <conditionalFormatting sqref="K48">
    <cfRule type="cellIs" dxfId="1246" priority="323" operator="equal">
      <formula>"Mayor"</formula>
    </cfRule>
  </conditionalFormatting>
  <conditionalFormatting sqref="K48">
    <cfRule type="cellIs" dxfId="1245" priority="324" operator="equal">
      <formula>"Moderado"</formula>
    </cfRule>
  </conditionalFormatting>
  <conditionalFormatting sqref="K48">
    <cfRule type="cellIs" dxfId="1244" priority="325" operator="equal">
      <formula>"Menor"</formula>
    </cfRule>
  </conditionalFormatting>
  <conditionalFormatting sqref="K48">
    <cfRule type="cellIs" dxfId="1243" priority="326" operator="equal">
      <formula>"Leve"</formula>
    </cfRule>
  </conditionalFormatting>
  <conditionalFormatting sqref="AE43">
    <cfRule type="cellIs" dxfId="1242" priority="99" operator="equal">
      <formula>"Extremo"</formula>
    </cfRule>
    <cfRule type="cellIs" dxfId="1241" priority="100" operator="equal">
      <formula>"Alto"</formula>
    </cfRule>
    <cfRule type="cellIs" dxfId="1240" priority="101" operator="equal">
      <formula>"Moderado"</formula>
    </cfRule>
    <cfRule type="cellIs" dxfId="1239" priority="102" operator="equal">
      <formula>"Bajo"</formula>
    </cfRule>
  </conditionalFormatting>
  <conditionalFormatting sqref="M48">
    <cfRule type="cellIs" dxfId="1238" priority="283" operator="equal">
      <formula>"Extremo"</formula>
    </cfRule>
    <cfRule type="cellIs" dxfId="1237" priority="284" operator="equal">
      <formula>"Alto"</formula>
    </cfRule>
    <cfRule type="cellIs" dxfId="1236" priority="285" operator="equal">
      <formula>"Moderado"</formula>
    </cfRule>
    <cfRule type="cellIs" dxfId="1235" priority="286" operator="equal">
      <formula>"Bajo"</formula>
    </cfRule>
  </conditionalFormatting>
  <conditionalFormatting sqref="AE48">
    <cfRule type="cellIs" dxfId="1234" priority="95" operator="equal">
      <formula>"Extremo"</formula>
    </cfRule>
    <cfRule type="cellIs" dxfId="1233" priority="96" operator="equal">
      <formula>"Alto"</formula>
    </cfRule>
    <cfRule type="cellIs" dxfId="1232" priority="97" operator="equal">
      <formula>"Moderado"</formula>
    </cfRule>
    <cfRule type="cellIs" dxfId="1231" priority="98" operator="equal">
      <formula>"Bajo"</formula>
    </cfRule>
  </conditionalFormatting>
  <conditionalFormatting sqref="I43">
    <cfRule type="cellIs" dxfId="1230" priority="122" operator="equal">
      <formula>"Muy Alta"</formula>
    </cfRule>
    <cfRule type="cellIs" dxfId="1229" priority="123" operator="equal">
      <formula>"Alta"</formula>
    </cfRule>
  </conditionalFormatting>
  <conditionalFormatting sqref="I40 Z40">
    <cfRule type="cellIs" dxfId="1228" priority="208" operator="equal">
      <formula>"Muy Alta"</formula>
    </cfRule>
    <cfRule type="cellIs" dxfId="1227" priority="209" operator="equal">
      <formula>"Alta"</formula>
    </cfRule>
  </conditionalFormatting>
  <conditionalFormatting sqref="K40 AC40">
    <cfRule type="cellIs" dxfId="1226" priority="203" operator="equal">
      <formula>"Catastrófico"</formula>
    </cfRule>
    <cfRule type="cellIs" dxfId="1225" priority="204" operator="equal">
      <formula>"Mayor"</formula>
    </cfRule>
    <cfRule type="cellIs" dxfId="1224" priority="205" operator="equal">
      <formula>"Moderado"</formula>
    </cfRule>
    <cfRule type="cellIs" dxfId="1223" priority="206" operator="equal">
      <formula>"Menor"</formula>
    </cfRule>
    <cfRule type="cellIs" dxfId="1222" priority="207" operator="equal">
      <formula>"Leve"</formula>
    </cfRule>
  </conditionalFormatting>
  <conditionalFormatting sqref="M40 AE40">
    <cfRule type="cellIs" dxfId="1221" priority="199" operator="equal">
      <formula>"Extremo"</formula>
    </cfRule>
    <cfRule type="cellIs" dxfId="1220" priority="200" operator="equal">
      <formula>"Alto"</formula>
    </cfRule>
    <cfRule type="cellIs" dxfId="1219" priority="201" operator="equal">
      <formula>"Moderado"</formula>
    </cfRule>
    <cfRule type="cellIs" dxfId="1218" priority="202" operator="equal">
      <formula>"Bajo"</formula>
    </cfRule>
  </conditionalFormatting>
  <conditionalFormatting sqref="O43">
    <cfRule type="cellIs" dxfId="1217" priority="170" operator="equal">
      <formula>"Extremo"</formula>
    </cfRule>
    <cfRule type="cellIs" dxfId="1216" priority="171" operator="equal">
      <formula>"Alto"</formula>
    </cfRule>
    <cfRule type="cellIs" dxfId="1215" priority="172" operator="equal">
      <formula>"Moderado"</formula>
    </cfRule>
    <cfRule type="cellIs" dxfId="1214" priority="173" operator="equal">
      <formula>"Bajo"</formula>
    </cfRule>
  </conditionalFormatting>
  <conditionalFormatting sqref="L43:L46">
    <cfRule type="containsText" dxfId="1213" priority="169" operator="containsText" text="❌">
      <formula>NOT(ISERROR(SEARCH("❌",L43)))</formula>
    </cfRule>
  </conditionalFormatting>
  <conditionalFormatting sqref="Z43:Z46">
    <cfRule type="cellIs" dxfId="1212" priority="150" operator="equal">
      <formula>"Muy Alta"</formula>
    </cfRule>
    <cfRule type="cellIs" dxfId="1211" priority="151" operator="equal">
      <formula>"Alta"</formula>
    </cfRule>
    <cfRule type="cellIs" dxfId="1210" priority="152" operator="equal">
      <formula>"Media"</formula>
    </cfRule>
    <cfRule type="cellIs" dxfId="1209" priority="153" operator="equal">
      <formula>"Baja"</formula>
    </cfRule>
    <cfRule type="cellIs" dxfId="1208" priority="154" operator="equal">
      <formula>"Muy Baja"</formula>
    </cfRule>
  </conditionalFormatting>
  <conditionalFormatting sqref="AC43:AC46">
    <cfRule type="cellIs" dxfId="1207" priority="145" operator="equal">
      <formula>"Catastrófico"</formula>
    </cfRule>
    <cfRule type="cellIs" dxfId="1206" priority="146" operator="equal">
      <formula>"Mayor"</formula>
    </cfRule>
    <cfRule type="cellIs" dxfId="1205" priority="147" operator="equal">
      <formula>"Moderado"</formula>
    </cfRule>
    <cfRule type="cellIs" dxfId="1204" priority="148" operator="equal">
      <formula>"Menor"</formula>
    </cfRule>
    <cfRule type="cellIs" dxfId="1203" priority="149" operator="equal">
      <formula>"Leve"</formula>
    </cfRule>
  </conditionalFormatting>
  <conditionalFormatting sqref="M43">
    <cfRule type="cellIs" dxfId="1202" priority="132" operator="equal">
      <formula>"Extremo"</formula>
    </cfRule>
    <cfRule type="cellIs" dxfId="1201" priority="133" operator="equal">
      <formula>"Alto"</formula>
    </cfRule>
    <cfRule type="cellIs" dxfId="1200" priority="134" operator="equal">
      <formula>"Moderado"</formula>
    </cfRule>
    <cfRule type="cellIs" dxfId="1199" priority="135" operator="equal">
      <formula>"Bajo"</formula>
    </cfRule>
  </conditionalFormatting>
  <conditionalFormatting sqref="K43">
    <cfRule type="cellIs" dxfId="1198" priority="127" operator="equal">
      <formula>"Catastrófico"</formula>
    </cfRule>
    <cfRule type="cellIs" dxfId="1197" priority="128" operator="equal">
      <formula>"Mayor"</formula>
    </cfRule>
    <cfRule type="cellIs" dxfId="1196" priority="129" operator="equal">
      <formula>"Moderado"</formula>
    </cfRule>
    <cfRule type="cellIs" dxfId="1195" priority="130" operator="equal">
      <formula>"Menor"</formula>
    </cfRule>
    <cfRule type="cellIs" dxfId="1194" priority="131" operator="equal">
      <formula>"Leve"</formula>
    </cfRule>
  </conditionalFormatting>
  <conditionalFormatting sqref="I48">
    <cfRule type="cellIs" dxfId="1193" priority="117" operator="equal">
      <formula>"Muy Alta"</formula>
    </cfRule>
    <cfRule type="cellIs" dxfId="1192" priority="118" operator="equal">
      <formula>"Alta"</formula>
    </cfRule>
  </conditionalFormatting>
  <conditionalFormatting sqref="Z48:Z51">
    <cfRule type="cellIs" dxfId="1191" priority="112" operator="equal">
      <formula>"Muy Alta"</formula>
    </cfRule>
    <cfRule type="cellIs" dxfId="1190" priority="113" operator="equal">
      <formula>"Alta"</formula>
    </cfRule>
    <cfRule type="cellIs" dxfId="1189" priority="114" operator="equal">
      <formula>"Media"</formula>
    </cfRule>
    <cfRule type="cellIs" dxfId="1188" priority="115" operator="equal">
      <formula>"Baja"</formula>
    </cfRule>
    <cfRule type="cellIs" dxfId="1187" priority="116" operator="equal">
      <formula>"Muy Baja"</formula>
    </cfRule>
  </conditionalFormatting>
  <conditionalFormatting sqref="AC48:AC51">
    <cfRule type="cellIs" dxfId="1186" priority="107" operator="equal">
      <formula>"Catastrófico"</formula>
    </cfRule>
    <cfRule type="cellIs" dxfId="1185" priority="108" operator="equal">
      <formula>"Mayor"</formula>
    </cfRule>
    <cfRule type="cellIs" dxfId="1184" priority="109" operator="equal">
      <formula>"Moderado"</formula>
    </cfRule>
    <cfRule type="cellIs" dxfId="1183" priority="110" operator="equal">
      <formula>"Menor"</formula>
    </cfRule>
    <cfRule type="cellIs" dxfId="1182" priority="111" operator="equal">
      <formula>"Leve"</formula>
    </cfRule>
  </conditionalFormatting>
  <conditionalFormatting sqref="I53">
    <cfRule type="cellIs" dxfId="1181" priority="90" operator="equal">
      <formula>"Muy Alta"</formula>
    </cfRule>
    <cfRule type="cellIs" dxfId="1180" priority="91" operator="equal">
      <formula>"Alta"</formula>
    </cfRule>
    <cfRule type="cellIs" dxfId="1179" priority="92" operator="equal">
      <formula>"Media"</formula>
    </cfRule>
    <cfRule type="cellIs" dxfId="1178" priority="93" operator="equal">
      <formula>"Baja"</formula>
    </cfRule>
    <cfRule type="cellIs" dxfId="1177" priority="94" operator="equal">
      <formula>"Muy Baja"</formula>
    </cfRule>
  </conditionalFormatting>
  <conditionalFormatting sqref="I55">
    <cfRule type="cellIs" dxfId="1176" priority="85" operator="equal">
      <formula>"Muy Alta"</formula>
    </cfRule>
    <cfRule type="cellIs" dxfId="1175" priority="86" operator="equal">
      <formula>"Alta"</formula>
    </cfRule>
    <cfRule type="cellIs" dxfId="1174" priority="87" operator="equal">
      <formula>"Media"</formula>
    </cfRule>
    <cfRule type="cellIs" dxfId="1173" priority="88" operator="equal">
      <formula>"Baja"</formula>
    </cfRule>
    <cfRule type="cellIs" dxfId="1172" priority="89" operator="equal">
      <formula>"Muy Baja"</formula>
    </cfRule>
  </conditionalFormatting>
  <conditionalFormatting sqref="I57">
    <cfRule type="cellIs" dxfId="1171" priority="75" operator="equal">
      <formula>"Muy Alta"</formula>
    </cfRule>
    <cfRule type="cellIs" dxfId="1170" priority="76" operator="equal">
      <formula>"Alta"</formula>
    </cfRule>
    <cfRule type="cellIs" dxfId="1169" priority="77" operator="equal">
      <formula>"Media"</formula>
    </cfRule>
    <cfRule type="cellIs" dxfId="1168" priority="78" operator="equal">
      <formula>"Baja"</formula>
    </cfRule>
    <cfRule type="cellIs" dxfId="1167" priority="79" operator="equal">
      <formula>"Muy Baja"</formula>
    </cfRule>
  </conditionalFormatting>
  <conditionalFormatting sqref="M53">
    <cfRule type="cellIs" dxfId="1166" priority="62" operator="equal">
      <formula>"Extremo"</formula>
    </cfRule>
    <cfRule type="cellIs" dxfId="1165" priority="63" operator="equal">
      <formula>"Alto"</formula>
    </cfRule>
    <cfRule type="cellIs" dxfId="1164" priority="64" operator="equal">
      <formula>"Moderado"</formula>
    </cfRule>
    <cfRule type="cellIs" dxfId="1163" priority="65" operator="equal">
      <formula>"Bajo"</formula>
    </cfRule>
  </conditionalFormatting>
  <conditionalFormatting sqref="K53">
    <cfRule type="cellIs" dxfId="1162" priority="57" operator="equal">
      <formula>"Catastrófico"</formula>
    </cfRule>
  </conditionalFormatting>
  <conditionalFormatting sqref="K53">
    <cfRule type="cellIs" dxfId="1161" priority="58" operator="equal">
      <formula>"Mayor"</formula>
    </cfRule>
  </conditionalFormatting>
  <conditionalFormatting sqref="K53">
    <cfRule type="cellIs" dxfId="1160" priority="59" operator="equal">
      <formula>"Moderado"</formula>
    </cfRule>
  </conditionalFormatting>
  <conditionalFormatting sqref="K53">
    <cfRule type="cellIs" dxfId="1159" priority="60" operator="equal">
      <formula>"Menor"</formula>
    </cfRule>
  </conditionalFormatting>
  <conditionalFormatting sqref="K53">
    <cfRule type="cellIs" dxfId="1158" priority="61" operator="equal">
      <formula>"Leve"</formula>
    </cfRule>
  </conditionalFormatting>
  <conditionalFormatting sqref="Z55">
    <cfRule type="cellIs" dxfId="1157" priority="52" operator="equal">
      <formula>"Muy Alta"</formula>
    </cfRule>
    <cfRule type="cellIs" dxfId="1156" priority="53" operator="equal">
      <formula>"Alta"</formula>
    </cfRule>
    <cfRule type="cellIs" dxfId="1155" priority="54" operator="equal">
      <formula>"Media"</formula>
    </cfRule>
    <cfRule type="cellIs" dxfId="1154" priority="55" operator="equal">
      <formula>"Baja"</formula>
    </cfRule>
    <cfRule type="cellIs" dxfId="1153" priority="56" operator="equal">
      <formula>"Muy Baja"</formula>
    </cfRule>
  </conditionalFormatting>
  <conditionalFormatting sqref="Z57">
    <cfRule type="cellIs" dxfId="1152" priority="47" operator="equal">
      <formula>"Muy Alta"</formula>
    </cfRule>
    <cfRule type="cellIs" dxfId="1151" priority="48" operator="equal">
      <formula>"Alta"</formula>
    </cfRule>
    <cfRule type="cellIs" dxfId="1150" priority="49" operator="equal">
      <formula>"Media"</formula>
    </cfRule>
    <cfRule type="cellIs" dxfId="1149" priority="50" operator="equal">
      <formula>"Baja"</formula>
    </cfRule>
    <cfRule type="cellIs" dxfId="1148" priority="51" operator="equal">
      <formula>"Muy Baja"</formula>
    </cfRule>
  </conditionalFormatting>
  <conditionalFormatting sqref="AC53">
    <cfRule type="cellIs" dxfId="1147" priority="37" operator="equal">
      <formula>"Catastrófico"</formula>
    </cfRule>
    <cfRule type="cellIs" dxfId="1146" priority="38" operator="equal">
      <formula>"Mayor"</formula>
    </cfRule>
    <cfRule type="cellIs" dxfId="1145" priority="39" operator="equal">
      <formula>"Moderado"</formula>
    </cfRule>
    <cfRule type="cellIs" dxfId="1144" priority="40" operator="equal">
      <formula>"Menor"</formula>
    </cfRule>
    <cfRule type="cellIs" dxfId="1143" priority="41" operator="equal">
      <formula>"Leve"</formula>
    </cfRule>
  </conditionalFormatting>
  <conditionalFormatting sqref="AC55">
    <cfRule type="cellIs" dxfId="1142" priority="27" operator="equal">
      <formula>"Catastrófico"</formula>
    </cfRule>
    <cfRule type="cellIs" dxfId="1141" priority="28" operator="equal">
      <formula>"Mayor"</formula>
    </cfRule>
    <cfRule type="cellIs" dxfId="1140" priority="29" operator="equal">
      <formula>"Moderado"</formula>
    </cfRule>
    <cfRule type="cellIs" dxfId="1139" priority="30" operator="equal">
      <formula>"Menor"</formula>
    </cfRule>
    <cfRule type="cellIs" dxfId="1138" priority="31" operator="equal">
      <formula>"Leve"</formula>
    </cfRule>
  </conditionalFormatting>
  <conditionalFormatting sqref="AC57">
    <cfRule type="cellIs" dxfId="1137" priority="17" operator="equal">
      <formula>"Muy Alta"</formula>
    </cfRule>
    <cfRule type="cellIs" dxfId="1136" priority="18" operator="equal">
      <formula>"Alta"</formula>
    </cfRule>
    <cfRule type="cellIs" dxfId="1135" priority="19" operator="equal">
      <formula>"Media"</formula>
    </cfRule>
    <cfRule type="cellIs" dxfId="1134" priority="20" operator="equal">
      <formula>"Baja"</formula>
    </cfRule>
    <cfRule type="cellIs" dxfId="1133" priority="21" operator="equal">
      <formula>"Muy Baja"</formula>
    </cfRule>
  </conditionalFormatting>
  <conditionalFormatting sqref="AE57">
    <cfRule type="cellIs" dxfId="1132" priority="5" operator="equal">
      <formula>"Extremo"</formula>
    </cfRule>
    <cfRule type="cellIs" dxfId="1131" priority="6" operator="equal">
      <formula>"Alto"</formula>
    </cfRule>
    <cfRule type="cellIs" dxfId="1130" priority="7" operator="equal">
      <formula>"Moderado"</formula>
    </cfRule>
    <cfRule type="cellIs" dxfId="1129" priority="8" operator="equal">
      <formula>"Bajo"</formula>
    </cfRule>
  </conditionalFormatting>
  <conditionalFormatting sqref="AE53 AE55">
    <cfRule type="cellIs" dxfId="1128" priority="1" operator="equal">
      <formula>"Extremo"</formula>
    </cfRule>
    <cfRule type="cellIs" dxfId="1127" priority="2" operator="equal">
      <formula>"Alto"</formula>
    </cfRule>
    <cfRule type="cellIs" dxfId="1126" priority="3" operator="equal">
      <formula>"Moderado"</formula>
    </cfRule>
    <cfRule type="cellIs" dxfId="1125" priority="4" operator="equal">
      <formula>"Bajo"</formula>
    </cfRule>
  </conditionalFormatting>
  <pageMargins left="0.7" right="0.7" top="0.75" bottom="0.75" header="0.3" footer="0.3"/>
  <pageSetup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64" operator="containsText" id="{606D3307-5A63-4357-9E52-B9700DF4E039}">
            <xm:f>NOT(ISERROR(SEARCH("Media",I26)))</xm:f>
            <xm:f>"Media"</xm:f>
            <x14:dxf>
              <fill>
                <patternFill>
                  <bgColor theme="7" tint="0.39994506668294322"/>
                </patternFill>
              </fill>
            </x14:dxf>
          </x14:cfRule>
          <x14:cfRule type="containsText" priority="465" operator="containsText" id="{BA2A2194-0261-41B9-95F3-C0E646BCAD99}">
            <xm:f>NOT(ISERROR(SEARCH("Baja",I26)))</xm:f>
            <xm:f>"Baja"</xm:f>
            <x14:dxf>
              <fill>
                <patternFill>
                  <bgColor rgb="FF00B050"/>
                </patternFill>
              </fill>
            </x14:dxf>
          </x14:cfRule>
          <x14:cfRule type="containsText" priority="466" operator="containsText" id="{70BBEA97-5CFF-4652-BC49-2E9B76DD1565}">
            <xm:f>NOT(ISERROR(SEARCH("Muy baja",I26)))</xm:f>
            <xm:f>"Muy baja"</xm:f>
            <x14:dxf>
              <fill>
                <patternFill>
                  <bgColor rgb="FF92D050"/>
                </patternFill>
              </fill>
            </x14:dxf>
          </x14:cfRule>
          <xm:sqref>I26 Z26</xm:sqref>
        </x14:conditionalFormatting>
        <x14:conditionalFormatting xmlns:xm="http://schemas.microsoft.com/office/excel/2006/main">
          <x14:cfRule type="containsText" priority="534" operator="containsText" id="{48C21451-42FD-4A1A-83EF-0B875F1C9708}">
            <xm:f>NOT(ISERROR(SEARCH("Media",Z53)))</xm:f>
            <xm:f>"Media"</xm:f>
            <x14:dxf>
              <fill>
                <patternFill>
                  <bgColor theme="7" tint="0.39994506668294322"/>
                </patternFill>
              </fill>
            </x14:dxf>
          </x14:cfRule>
          <x14:cfRule type="containsText" priority="535" operator="containsText" id="{CC2E027D-8117-4D61-AC8F-4E3C193DF437}">
            <xm:f>NOT(ISERROR(SEARCH("Baja",Z53)))</xm:f>
            <xm:f>"Baja"</xm:f>
            <x14:dxf>
              <fill>
                <patternFill>
                  <bgColor rgb="FF00B050"/>
                </patternFill>
              </fill>
            </x14:dxf>
          </x14:cfRule>
          <x14:cfRule type="containsText" priority="536" operator="containsText" id="{7B44D3B5-764B-4C54-B80F-36C139419C22}">
            <xm:f>NOT(ISERROR(SEARCH("Muy baja",Z53)))</xm:f>
            <xm:f>"Muy baja"</xm:f>
            <x14:dxf>
              <fill>
                <patternFill>
                  <bgColor rgb="FF92D050"/>
                </patternFill>
              </fill>
            </x14:dxf>
          </x14:cfRule>
          <xm:sqref>Z53</xm:sqref>
        </x14:conditionalFormatting>
        <x14:conditionalFormatting xmlns:xm="http://schemas.microsoft.com/office/excel/2006/main">
          <x14:cfRule type="containsText" priority="450" operator="containsText" id="{DA55F9CB-CDE8-4260-B221-13E5CE0B183C}">
            <xm:f>NOT(ISERROR(SEARCH("Media",I28)))</xm:f>
            <xm:f>"Media"</xm:f>
            <x14:dxf>
              <fill>
                <patternFill>
                  <bgColor theme="7" tint="0.39994506668294322"/>
                </patternFill>
              </fill>
            </x14:dxf>
          </x14:cfRule>
          <x14:cfRule type="containsText" priority="451" operator="containsText" id="{E0713947-A481-4F77-8F89-136DCAF9F670}">
            <xm:f>NOT(ISERROR(SEARCH("Baja",I28)))</xm:f>
            <xm:f>"Baja"</xm:f>
            <x14:dxf>
              <fill>
                <patternFill>
                  <bgColor rgb="FF00B050"/>
                </patternFill>
              </fill>
            </x14:dxf>
          </x14:cfRule>
          <x14:cfRule type="containsText" priority="452" operator="containsText" id="{66564292-D6CE-4B52-88F5-85623A3D9039}">
            <xm:f>NOT(ISERROR(SEARCH("Muy baja",I28)))</xm:f>
            <xm:f>"Muy baja"</xm:f>
            <x14:dxf>
              <fill>
                <patternFill>
                  <bgColor rgb="FF92D050"/>
                </patternFill>
              </fill>
            </x14:dxf>
          </x14:cfRule>
          <xm:sqref>I28</xm:sqref>
        </x14:conditionalFormatting>
        <x14:conditionalFormatting xmlns:xm="http://schemas.microsoft.com/office/excel/2006/main">
          <x14:cfRule type="containsText" priority="436" operator="containsText" id="{C2B40F2C-15D2-4C74-B9FC-6C106AB2F350}">
            <xm:f>NOT(ISERROR(SEARCH("Media",Z28)))</xm:f>
            <xm:f>"Media"</xm:f>
            <x14:dxf>
              <fill>
                <patternFill>
                  <bgColor theme="7" tint="0.39994506668294322"/>
                </patternFill>
              </fill>
            </x14:dxf>
          </x14:cfRule>
          <x14:cfRule type="containsText" priority="437" operator="containsText" id="{8B8C1A33-047C-4130-97A2-4534C4F9C854}">
            <xm:f>NOT(ISERROR(SEARCH("Baja",Z28)))</xm:f>
            <xm:f>"Baja"</xm:f>
            <x14:dxf>
              <fill>
                <patternFill>
                  <bgColor rgb="FF00B050"/>
                </patternFill>
              </fill>
            </x14:dxf>
          </x14:cfRule>
          <x14:cfRule type="containsText" priority="438" operator="containsText" id="{95BF543E-ED27-478C-9E13-D28AFF83C9B0}">
            <xm:f>NOT(ISERROR(SEARCH("Muy baja",Z28)))</xm:f>
            <xm:f>"Muy baja"</xm:f>
            <x14:dxf>
              <fill>
                <patternFill>
                  <bgColor rgb="FF92D050"/>
                </patternFill>
              </fill>
            </x14:dxf>
          </x14:cfRule>
          <xm:sqref>Z28</xm:sqref>
        </x14:conditionalFormatting>
        <x14:conditionalFormatting xmlns:xm="http://schemas.microsoft.com/office/excel/2006/main">
          <x14:cfRule type="containsText" priority="338" operator="containsText" id="{5821A475-1773-4BE4-9EFF-DF2F3181DB91}">
            <xm:f>NOT(ISERROR(SEARCH("Media",Z37)))</xm:f>
            <xm:f>"Media"</xm:f>
            <x14:dxf>
              <fill>
                <patternFill>
                  <bgColor theme="7" tint="0.39994506668294322"/>
                </patternFill>
              </fill>
            </x14:dxf>
          </x14:cfRule>
          <x14:cfRule type="containsText" priority="339" operator="containsText" id="{3F380AFA-672B-4CAD-8FDB-7CA588D1AD22}">
            <xm:f>NOT(ISERROR(SEARCH("Baja",Z37)))</xm:f>
            <xm:f>"Baja"</xm:f>
            <x14:dxf>
              <fill>
                <patternFill>
                  <bgColor rgb="FF00B050"/>
                </patternFill>
              </fill>
            </x14:dxf>
          </x14:cfRule>
          <x14:cfRule type="containsText" priority="340" operator="containsText" id="{4038DCE9-F310-47C0-B573-11C9D08BB49A}">
            <xm:f>NOT(ISERROR(SEARCH("Muy baja",Z37)))</xm:f>
            <xm:f>"Muy baja"</xm:f>
            <x14:dxf>
              <fill>
                <patternFill>
                  <bgColor rgb="FF92D050"/>
                </patternFill>
              </fill>
            </x14:dxf>
          </x14:cfRule>
          <xm:sqref>Z37</xm:sqref>
        </x14:conditionalFormatting>
        <x14:conditionalFormatting xmlns:xm="http://schemas.microsoft.com/office/excel/2006/main">
          <x14:cfRule type="containsText" priority="352" operator="containsText" id="{CD76F068-1B6C-4709-B4EB-C58593E1A09A}">
            <xm:f>NOT(ISERROR(SEARCH("Media",I37)))</xm:f>
            <xm:f>"Media"</xm:f>
            <x14:dxf>
              <fill>
                <patternFill>
                  <bgColor theme="7" tint="0.39994506668294322"/>
                </patternFill>
              </fill>
            </x14:dxf>
          </x14:cfRule>
          <x14:cfRule type="containsText" priority="353" operator="containsText" id="{82C1B161-94BA-427C-9DCE-F0C28E995D98}">
            <xm:f>NOT(ISERROR(SEARCH("Baja",I37)))</xm:f>
            <xm:f>"Baja"</xm:f>
            <x14:dxf>
              <fill>
                <patternFill>
                  <bgColor rgb="FF00B050"/>
                </patternFill>
              </fill>
            </x14:dxf>
          </x14:cfRule>
          <x14:cfRule type="containsText" priority="354" operator="containsText" id="{AD10937C-35C8-4B88-BB6D-4C034CE797FA}">
            <xm:f>NOT(ISERROR(SEARCH("Muy baja",I37)))</xm:f>
            <xm:f>"Muy baja"</xm:f>
            <x14:dxf>
              <fill>
                <patternFill>
                  <bgColor rgb="FF92D050"/>
                </patternFill>
              </fill>
            </x14:dxf>
          </x14:cfRule>
          <xm:sqref>I37</xm:sqref>
        </x14:conditionalFormatting>
        <x14:conditionalFormatting xmlns:xm="http://schemas.microsoft.com/office/excel/2006/main">
          <x14:cfRule type="containsText" priority="422" operator="containsText" id="{2DD36736-3E57-4BB4-BC50-988C1C845274}">
            <xm:f>NOT(ISERROR(SEARCH("Media",I31)))</xm:f>
            <xm:f>"Media"</xm:f>
            <x14:dxf>
              <fill>
                <patternFill>
                  <bgColor theme="7" tint="0.39994506668294322"/>
                </patternFill>
              </fill>
            </x14:dxf>
          </x14:cfRule>
          <x14:cfRule type="containsText" priority="423" operator="containsText" id="{DED73EDB-3AB1-4377-92EA-8F5AF253ED7E}">
            <xm:f>NOT(ISERROR(SEARCH("Baja",I31)))</xm:f>
            <xm:f>"Baja"</xm:f>
            <x14:dxf>
              <fill>
                <patternFill>
                  <bgColor rgb="FF00B050"/>
                </patternFill>
              </fill>
            </x14:dxf>
          </x14:cfRule>
          <x14:cfRule type="containsText" priority="424" operator="containsText" id="{3C5E4936-0510-45E5-AE43-B6B4EA8A8802}">
            <xm:f>NOT(ISERROR(SEARCH("Muy baja",I31)))</xm:f>
            <xm:f>"Muy baja"</xm:f>
            <x14:dxf>
              <fill>
                <patternFill>
                  <bgColor rgb="FF92D050"/>
                </patternFill>
              </fill>
            </x14:dxf>
          </x14:cfRule>
          <xm:sqref>I31 Z31</xm:sqref>
        </x14:conditionalFormatting>
        <x14:conditionalFormatting xmlns:xm="http://schemas.microsoft.com/office/excel/2006/main">
          <x14:cfRule type="containsText" priority="366" operator="containsText" id="{98992FDE-F099-4C88-8930-39C736D01D3D}">
            <xm:f>NOT(ISERROR(SEARCH("Media",Z35)))</xm:f>
            <xm:f>"Media"</xm:f>
            <x14:dxf>
              <fill>
                <patternFill>
                  <bgColor theme="7" tint="0.39994506668294322"/>
                </patternFill>
              </fill>
            </x14:dxf>
          </x14:cfRule>
          <x14:cfRule type="containsText" priority="367" operator="containsText" id="{8CA77534-670B-417D-929E-E11B6E3554AA}">
            <xm:f>NOT(ISERROR(SEARCH("Baja",Z35)))</xm:f>
            <xm:f>"Baja"</xm:f>
            <x14:dxf>
              <fill>
                <patternFill>
                  <bgColor rgb="FF00B050"/>
                </patternFill>
              </fill>
            </x14:dxf>
          </x14:cfRule>
          <x14:cfRule type="containsText" priority="368" operator="containsText" id="{1D8B00B7-A911-49DB-905E-06E81AB562A1}">
            <xm:f>NOT(ISERROR(SEARCH("Muy baja",Z35)))</xm:f>
            <xm:f>"Muy baja"</xm:f>
            <x14:dxf>
              <fill>
                <patternFill>
                  <bgColor rgb="FF92D050"/>
                </patternFill>
              </fill>
            </x14:dxf>
          </x14:cfRule>
          <xm:sqref>Z35</xm:sqref>
        </x14:conditionalFormatting>
        <x14:conditionalFormatting xmlns:xm="http://schemas.microsoft.com/office/excel/2006/main">
          <x14:cfRule type="containsText" priority="380" operator="containsText" id="{3C056658-5B8A-4E97-9DD9-C88ACA121147}">
            <xm:f>NOT(ISERROR(SEARCH("Media",I35)))</xm:f>
            <xm:f>"Media"</xm:f>
            <x14:dxf>
              <fill>
                <patternFill>
                  <bgColor theme="7" tint="0.39994506668294322"/>
                </patternFill>
              </fill>
            </x14:dxf>
          </x14:cfRule>
          <x14:cfRule type="containsText" priority="381" operator="containsText" id="{DC1705C6-470D-4CFE-B352-DEF1E7C139DF}">
            <xm:f>NOT(ISERROR(SEARCH("Baja",I35)))</xm:f>
            <xm:f>"Baja"</xm:f>
            <x14:dxf>
              <fill>
                <patternFill>
                  <bgColor rgb="FF00B050"/>
                </patternFill>
              </fill>
            </x14:dxf>
          </x14:cfRule>
          <x14:cfRule type="containsText" priority="382" operator="containsText" id="{6DC6F10E-9C6E-423B-9ACD-8C0BA0A5E22D}">
            <xm:f>NOT(ISERROR(SEARCH("Muy baja",I35)))</xm:f>
            <xm:f>"Muy baja"</xm:f>
            <x14:dxf>
              <fill>
                <patternFill>
                  <bgColor rgb="FF92D050"/>
                </patternFill>
              </fill>
            </x14:dxf>
          </x14:cfRule>
          <xm:sqref>I35</xm:sqref>
        </x14:conditionalFormatting>
        <x14:conditionalFormatting xmlns:xm="http://schemas.microsoft.com/office/excel/2006/main">
          <x14:cfRule type="containsText" priority="394" operator="containsText" id="{ECA16F49-C951-4077-A4AA-143201C8FC69}">
            <xm:f>NOT(ISERROR(SEARCH("Media",Z33)))</xm:f>
            <xm:f>"Media"</xm:f>
            <x14:dxf>
              <fill>
                <patternFill>
                  <bgColor theme="7" tint="0.39994506668294322"/>
                </patternFill>
              </fill>
            </x14:dxf>
          </x14:cfRule>
          <x14:cfRule type="containsText" priority="395" operator="containsText" id="{191D5D69-1879-4BB9-A422-215978EB0DA5}">
            <xm:f>NOT(ISERROR(SEARCH("Baja",Z33)))</xm:f>
            <xm:f>"Baja"</xm:f>
            <x14:dxf>
              <fill>
                <patternFill>
                  <bgColor rgb="FF00B050"/>
                </patternFill>
              </fill>
            </x14:dxf>
          </x14:cfRule>
          <x14:cfRule type="containsText" priority="396" operator="containsText" id="{D6C683D2-7D3E-4834-8B61-9D7BBD8DF523}">
            <xm:f>NOT(ISERROR(SEARCH("Muy baja",Z33)))</xm:f>
            <xm:f>"Muy baja"</xm:f>
            <x14:dxf>
              <fill>
                <patternFill>
                  <bgColor rgb="FF92D050"/>
                </patternFill>
              </fill>
            </x14:dxf>
          </x14:cfRule>
          <xm:sqref>Z33</xm:sqref>
        </x14:conditionalFormatting>
        <x14:conditionalFormatting xmlns:xm="http://schemas.microsoft.com/office/excel/2006/main">
          <x14:cfRule type="containsText" priority="408" operator="containsText" id="{1FAB0FA8-DEF4-4392-8349-56AD340A973B}">
            <xm:f>NOT(ISERROR(SEARCH("Media",I33)))</xm:f>
            <xm:f>"Media"</xm:f>
            <x14:dxf>
              <fill>
                <patternFill>
                  <bgColor theme="7" tint="0.39994506668294322"/>
                </patternFill>
              </fill>
            </x14:dxf>
          </x14:cfRule>
          <x14:cfRule type="containsText" priority="409" operator="containsText" id="{B59B38A8-C4E3-4D5B-A6B7-FD5869BCA329}">
            <xm:f>NOT(ISERROR(SEARCH("Baja",I33)))</xm:f>
            <xm:f>"Baja"</xm:f>
            <x14:dxf>
              <fill>
                <patternFill>
                  <bgColor rgb="FF00B050"/>
                </patternFill>
              </fill>
            </x14:dxf>
          </x14:cfRule>
          <x14:cfRule type="containsText" priority="410" operator="containsText" id="{F5FA82E9-553E-4066-AB04-859B3AB1E01C}">
            <xm:f>NOT(ISERROR(SEARCH("Muy baja",I33)))</xm:f>
            <xm:f>"Muy baja"</xm:f>
            <x14:dxf>
              <fill>
                <patternFill>
                  <bgColor rgb="FF92D050"/>
                </patternFill>
              </fill>
            </x14:dxf>
          </x14:cfRule>
          <xm:sqref>I33</xm:sqref>
        </x14:conditionalFormatting>
        <x14:conditionalFormatting xmlns:xm="http://schemas.microsoft.com/office/excel/2006/main">
          <x14:cfRule type="containsText" priority="124" operator="containsText" id="{0D806EFA-695D-481F-8CCE-9F988B46A26A}">
            <xm:f>NOT(ISERROR(SEARCH("Media",I43)))</xm:f>
            <xm:f>"Media"</xm:f>
            <x14:dxf>
              <fill>
                <patternFill>
                  <bgColor theme="7" tint="0.39994506668294322"/>
                </patternFill>
              </fill>
            </x14:dxf>
          </x14:cfRule>
          <x14:cfRule type="containsText" priority="125" operator="containsText" id="{03A9A2CA-1F7E-412B-8F58-6E769045172C}">
            <xm:f>NOT(ISERROR(SEARCH("Baja",I43)))</xm:f>
            <xm:f>"Baja"</xm:f>
            <x14:dxf>
              <fill>
                <patternFill>
                  <bgColor rgb="FF00B050"/>
                </patternFill>
              </fill>
            </x14:dxf>
          </x14:cfRule>
          <x14:cfRule type="containsText" priority="126" operator="containsText" id="{1F12B1A1-0445-4B58-AC58-854271846D96}">
            <xm:f>NOT(ISERROR(SEARCH("Muy baja",I43)))</xm:f>
            <xm:f>"Muy baja"</xm:f>
            <x14:dxf>
              <fill>
                <patternFill>
                  <bgColor rgb="FF92D050"/>
                </patternFill>
              </fill>
            </x14:dxf>
          </x14:cfRule>
          <xm:sqref>I43</xm:sqref>
        </x14:conditionalFormatting>
        <x14:conditionalFormatting xmlns:xm="http://schemas.microsoft.com/office/excel/2006/main">
          <x14:cfRule type="containsText" priority="210" operator="containsText" id="{C431B7F2-0FA4-4280-B6D0-3F958D71F910}">
            <xm:f>NOT(ISERROR(SEARCH("Media",I40)))</xm:f>
            <xm:f>"Media"</xm:f>
            <x14:dxf>
              <fill>
                <patternFill>
                  <bgColor theme="7" tint="0.39994506668294322"/>
                </patternFill>
              </fill>
            </x14:dxf>
          </x14:cfRule>
          <x14:cfRule type="containsText" priority="211" operator="containsText" id="{D0E8425C-6177-4D00-BA1B-20A32BBC978A}">
            <xm:f>NOT(ISERROR(SEARCH("Baja",I40)))</xm:f>
            <xm:f>"Baja"</xm:f>
            <x14:dxf>
              <fill>
                <patternFill>
                  <bgColor rgb="FF00B050"/>
                </patternFill>
              </fill>
            </x14:dxf>
          </x14:cfRule>
          <x14:cfRule type="containsText" priority="212" operator="containsText" id="{BF136B74-2211-449D-9EA0-BE2F8CC345DD}">
            <xm:f>NOT(ISERROR(SEARCH("Muy baja",I40)))</xm:f>
            <xm:f>"Muy baja"</xm:f>
            <x14:dxf>
              <fill>
                <patternFill>
                  <bgColor rgb="FF92D050"/>
                </patternFill>
              </fill>
            </x14:dxf>
          </x14:cfRule>
          <xm:sqref>I40 Z40</xm:sqref>
        </x14:conditionalFormatting>
        <x14:conditionalFormatting xmlns:xm="http://schemas.microsoft.com/office/excel/2006/main">
          <x14:cfRule type="containsText" priority="119" operator="containsText" id="{536304AD-97B7-4E41-B65A-B8BC13760E3B}">
            <xm:f>NOT(ISERROR(SEARCH("Media",I48)))</xm:f>
            <xm:f>"Media"</xm:f>
            <x14:dxf>
              <fill>
                <patternFill>
                  <bgColor theme="7" tint="0.39994506668294322"/>
                </patternFill>
              </fill>
            </x14:dxf>
          </x14:cfRule>
          <x14:cfRule type="containsText" priority="120" operator="containsText" id="{504BCD90-9E92-4ED9-88D0-0D102E8D4918}">
            <xm:f>NOT(ISERROR(SEARCH("Baja",I48)))</xm:f>
            <xm:f>"Baja"</xm:f>
            <x14:dxf>
              <fill>
                <patternFill>
                  <bgColor rgb="FF00B050"/>
                </patternFill>
              </fill>
            </x14:dxf>
          </x14:cfRule>
          <x14:cfRule type="containsText" priority="121" operator="containsText" id="{5C29D38A-9EBB-4E88-B756-4CB539ACC6F6}">
            <xm:f>NOT(ISERROR(SEARCH("Muy baja",I48)))</xm:f>
            <xm:f>"Muy baja"</xm:f>
            <x14:dxf>
              <fill>
                <patternFill>
                  <bgColor rgb="FF92D050"/>
                </patternFill>
              </fill>
            </x14:dxf>
          </x14:cfRule>
          <xm:sqref>I48</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3:AF42"/>
  <sheetViews>
    <sheetView topLeftCell="A10" zoomScale="50" zoomScaleNormal="50" workbookViewId="0">
      <selection activeCell="E36" sqref="E36:H36"/>
    </sheetView>
  </sheetViews>
  <sheetFormatPr baseColWidth="10" defaultColWidth="11.42578125" defaultRowHeight="15" customHeight="1" x14ac:dyDescent="0.25"/>
  <cols>
    <col min="1" max="1" width="11.42578125" style="67"/>
    <col min="2" max="2" width="7.7109375" style="67" customWidth="1"/>
    <col min="3" max="3" width="20.7109375" style="67" customWidth="1"/>
    <col min="4" max="6" width="25.7109375" style="67" customWidth="1"/>
    <col min="7" max="7" width="40.7109375" style="67" customWidth="1"/>
    <col min="8" max="8" width="20.7109375" style="67" customWidth="1"/>
    <col min="9" max="9" width="14.7109375" style="67" customWidth="1"/>
    <col min="10" max="10" width="7.7109375" style="67" customWidth="1"/>
    <col min="11" max="11" width="14.7109375" style="67" customWidth="1"/>
    <col min="12" max="12" width="7.7109375" style="67" customWidth="1"/>
    <col min="13" max="13" width="14.7109375" style="67" customWidth="1"/>
    <col min="14" max="14" width="8.7109375" style="67" customWidth="1"/>
    <col min="15" max="15" width="55.7109375" style="67" customWidth="1"/>
    <col min="16" max="16" width="6.42578125" style="67" customWidth="1"/>
    <col min="17" max="17" width="7" style="67" customWidth="1"/>
    <col min="18" max="19" width="11.7109375" style="67" customWidth="1"/>
    <col min="20" max="20" width="8.7109375" style="67" customWidth="1"/>
    <col min="21" max="21" width="13.7109375" style="67" customWidth="1"/>
    <col min="22" max="22" width="10.7109375" style="67" customWidth="1"/>
    <col min="23" max="23" width="13.28515625" style="67" customWidth="1"/>
    <col min="24" max="24" width="19.140625" style="67" customWidth="1"/>
    <col min="25" max="25" width="9.7109375" style="67" customWidth="1"/>
    <col min="26" max="26" width="10.7109375" style="67" customWidth="1"/>
    <col min="27" max="28" width="9.7109375" style="67" customWidth="1"/>
    <col min="29" max="29" width="10.7109375" style="67" customWidth="1"/>
    <col min="30" max="30" width="9.7109375" style="67" customWidth="1"/>
    <col min="31" max="31" width="10.7109375" style="67" customWidth="1"/>
    <col min="32" max="32" width="13.7109375" style="67" customWidth="1"/>
    <col min="33" max="16384" width="11.42578125" style="67"/>
  </cols>
  <sheetData>
    <row r="3" spans="2:32" ht="15" customHeight="1" x14ac:dyDescent="0.25">
      <c r="B3" s="319"/>
      <c r="C3" s="320"/>
      <c r="D3" s="320"/>
      <c r="E3" s="320"/>
      <c r="F3" s="323" t="s">
        <v>0</v>
      </c>
      <c r="G3" s="323"/>
      <c r="H3" s="323"/>
      <c r="I3" s="323"/>
      <c r="J3" s="323"/>
      <c r="K3" s="323"/>
      <c r="L3" s="323"/>
      <c r="M3" s="323"/>
      <c r="N3" s="323"/>
      <c r="O3" s="323"/>
      <c r="P3" s="323"/>
      <c r="Q3" s="323"/>
      <c r="R3" s="323"/>
      <c r="S3" s="323"/>
      <c r="T3" s="323"/>
      <c r="U3" s="323"/>
      <c r="V3" s="323"/>
      <c r="W3" s="323"/>
      <c r="X3" s="323"/>
      <c r="Y3" s="323"/>
      <c r="Z3" s="323"/>
      <c r="AA3" s="325"/>
      <c r="AB3" s="325"/>
      <c r="AC3" s="325"/>
      <c r="AD3" s="325"/>
      <c r="AE3" s="325"/>
      <c r="AF3" s="326"/>
    </row>
    <row r="4" spans="2:32" ht="15" customHeight="1" x14ac:dyDescent="0.25">
      <c r="B4" s="321"/>
      <c r="C4" s="322"/>
      <c r="D4" s="322"/>
      <c r="E4" s="322"/>
      <c r="F4" s="324"/>
      <c r="G4" s="324"/>
      <c r="H4" s="324"/>
      <c r="I4" s="324"/>
      <c r="J4" s="324"/>
      <c r="K4" s="324"/>
      <c r="L4" s="324"/>
      <c r="M4" s="324"/>
      <c r="N4" s="324"/>
      <c r="O4" s="324"/>
      <c r="P4" s="324"/>
      <c r="Q4" s="324"/>
      <c r="R4" s="324"/>
      <c r="S4" s="324"/>
      <c r="T4" s="324"/>
      <c r="U4" s="324"/>
      <c r="V4" s="324"/>
      <c r="W4" s="324"/>
      <c r="X4" s="324"/>
      <c r="Y4" s="324"/>
      <c r="Z4" s="324"/>
      <c r="AA4" s="327"/>
      <c r="AB4" s="327"/>
      <c r="AC4" s="327"/>
      <c r="AD4" s="327"/>
      <c r="AE4" s="327"/>
      <c r="AF4" s="328"/>
    </row>
    <row r="5" spans="2:32" ht="15" customHeight="1" x14ac:dyDescent="0.25">
      <c r="B5" s="321"/>
      <c r="C5" s="322"/>
      <c r="D5" s="322"/>
      <c r="E5" s="322"/>
      <c r="F5" s="324"/>
      <c r="G5" s="324"/>
      <c r="H5" s="324"/>
      <c r="I5" s="324"/>
      <c r="J5" s="324"/>
      <c r="K5" s="324"/>
      <c r="L5" s="324"/>
      <c r="M5" s="324"/>
      <c r="N5" s="324"/>
      <c r="O5" s="324"/>
      <c r="P5" s="324"/>
      <c r="Q5" s="324"/>
      <c r="R5" s="324"/>
      <c r="S5" s="324"/>
      <c r="T5" s="324"/>
      <c r="U5" s="324"/>
      <c r="V5" s="324"/>
      <c r="W5" s="324"/>
      <c r="X5" s="324"/>
      <c r="Y5" s="324"/>
      <c r="Z5" s="324"/>
      <c r="AA5" s="327"/>
      <c r="AB5" s="327"/>
      <c r="AC5" s="327"/>
      <c r="AD5" s="327"/>
      <c r="AE5" s="327"/>
      <c r="AF5" s="328"/>
    </row>
    <row r="6" spans="2:32" ht="15" customHeight="1" x14ac:dyDescent="0.25">
      <c r="B6" s="321"/>
      <c r="C6" s="322"/>
      <c r="D6" s="322"/>
      <c r="E6" s="322"/>
      <c r="F6" s="324"/>
      <c r="G6" s="324"/>
      <c r="H6" s="324"/>
      <c r="I6" s="324"/>
      <c r="J6" s="324"/>
      <c r="K6" s="324"/>
      <c r="L6" s="324"/>
      <c r="M6" s="324"/>
      <c r="N6" s="324"/>
      <c r="O6" s="324"/>
      <c r="P6" s="324"/>
      <c r="Q6" s="324"/>
      <c r="R6" s="324"/>
      <c r="S6" s="324"/>
      <c r="T6" s="324"/>
      <c r="U6" s="324"/>
      <c r="V6" s="324"/>
      <c r="W6" s="324"/>
      <c r="X6" s="324"/>
      <c r="Y6" s="324"/>
      <c r="Z6" s="324"/>
      <c r="AA6" s="327"/>
      <c r="AB6" s="327"/>
      <c r="AC6" s="327"/>
      <c r="AD6" s="327"/>
      <c r="AE6" s="327"/>
      <c r="AF6" s="328"/>
    </row>
    <row r="7" spans="2:32" ht="15" customHeight="1" x14ac:dyDescent="0.25">
      <c r="B7" s="321"/>
      <c r="C7" s="322"/>
      <c r="D7" s="322"/>
      <c r="E7" s="322"/>
      <c r="F7" s="324"/>
      <c r="G7" s="324"/>
      <c r="H7" s="324"/>
      <c r="I7" s="324"/>
      <c r="J7" s="324"/>
      <c r="K7" s="324"/>
      <c r="L7" s="324"/>
      <c r="M7" s="324"/>
      <c r="N7" s="324"/>
      <c r="O7" s="324"/>
      <c r="P7" s="324"/>
      <c r="Q7" s="324"/>
      <c r="R7" s="324"/>
      <c r="S7" s="324"/>
      <c r="T7" s="324"/>
      <c r="U7" s="324"/>
      <c r="V7" s="324"/>
      <c r="W7" s="324"/>
      <c r="X7" s="324"/>
      <c r="Y7" s="324"/>
      <c r="Z7" s="324"/>
      <c r="AA7" s="327"/>
      <c r="AB7" s="327"/>
      <c r="AC7" s="327"/>
      <c r="AD7" s="327"/>
      <c r="AE7" s="327"/>
      <c r="AF7" s="328"/>
    </row>
    <row r="8" spans="2:32" ht="15" customHeight="1" x14ac:dyDescent="0.25">
      <c r="B8" s="321"/>
      <c r="C8" s="322"/>
      <c r="D8" s="322"/>
      <c r="E8" s="322"/>
      <c r="F8" s="324"/>
      <c r="G8" s="324"/>
      <c r="H8" s="324"/>
      <c r="I8" s="324"/>
      <c r="J8" s="324"/>
      <c r="K8" s="324"/>
      <c r="L8" s="324"/>
      <c r="M8" s="324"/>
      <c r="N8" s="324"/>
      <c r="O8" s="324"/>
      <c r="P8" s="324"/>
      <c r="Q8" s="324"/>
      <c r="R8" s="324"/>
      <c r="S8" s="324"/>
      <c r="T8" s="324"/>
      <c r="U8" s="324"/>
      <c r="V8" s="324"/>
      <c r="W8" s="324"/>
      <c r="X8" s="324"/>
      <c r="Y8" s="324"/>
      <c r="Z8" s="324"/>
      <c r="AA8" s="327"/>
      <c r="AB8" s="327"/>
      <c r="AC8" s="327"/>
      <c r="AD8" s="327"/>
      <c r="AE8" s="327"/>
      <c r="AF8" s="328"/>
    </row>
    <row r="9" spans="2:32" ht="15" customHeight="1" x14ac:dyDescent="0.25">
      <c r="B9" s="321"/>
      <c r="C9" s="322"/>
      <c r="D9" s="322"/>
      <c r="E9" s="322"/>
      <c r="F9" s="324"/>
      <c r="G9" s="324"/>
      <c r="H9" s="324"/>
      <c r="I9" s="324"/>
      <c r="J9" s="324"/>
      <c r="K9" s="324"/>
      <c r="L9" s="324"/>
      <c r="M9" s="324"/>
      <c r="N9" s="324"/>
      <c r="O9" s="324"/>
      <c r="P9" s="324"/>
      <c r="Q9" s="324"/>
      <c r="R9" s="324"/>
      <c r="S9" s="324"/>
      <c r="T9" s="324"/>
      <c r="U9" s="324"/>
      <c r="V9" s="324"/>
      <c r="W9" s="324"/>
      <c r="X9" s="324"/>
      <c r="Y9" s="324"/>
      <c r="Z9" s="324"/>
      <c r="AA9" s="327"/>
      <c r="AB9" s="327"/>
      <c r="AC9" s="327"/>
      <c r="AD9" s="327"/>
      <c r="AE9" s="327"/>
      <c r="AF9" s="328"/>
    </row>
    <row r="10" spans="2:32" ht="15" customHeight="1" x14ac:dyDescent="0.25">
      <c r="B10" s="321"/>
      <c r="C10" s="322"/>
      <c r="D10" s="322"/>
      <c r="E10" s="322"/>
      <c r="F10" s="324"/>
      <c r="G10" s="324"/>
      <c r="H10" s="324"/>
      <c r="I10" s="324"/>
      <c r="J10" s="324"/>
      <c r="K10" s="324"/>
      <c r="L10" s="324"/>
      <c r="M10" s="324"/>
      <c r="N10" s="324"/>
      <c r="O10" s="324"/>
      <c r="P10" s="324"/>
      <c r="Q10" s="324"/>
      <c r="R10" s="324"/>
      <c r="S10" s="324"/>
      <c r="T10" s="324"/>
      <c r="U10" s="324"/>
      <c r="V10" s="324"/>
      <c r="W10" s="324"/>
      <c r="X10" s="324"/>
      <c r="Y10" s="324"/>
      <c r="Z10" s="324"/>
      <c r="AA10" s="327"/>
      <c r="AB10" s="327"/>
      <c r="AC10" s="327"/>
      <c r="AD10" s="327"/>
      <c r="AE10" s="327"/>
      <c r="AF10" s="328"/>
    </row>
    <row r="11" spans="2:32" ht="15" customHeight="1" x14ac:dyDescent="0.25">
      <c r="B11" s="321"/>
      <c r="C11" s="322"/>
      <c r="D11" s="322"/>
      <c r="E11" s="322"/>
      <c r="F11" s="324"/>
      <c r="G11" s="324"/>
      <c r="H11" s="324"/>
      <c r="I11" s="324"/>
      <c r="J11" s="324"/>
      <c r="K11" s="324"/>
      <c r="L11" s="324"/>
      <c r="M11" s="324"/>
      <c r="N11" s="324"/>
      <c r="O11" s="324"/>
      <c r="P11" s="324"/>
      <c r="Q11" s="324"/>
      <c r="R11" s="324"/>
      <c r="S11" s="324"/>
      <c r="T11" s="324"/>
      <c r="U11" s="324"/>
      <c r="V11" s="324"/>
      <c r="W11" s="324"/>
      <c r="X11" s="324"/>
      <c r="Y11" s="324"/>
      <c r="Z11" s="324"/>
      <c r="AA11" s="327"/>
      <c r="AB11" s="327"/>
      <c r="AC11" s="327"/>
      <c r="AD11" s="327"/>
      <c r="AE11" s="327"/>
      <c r="AF11" s="328"/>
    </row>
    <row r="12" spans="2:32" ht="15" customHeight="1" x14ac:dyDescent="0.25">
      <c r="B12" s="321"/>
      <c r="C12" s="322"/>
      <c r="D12" s="322"/>
      <c r="E12" s="322"/>
      <c r="F12" s="324"/>
      <c r="G12" s="324"/>
      <c r="H12" s="324"/>
      <c r="I12" s="324"/>
      <c r="J12" s="324"/>
      <c r="K12" s="324"/>
      <c r="L12" s="324"/>
      <c r="M12" s="324"/>
      <c r="N12" s="324"/>
      <c r="O12" s="324"/>
      <c r="P12" s="324"/>
      <c r="Q12" s="324"/>
      <c r="R12" s="324"/>
      <c r="S12" s="324"/>
      <c r="T12" s="324"/>
      <c r="U12" s="324"/>
      <c r="V12" s="324"/>
      <c r="W12" s="324"/>
      <c r="X12" s="324"/>
      <c r="Y12" s="324"/>
      <c r="Z12" s="324"/>
      <c r="AA12" s="327"/>
      <c r="AB12" s="327"/>
      <c r="AC12" s="327"/>
      <c r="AD12" s="327"/>
      <c r="AE12" s="327"/>
      <c r="AF12" s="328"/>
    </row>
    <row r="13" spans="2:32" ht="27" customHeight="1" x14ac:dyDescent="0.25">
      <c r="B13" s="321"/>
      <c r="C13" s="322"/>
      <c r="D13" s="322"/>
      <c r="E13" s="322"/>
      <c r="F13" s="324"/>
      <c r="G13" s="324"/>
      <c r="H13" s="324"/>
      <c r="I13" s="324"/>
      <c r="J13" s="324"/>
      <c r="K13" s="324"/>
      <c r="L13" s="324"/>
      <c r="M13" s="324"/>
      <c r="N13" s="324"/>
      <c r="O13" s="324"/>
      <c r="P13" s="324"/>
      <c r="Q13" s="324"/>
      <c r="R13" s="324"/>
      <c r="S13" s="324"/>
      <c r="T13" s="324"/>
      <c r="U13" s="324"/>
      <c r="V13" s="324"/>
      <c r="W13" s="324"/>
      <c r="X13" s="324"/>
      <c r="Y13" s="324"/>
      <c r="Z13" s="324"/>
      <c r="AA13" s="327"/>
      <c r="AB13" s="327"/>
      <c r="AC13" s="327"/>
      <c r="AD13" s="327"/>
      <c r="AE13" s="327"/>
      <c r="AF13" s="328"/>
    </row>
    <row r="14" spans="2:32" ht="21" customHeight="1" x14ac:dyDescent="0.3">
      <c r="B14" s="329" t="s">
        <v>1</v>
      </c>
      <c r="C14" s="330"/>
      <c r="D14" s="330"/>
      <c r="E14" s="68"/>
      <c r="F14" s="69"/>
      <c r="G14" s="69"/>
      <c r="H14" s="69"/>
      <c r="I14" s="69"/>
      <c r="J14" s="69"/>
      <c r="K14" s="69"/>
      <c r="L14" s="69"/>
      <c r="M14" s="69"/>
      <c r="N14" s="69"/>
      <c r="O14" s="69"/>
      <c r="P14" s="69"/>
      <c r="Q14" s="69"/>
      <c r="R14" s="69"/>
      <c r="S14" s="69"/>
      <c r="T14" s="69"/>
      <c r="U14" s="69"/>
      <c r="V14" s="69"/>
      <c r="W14" s="69"/>
      <c r="X14" s="69"/>
      <c r="Y14" s="69"/>
      <c r="Z14" s="69"/>
      <c r="AA14" s="69"/>
      <c r="AB14" s="330" t="s">
        <v>2</v>
      </c>
      <c r="AC14" s="330"/>
      <c r="AD14" s="330"/>
      <c r="AE14" s="330"/>
      <c r="AF14" s="70"/>
    </row>
    <row r="15" spans="2:32" ht="33.75" customHeight="1" x14ac:dyDescent="0.25">
      <c r="B15" s="71"/>
      <c r="AF15" s="72"/>
    </row>
    <row r="16" spans="2:32" ht="21" customHeight="1" x14ac:dyDescent="0.25">
      <c r="B16" s="310" t="s">
        <v>3</v>
      </c>
      <c r="C16" s="311"/>
      <c r="D16" s="311"/>
      <c r="E16" s="312">
        <v>2021</v>
      </c>
      <c r="F16" s="312"/>
      <c r="G16" s="312"/>
      <c r="H16" s="312"/>
      <c r="Q16" s="313" t="s">
        <v>4</v>
      </c>
      <c r="R16" s="313"/>
      <c r="S16" s="313"/>
      <c r="T16" s="569" t="s">
        <v>121</v>
      </c>
      <c r="U16" s="569"/>
      <c r="V16" s="569"/>
      <c r="W16" s="569"/>
      <c r="X16" s="569"/>
      <c r="Y16" s="569"/>
      <c r="Z16" s="569"/>
      <c r="AA16" s="569"/>
      <c r="AB16" s="569"/>
      <c r="AC16" s="569"/>
      <c r="AD16" s="569"/>
      <c r="AE16" s="569"/>
      <c r="AF16" s="570"/>
    </row>
    <row r="17" spans="2:32" ht="21.75" customHeight="1" x14ac:dyDescent="0.25">
      <c r="B17" s="74"/>
      <c r="C17" s="75"/>
      <c r="D17" s="76"/>
      <c r="E17" s="318"/>
      <c r="F17" s="318"/>
      <c r="G17" s="318"/>
      <c r="H17" s="318"/>
      <c r="Q17" s="77"/>
      <c r="R17" s="77"/>
      <c r="S17" s="77"/>
      <c r="AF17" s="72"/>
    </row>
    <row r="18" spans="2:32" ht="26.25" customHeight="1" x14ac:dyDescent="0.25">
      <c r="B18" s="310" t="s">
        <v>6</v>
      </c>
      <c r="C18" s="311"/>
      <c r="D18" s="311"/>
      <c r="E18" s="312" t="s">
        <v>119</v>
      </c>
      <c r="F18" s="312"/>
      <c r="G18" s="312"/>
      <c r="H18" s="312"/>
      <c r="Q18" s="313" t="s">
        <v>8</v>
      </c>
      <c r="R18" s="313"/>
      <c r="S18" s="313"/>
      <c r="T18" s="316"/>
      <c r="U18" s="316"/>
      <c r="V18" s="316"/>
      <c r="W18" s="316"/>
      <c r="X18" s="316"/>
      <c r="Y18" s="316"/>
      <c r="Z18" s="313" t="s">
        <v>10</v>
      </c>
      <c r="AA18" s="313"/>
      <c r="AB18" s="316"/>
      <c r="AC18" s="316"/>
      <c r="AD18" s="316"/>
      <c r="AE18" s="316"/>
      <c r="AF18" s="317"/>
    </row>
    <row r="19" spans="2:32" ht="33" customHeight="1" x14ac:dyDescent="0.25">
      <c r="B19" s="310" t="s">
        <v>12</v>
      </c>
      <c r="C19" s="311"/>
      <c r="D19" s="311"/>
      <c r="E19" s="312" t="s">
        <v>107</v>
      </c>
      <c r="F19" s="312"/>
      <c r="G19" s="312"/>
      <c r="H19" s="312"/>
      <c r="Q19" s="313" t="s">
        <v>14</v>
      </c>
      <c r="R19" s="313"/>
      <c r="S19" s="313"/>
      <c r="T19" s="314"/>
      <c r="U19" s="314"/>
      <c r="V19" s="314"/>
      <c r="W19" s="314"/>
      <c r="X19" s="314"/>
      <c r="Y19" s="314"/>
      <c r="Z19" s="313" t="s">
        <v>10</v>
      </c>
      <c r="AA19" s="313"/>
      <c r="AB19" s="314"/>
      <c r="AC19" s="314"/>
      <c r="AD19" s="314"/>
      <c r="AE19" s="314"/>
      <c r="AF19" s="315"/>
    </row>
    <row r="20" spans="2:32" ht="25.5" customHeight="1" x14ac:dyDescent="0.25">
      <c r="B20" s="310" t="s">
        <v>16</v>
      </c>
      <c r="C20" s="311"/>
      <c r="D20" s="311"/>
      <c r="E20" s="312" t="s">
        <v>120</v>
      </c>
      <c r="F20" s="312"/>
      <c r="G20" s="312"/>
      <c r="H20" s="312"/>
      <c r="Q20" s="313" t="s">
        <v>18</v>
      </c>
      <c r="R20" s="313"/>
      <c r="S20" s="313"/>
      <c r="T20" s="314"/>
      <c r="U20" s="314"/>
      <c r="V20" s="314"/>
      <c r="W20" s="314"/>
      <c r="X20" s="314"/>
      <c r="Y20" s="314"/>
      <c r="Z20" s="313" t="s">
        <v>10</v>
      </c>
      <c r="AA20" s="313"/>
      <c r="AB20" s="314"/>
      <c r="AC20" s="314"/>
      <c r="AD20" s="314"/>
      <c r="AE20" s="314"/>
      <c r="AF20" s="315"/>
    </row>
    <row r="21" spans="2:32" ht="29.1" customHeight="1" thickBot="1" x14ac:dyDescent="0.3">
      <c r="B21" s="71"/>
      <c r="AF21" s="72"/>
    </row>
    <row r="22" spans="2:32" s="78" customFormat="1" ht="35.1" customHeight="1" thickBot="1" x14ac:dyDescent="0.35">
      <c r="B22" s="296" t="s">
        <v>21</v>
      </c>
      <c r="C22" s="297"/>
      <c r="D22" s="298"/>
      <c r="E22" s="298"/>
      <c r="F22" s="298"/>
      <c r="G22" s="298"/>
      <c r="H22" s="298"/>
      <c r="I22" s="298"/>
      <c r="J22" s="298"/>
      <c r="K22" s="298"/>
      <c r="L22" s="298"/>
      <c r="M22" s="298"/>
      <c r="N22" s="298" t="s">
        <v>22</v>
      </c>
      <c r="O22" s="298"/>
      <c r="P22" s="298"/>
      <c r="Q22" s="298"/>
      <c r="R22" s="298"/>
      <c r="S22" s="298"/>
      <c r="T22" s="298"/>
      <c r="U22" s="298"/>
      <c r="V22" s="298"/>
      <c r="W22" s="298"/>
      <c r="X22" s="298"/>
      <c r="Y22" s="298"/>
      <c r="Z22" s="298"/>
      <c r="AA22" s="298"/>
      <c r="AB22" s="298"/>
      <c r="AC22" s="298"/>
      <c r="AD22" s="298"/>
      <c r="AE22" s="298"/>
      <c r="AF22" s="299"/>
    </row>
    <row r="23" spans="2:32" ht="31.5" customHeight="1" x14ac:dyDescent="0.25">
      <c r="B23" s="300" t="s">
        <v>23</v>
      </c>
      <c r="C23" s="290" t="s">
        <v>24</v>
      </c>
      <c r="D23" s="292" t="s">
        <v>25</v>
      </c>
      <c r="E23" s="292" t="s">
        <v>26</v>
      </c>
      <c r="F23" s="292" t="s">
        <v>27</v>
      </c>
      <c r="G23" s="290" t="s">
        <v>28</v>
      </c>
      <c r="H23" s="290" t="s">
        <v>29</v>
      </c>
      <c r="I23" s="290" t="s">
        <v>30</v>
      </c>
      <c r="J23" s="290" t="s">
        <v>31</v>
      </c>
      <c r="K23" s="290" t="s">
        <v>32</v>
      </c>
      <c r="L23" s="288" t="s">
        <v>33</v>
      </c>
      <c r="M23" s="290" t="s">
        <v>34</v>
      </c>
      <c r="N23" s="292" t="s">
        <v>35</v>
      </c>
      <c r="O23" s="292" t="s">
        <v>36</v>
      </c>
      <c r="P23" s="306" t="s">
        <v>37</v>
      </c>
      <c r="Q23" s="306"/>
      <c r="R23" s="307" t="s">
        <v>38</v>
      </c>
      <c r="S23" s="308"/>
      <c r="T23" s="309"/>
      <c r="U23" s="307" t="s">
        <v>39</v>
      </c>
      <c r="V23" s="308"/>
      <c r="W23" s="309"/>
      <c r="X23" s="302" t="s">
        <v>40</v>
      </c>
      <c r="Y23" s="302" t="s">
        <v>41</v>
      </c>
      <c r="Z23" s="302" t="s">
        <v>42</v>
      </c>
      <c r="AA23" s="290" t="s">
        <v>31</v>
      </c>
      <c r="AB23" s="302" t="s">
        <v>43</v>
      </c>
      <c r="AC23" s="302" t="s">
        <v>44</v>
      </c>
      <c r="AD23" s="290" t="s">
        <v>31</v>
      </c>
      <c r="AE23" s="302" t="s">
        <v>45</v>
      </c>
      <c r="AF23" s="304" t="s">
        <v>46</v>
      </c>
    </row>
    <row r="24" spans="2:32" ht="99" customHeight="1" thickBot="1" x14ac:dyDescent="0.3">
      <c r="B24" s="301"/>
      <c r="C24" s="291"/>
      <c r="D24" s="293"/>
      <c r="E24" s="293"/>
      <c r="F24" s="293"/>
      <c r="G24" s="291"/>
      <c r="H24" s="291"/>
      <c r="I24" s="291"/>
      <c r="J24" s="291"/>
      <c r="K24" s="291"/>
      <c r="L24" s="289"/>
      <c r="M24" s="291"/>
      <c r="N24" s="293"/>
      <c r="O24" s="293"/>
      <c r="P24" s="79" t="s">
        <v>47</v>
      </c>
      <c r="Q24" s="80" t="s">
        <v>25</v>
      </c>
      <c r="R24" s="80" t="s">
        <v>48</v>
      </c>
      <c r="S24" s="80" t="s">
        <v>49</v>
      </c>
      <c r="T24" s="80" t="s">
        <v>50</v>
      </c>
      <c r="U24" s="80" t="s">
        <v>51</v>
      </c>
      <c r="V24" s="80" t="s">
        <v>52</v>
      </c>
      <c r="W24" s="80" t="s">
        <v>53</v>
      </c>
      <c r="X24" s="303"/>
      <c r="Y24" s="303"/>
      <c r="Z24" s="303"/>
      <c r="AA24" s="291"/>
      <c r="AB24" s="303"/>
      <c r="AC24" s="303"/>
      <c r="AD24" s="291"/>
      <c r="AE24" s="303"/>
      <c r="AF24" s="305"/>
    </row>
    <row r="25" spans="2:32" ht="80.099999999999994" customHeight="1" x14ac:dyDescent="0.25">
      <c r="B25" s="284">
        <v>1</v>
      </c>
      <c r="C25" s="357" t="s">
        <v>108</v>
      </c>
      <c r="D25" s="357" t="s">
        <v>109</v>
      </c>
      <c r="E25" s="357" t="s">
        <v>110</v>
      </c>
      <c r="F25" s="357" t="s">
        <v>111</v>
      </c>
      <c r="G25" s="365" t="str">
        <f>CONCATENATE(D25," ",E25," ",F25)</f>
        <v>Probabilidad del desconocimiento de  las respuesta a peticiones quejas, reclamos  interpuestos por los ciudadanos, entidades y organismos de control . Generando el Uso inadecuado de la información de la secretaría  Conllenvando a  la Omisión en la entrega de repuesta de  PQRS al cliente externo</v>
      </c>
      <c r="H25" s="357" t="s">
        <v>92</v>
      </c>
      <c r="I25" s="357" t="s">
        <v>93</v>
      </c>
      <c r="J25" s="359">
        <f>_xlfn.IFNA(VLOOKUP(I25,[14]Aux!$A$2:$B$6,2,FALSE)," ")</f>
        <v>0.6</v>
      </c>
      <c r="K25" s="357" t="s">
        <v>85</v>
      </c>
      <c r="L25" s="361">
        <f>_xlfn.IFNA(VLOOKUP(K25,[14]Aux!$C$2:$D$6,2,FALSE)," ")</f>
        <v>0.8</v>
      </c>
      <c r="M25" s="363" t="str" cm="1">
        <f t="array" ref="M25">_xlfn.IFNA(INDEX('[14]Riesgo Inherente'!$N$12:$N$36,MATCH(I25&amp;K25,'[14]Riesgo Inherente'!$K$12:$K$36&amp;'[14]Riesgo Inherente'!$L$12:$L$36,0),0)," ")</f>
        <v>Alto</v>
      </c>
      <c r="N25" s="82">
        <v>1</v>
      </c>
      <c r="O25" s="83" t="s">
        <v>113</v>
      </c>
      <c r="P25" s="84" t="s">
        <v>62</v>
      </c>
      <c r="Q25" s="85"/>
      <c r="R25" s="85" t="s">
        <v>63</v>
      </c>
      <c r="S25" s="85" t="s">
        <v>64</v>
      </c>
      <c r="T25" s="86">
        <f>_xlfn.IFNA(VLOOKUP(R25,[14]Aux!$G$2:$H$4,2,FALSE)+VLOOKUP(S25,[14]Aux!$I$2:$J$3,2,FALSE)," ")</f>
        <v>0.4</v>
      </c>
      <c r="U25" s="84" t="s">
        <v>65</v>
      </c>
      <c r="V25" s="85" t="s">
        <v>96</v>
      </c>
      <c r="W25" s="84" t="s">
        <v>114</v>
      </c>
      <c r="X25" s="84"/>
      <c r="Y25" s="87">
        <f>_xlfn.IFNA(IF(OR(R25="Preventivo",R25="Detectivo"),J25-(J25*T25)," ")," ")</f>
        <v>0.36</v>
      </c>
      <c r="Z25" s="353" t="e" cm="1">
        <f t="array" aca="1" ref="Z25" ca="1">_xlfn.IFNA(_xlfn.IFS(AND(AA25&gt;0,AA25&lt;=0.2),"Muy Baja",AND(AA25&gt;0.2,AA25&lt;=0.4),"Baja",AND(AA25&gt;0.4,AA25&lt;=0.6),"Media",AND(AA25&gt;0.6,AA25&lt;=0.8),"Alta",AND(AA25&gt;0.8,AA25&lt;=1),"Muy Alta")," ")</f>
        <v>#NAME?</v>
      </c>
      <c r="AA25" s="359" t="e" cm="1">
        <f t="array" aca="1" ref="AA25" ca="1">_xlfn.IFNA(_xlfn.IFS(AND(Y25=" ",Y26=" "),J25,AND(Y25&lt;&gt;" ",Y26&lt;&gt;" "),Y26,Y25=" ",Y26,Y26=" ",Y25)," ")</f>
        <v>#NAME?</v>
      </c>
      <c r="AB25" s="87" t="str">
        <f>_xlfn.IFNA(IF(R25="Correctivo",L25-(L25*T25)," ")," ")</f>
        <v xml:space="preserve"> </v>
      </c>
      <c r="AC25" s="353" t="e" cm="1">
        <f t="array" aca="1" ref="AC25" ca="1">_xlfn.IFNA(_xlfn.IFS(AND(AD25&gt;0,AD25&lt;=0.2),"Leve",AND(AD25&gt;0.2,AD25&lt;=0.4),"Menor",AND(AD25&gt;0.4,AD25&lt;=0.6),"Moderado",AND(AD25&gt;0.6,AD25&lt;=0.8),"Mayor",AND(AD25&gt;0.8,AD25&lt;=1),"Catastrófico")," ")</f>
        <v>#NAME?</v>
      </c>
      <c r="AD25" s="359" t="e" cm="1">
        <f t="array" aca="1" ref="AD25" ca="1">_xlfn.IFNA(_xlfn.IFS(AND(AB25=" ",AB26=" "),L25,AND(AB25&lt;&gt;" ",AB26&lt;&gt;" "),AB26,AB25=" ",AB26,AB26=" ",AB25)," ")</f>
        <v>#NAME?</v>
      </c>
      <c r="AE25" s="353" t="e" cm="1">
        <f t="array" aca="1" ref="AE25" ca="1">_xlfn.IFNA(INDEX('[14]Riesgo Inherente'!$N$12:$N$36,MATCH(Z25&amp;AC25,'[14]Riesgo Inherente'!$K$12:$K$36&amp;'[14]Riesgo Inherente'!$L$12:$L$36,0),0)," ")</f>
        <v>#NAME?</v>
      </c>
      <c r="AF25" s="276"/>
    </row>
    <row r="26" spans="2:32" ht="93.75" customHeight="1" thickBot="1" x14ac:dyDescent="0.3">
      <c r="B26" s="285"/>
      <c r="C26" s="358"/>
      <c r="D26" s="358"/>
      <c r="E26" s="358"/>
      <c r="F26" s="358"/>
      <c r="G26" s="366"/>
      <c r="H26" s="358"/>
      <c r="I26" s="358"/>
      <c r="J26" s="360"/>
      <c r="K26" s="358"/>
      <c r="L26" s="362"/>
      <c r="M26" s="364"/>
      <c r="N26" s="88">
        <v>2</v>
      </c>
      <c r="O26" s="89" t="s">
        <v>116</v>
      </c>
      <c r="P26" s="90" t="s">
        <v>62</v>
      </c>
      <c r="Q26" s="91"/>
      <c r="R26" s="91" t="s">
        <v>63</v>
      </c>
      <c r="S26" s="91" t="s">
        <v>64</v>
      </c>
      <c r="T26" s="92">
        <f>_xlfn.IFNA(VLOOKUP(R26,[14]Aux!$G$2:$H$4,2,FALSE)+VLOOKUP(S26,[14]Aux!$I$2:$J$3,2,FALSE)," ")</f>
        <v>0.4</v>
      </c>
      <c r="U26" s="90" t="s">
        <v>65</v>
      </c>
      <c r="V26" s="91" t="s">
        <v>96</v>
      </c>
      <c r="W26" s="90" t="s">
        <v>117</v>
      </c>
      <c r="X26" s="90"/>
      <c r="Y26" s="93">
        <f>_xlfn.IFNA(IF(Y25=" ",IF(OR(R26="Preventivo",R26="Detectivo"),J25-(J25*T26)," "),IF(OR(R26="Preventivo",R26="Detectivo"),Y25-(Y25*T26)," "))," ")</f>
        <v>0.216</v>
      </c>
      <c r="Z26" s="354"/>
      <c r="AA26" s="360"/>
      <c r="AB26" s="95" t="str">
        <f>_xlfn.IFNA(IF(AB25=" ",IF(R26="Correctivo",L25-(L25*T26)," "),IF(R26="Correctivo",AB25-(AB25*T26)," "))," ")</f>
        <v xml:space="preserve"> </v>
      </c>
      <c r="AC26" s="354"/>
      <c r="AD26" s="360"/>
      <c r="AE26" s="354"/>
      <c r="AF26" s="277"/>
    </row>
    <row r="27" spans="2:32" ht="50.1" customHeight="1" thickBot="1" x14ac:dyDescent="0.3">
      <c r="B27" s="284">
        <v>2</v>
      </c>
      <c r="C27" s="278"/>
      <c r="D27" s="278"/>
      <c r="E27" s="278"/>
      <c r="F27" s="278"/>
      <c r="G27" s="286" t="str">
        <f>CONCATENATE(D27," ",E27," ",F27)</f>
        <v xml:space="preserve">  </v>
      </c>
      <c r="H27" s="278"/>
      <c r="I27" s="278"/>
      <c r="J27" s="272" t="str">
        <f>_xlfn.IFNA(VLOOKUP(I27,[15]Aux!$A$2:$B$6,2,FALSE)," ")</f>
        <v xml:space="preserve"> </v>
      </c>
      <c r="K27" s="278"/>
      <c r="L27" s="280" t="str">
        <f>_xlfn.IFNA(VLOOKUP(K27,[15]Aux!$C$2:$D$6,2,FALSE)," ")</f>
        <v xml:space="preserve"> </v>
      </c>
      <c r="M27" s="282" t="str" cm="1">
        <f t="array" ref="M27">_xlfn.IFNA(INDEX('[15]Riesgo Inherente'!$N$12:$N$36,MATCH(I27&amp;K27,'[15]Riesgo Inherente'!$K$12:$K$36&amp;'[15]Riesgo Inherente'!$L$12:$L$36,0),0)," ")</f>
        <v xml:space="preserve"> </v>
      </c>
      <c r="N27" s="36">
        <v>1</v>
      </c>
      <c r="O27" s="96"/>
      <c r="P27" s="36"/>
      <c r="Q27" s="37"/>
      <c r="R27" s="37"/>
      <c r="S27" s="37"/>
      <c r="T27" s="38" t="str">
        <f>_xlfn.IFNA(VLOOKUP(R27,[15]Aux!$G$2:$H$4,2,FALSE)+VLOOKUP(S27,[15]Aux!$I$2:$J$3,2,FALSE)," ")</f>
        <v xml:space="preserve"> </v>
      </c>
      <c r="U27" s="36"/>
      <c r="V27" s="37"/>
      <c r="W27" s="36"/>
      <c r="X27" s="36"/>
      <c r="Y27" s="39" t="str">
        <f>_xlfn.IFNA(IF(OR(R27="Preventivo",R27="Detectivo"),J27-(J27*T27)," ")," ")</f>
        <v xml:space="preserve"> </v>
      </c>
      <c r="Z27" s="274" t="e" cm="1">
        <f t="array" aca="1" ref="Z27" ca="1">_xlfn.IFNA(_xlfn.IFS(AND(AA27&gt;0,AA27&lt;=0.4),"Muy Baja",AND(AA27&gt;0.2,AA27&lt;=0.4),"Baja",AND(AA27&gt;0.4,AA27&lt;=0.6),"Media",AND(AA27&gt;0.6,AA27&lt;=0.8),"Alta",AND(AA27&gt;0.8,AA27&lt;=1),"Muy Alta")," ")</f>
        <v>#NAME?</v>
      </c>
      <c r="AA27" s="272" t="e" cm="1">
        <f t="array" aca="1" ref="AA27" ca="1">_xlfn.IFNA(_xlfn.IFS(AND(Y27=" ",Y28=" "),J27,AND(Y27&lt;&gt;" ",Y28&lt;&gt;" "),Y28,Y27=" ",Y28,Y28=" ",Y27)," ")</f>
        <v>#NAME?</v>
      </c>
      <c r="AB27" s="39" t="str">
        <f>_xlfn.IFNA(IF(R27="Correctivo",L27-(L27*T27)," ")," ")</f>
        <v xml:space="preserve"> </v>
      </c>
      <c r="AC27" s="274" t="e" cm="1">
        <f t="array" aca="1" ref="AC27" ca="1">_xlfn.IFNA(_xlfn.IFS(AND(AD27&gt;0,AD27&lt;=0.4),"Leve",AND(AD27&gt;0.2,AD27&lt;=0.4),"Menor",AND(AD27&gt;0.4,AD27&lt;=0.6),"Moderado",AND(AD27&gt;0.6,AD27&lt;=0.8),"Mayor",AND(AD27&gt;0.8,AD27&lt;=1),"Catastrófico")," ")</f>
        <v>#NAME?</v>
      </c>
      <c r="AD27" s="272" t="e" cm="1">
        <f t="array" aca="1" ref="AD27" ca="1">_xlfn.IFNA(_xlfn.IFS(AND(AB27=" ",AB28=" "),L27,AND(AB27&lt;&gt;" ",AB28&lt;&gt;" "),AB28,AB27=" ",AB28,AB28=" ",AB27)," ")</f>
        <v>#NAME?</v>
      </c>
      <c r="AE27" s="274" t="e" cm="1">
        <f t="array" aca="1" ref="AE27" ca="1">_xlfn.IFNA(INDEX('[15]Riesgo Inherente'!$N$12:$N$36,MATCH(Z27&amp;AC27,'[15]Riesgo Inherente'!$K$12:$K$36&amp;'[15]Riesgo Inherente'!$L$12:$L$36,0),0)," ")</f>
        <v>#NAME?</v>
      </c>
      <c r="AF27" s="276"/>
    </row>
    <row r="28" spans="2:32" ht="50.1" customHeight="1" thickBot="1" x14ac:dyDescent="0.3">
      <c r="B28" s="285"/>
      <c r="C28" s="279"/>
      <c r="D28" s="279"/>
      <c r="E28" s="279"/>
      <c r="F28" s="279"/>
      <c r="G28" s="287"/>
      <c r="H28" s="279"/>
      <c r="I28" s="279"/>
      <c r="J28" s="273"/>
      <c r="K28" s="279"/>
      <c r="L28" s="281"/>
      <c r="M28" s="283"/>
      <c r="N28" s="30">
        <v>2</v>
      </c>
      <c r="O28" s="97"/>
      <c r="P28" s="30"/>
      <c r="Q28" s="31"/>
      <c r="R28" s="31"/>
      <c r="S28" s="31"/>
      <c r="T28" s="33" t="str">
        <f>_xlfn.IFNA(VLOOKUP(R28,[15]Aux!$G$2:$H$4,2,FALSE)+VLOOKUP(S28,[15]Aux!$I$2:$J$3,2,FALSE)," ")</f>
        <v xml:space="preserve"> </v>
      </c>
      <c r="U28" s="30"/>
      <c r="V28" s="31"/>
      <c r="W28" s="30"/>
      <c r="X28" s="36"/>
      <c r="Y28" s="34" t="str">
        <f>_xlfn.IFNA(IF(Y27=" ",IF(OR(R28="Preventivo",R28="Detectivo"),J27-(J27*T28)," "),IF(OR(R28="Preventivo",R28="Detectivo"),Y27-(Y27*T28)," "))," ")</f>
        <v xml:space="preserve"> </v>
      </c>
      <c r="Z28" s="275"/>
      <c r="AA28" s="273"/>
      <c r="AB28" s="35" t="str">
        <f>_xlfn.IFNA(IF(AB27=" ",IF(R28="Correctivo",L27-(L27*T28)," "),IF(R28="Correctivo",AB27-(AB27*T28)," "))," ")</f>
        <v xml:space="preserve"> </v>
      </c>
      <c r="AC28" s="275"/>
      <c r="AD28" s="273"/>
      <c r="AE28" s="275"/>
      <c r="AF28" s="277"/>
    </row>
    <row r="29" spans="2:32" ht="50.1" customHeight="1" x14ac:dyDescent="0.25">
      <c r="B29" s="101"/>
      <c r="C29" s="102"/>
      <c r="D29" s="102"/>
      <c r="E29" s="102"/>
      <c r="F29" s="102"/>
      <c r="G29" s="103"/>
      <c r="H29" s="102"/>
      <c r="I29" s="102"/>
      <c r="J29" s="104"/>
      <c r="K29" s="102"/>
      <c r="L29" s="105"/>
      <c r="M29" s="106"/>
      <c r="N29" s="102"/>
      <c r="O29" s="107"/>
      <c r="P29" s="102"/>
      <c r="Q29" s="108"/>
      <c r="R29" s="108"/>
      <c r="S29" s="108"/>
      <c r="T29" s="105"/>
      <c r="U29" s="102"/>
      <c r="V29" s="108"/>
      <c r="W29" s="102"/>
      <c r="X29" s="102"/>
      <c r="Y29" s="104"/>
      <c r="Z29" s="109"/>
      <c r="AA29" s="104"/>
      <c r="AB29" s="104"/>
      <c r="AC29" s="109"/>
      <c r="AD29" s="104"/>
      <c r="AE29" s="109"/>
      <c r="AF29" s="110"/>
    </row>
    <row r="30" spans="2:32" ht="21" customHeight="1" x14ac:dyDescent="0.3">
      <c r="B30" s="71"/>
      <c r="M30" s="106"/>
      <c r="N30" s="102"/>
      <c r="O30" s="107"/>
      <c r="AD30" s="266" t="s">
        <v>103</v>
      </c>
      <c r="AE30" s="266"/>
      <c r="AF30" s="267"/>
    </row>
    <row r="31" spans="2:32" ht="23.1" customHeight="1" x14ac:dyDescent="0.25">
      <c r="B31" s="71"/>
      <c r="AD31" s="268" t="s">
        <v>118</v>
      </c>
      <c r="AE31" s="268"/>
      <c r="AF31" s="269"/>
    </row>
    <row r="32" spans="2:32" ht="18" customHeight="1" x14ac:dyDescent="0.25">
      <c r="B32" s="111"/>
      <c r="C32" s="112"/>
      <c r="D32" s="112"/>
      <c r="E32" s="112"/>
      <c r="F32" s="112"/>
      <c r="G32" s="112"/>
      <c r="H32" s="112"/>
      <c r="I32" s="112"/>
      <c r="J32" s="112"/>
      <c r="K32" s="112"/>
      <c r="L32" s="112"/>
      <c r="M32" s="112"/>
      <c r="N32" s="112"/>
      <c r="O32" s="112"/>
      <c r="P32" s="112"/>
      <c r="Q32" s="112"/>
      <c r="R32" s="112"/>
      <c r="S32" s="112" t="s">
        <v>105</v>
      </c>
      <c r="T32" s="112"/>
      <c r="U32" s="112"/>
      <c r="V32" s="112"/>
      <c r="W32" s="112"/>
      <c r="X32" s="112"/>
      <c r="Y32" s="112"/>
      <c r="Z32" s="112"/>
      <c r="AA32" s="112"/>
      <c r="AB32" s="112"/>
      <c r="AC32" s="112"/>
      <c r="AD32" s="270" t="s">
        <v>106</v>
      </c>
      <c r="AE32" s="270"/>
      <c r="AF32" s="271"/>
    </row>
    <row r="35" spans="2:32" s="113" customFormat="1" ht="24.95" customHeight="1" x14ac:dyDescent="0.25">
      <c r="B35" s="263"/>
      <c r="C35" s="263"/>
      <c r="D35" s="263"/>
      <c r="E35" s="264"/>
      <c r="F35" s="264"/>
      <c r="G35" s="264"/>
      <c r="H35" s="264"/>
      <c r="I35" s="263"/>
      <c r="J35" s="263"/>
      <c r="K35" s="264"/>
      <c r="L35" s="264"/>
      <c r="M35" s="264"/>
      <c r="N35" s="264"/>
      <c r="O35" s="264"/>
      <c r="P35" s="264"/>
      <c r="Q35" s="264"/>
      <c r="R35" s="263"/>
      <c r="S35" s="263"/>
      <c r="T35" s="264"/>
      <c r="U35" s="264"/>
      <c r="V35" s="264"/>
      <c r="W35" s="264"/>
      <c r="X35" s="264"/>
      <c r="Y35" s="264"/>
      <c r="Z35" s="264"/>
      <c r="AA35" s="264"/>
      <c r="AB35" s="264"/>
      <c r="AC35" s="264"/>
      <c r="AD35" s="264"/>
      <c r="AE35" s="264"/>
      <c r="AF35" s="264"/>
    </row>
    <row r="36" spans="2:32" s="113" customFormat="1" ht="20.100000000000001" customHeight="1" x14ac:dyDescent="0.25">
      <c r="B36" s="263"/>
      <c r="C36" s="263"/>
      <c r="D36" s="263"/>
      <c r="E36" s="264"/>
      <c r="F36" s="264"/>
      <c r="G36" s="264"/>
      <c r="H36" s="264"/>
      <c r="I36" s="263"/>
      <c r="J36" s="263"/>
      <c r="K36" s="264"/>
      <c r="L36" s="264"/>
      <c r="M36" s="264"/>
      <c r="N36" s="264"/>
      <c r="O36" s="264"/>
      <c r="P36" s="264"/>
      <c r="Q36" s="264"/>
      <c r="R36" s="263"/>
      <c r="S36" s="265"/>
      <c r="T36" s="264"/>
      <c r="U36" s="264"/>
      <c r="V36" s="264"/>
      <c r="W36" s="264"/>
      <c r="X36" s="264"/>
      <c r="Y36" s="264"/>
      <c r="Z36" s="264"/>
      <c r="AA36" s="264"/>
      <c r="AB36" s="264"/>
      <c r="AC36" s="264"/>
      <c r="AD36" s="264"/>
      <c r="AE36" s="264"/>
      <c r="AF36" s="264"/>
    </row>
    <row r="40" spans="2:32" ht="15" customHeight="1" x14ac:dyDescent="0.25">
      <c r="AB40" s="260"/>
      <c r="AC40" s="260"/>
    </row>
    <row r="41" spans="2:32" ht="15" customHeight="1" x14ac:dyDescent="0.25">
      <c r="AB41" s="261"/>
      <c r="AC41" s="261"/>
    </row>
    <row r="42" spans="2:32" ht="15" customHeight="1" x14ac:dyDescent="0.25">
      <c r="AB42" s="262"/>
      <c r="AC42" s="262"/>
    </row>
  </sheetData>
  <mergeCells count="110">
    <mergeCell ref="E17:H17"/>
    <mergeCell ref="B18:D18"/>
    <mergeCell ref="E18:H18"/>
    <mergeCell ref="Q18:S18"/>
    <mergeCell ref="T18:Y18"/>
    <mergeCell ref="Z18:AA18"/>
    <mergeCell ref="B3:E13"/>
    <mergeCell ref="F3:Z13"/>
    <mergeCell ref="AA3:AF13"/>
    <mergeCell ref="B14:D14"/>
    <mergeCell ref="AB14:AE14"/>
    <mergeCell ref="B16:D16"/>
    <mergeCell ref="E16:H16"/>
    <mergeCell ref="Q16:S16"/>
    <mergeCell ref="B20:D20"/>
    <mergeCell ref="E20:H20"/>
    <mergeCell ref="Q20:S20"/>
    <mergeCell ref="T20:Y20"/>
    <mergeCell ref="Z20:AA20"/>
    <mergeCell ref="AB20:AF20"/>
    <mergeCell ref="AB18:AF18"/>
    <mergeCell ref="B19:D19"/>
    <mergeCell ref="E19:H19"/>
    <mergeCell ref="Q19:S19"/>
    <mergeCell ref="T19:Y19"/>
    <mergeCell ref="Z19:AA19"/>
    <mergeCell ref="AB19:AF19"/>
    <mergeCell ref="B22:M22"/>
    <mergeCell ref="N22:AF22"/>
    <mergeCell ref="B23:B24"/>
    <mergeCell ref="C23:C24"/>
    <mergeCell ref="D23:D24"/>
    <mergeCell ref="E23:E24"/>
    <mergeCell ref="F23:F24"/>
    <mergeCell ref="G23:G24"/>
    <mergeCell ref="H23:H24"/>
    <mergeCell ref="I23:I24"/>
    <mergeCell ref="AD23:AD24"/>
    <mergeCell ref="AE23:AE24"/>
    <mergeCell ref="AF23:AF24"/>
    <mergeCell ref="P23:Q23"/>
    <mergeCell ref="R23:T23"/>
    <mergeCell ref="U23:W23"/>
    <mergeCell ref="X23:X24"/>
    <mergeCell ref="Y23:Y24"/>
    <mergeCell ref="Z23:Z24"/>
    <mergeCell ref="B25:B26"/>
    <mergeCell ref="C25:C26"/>
    <mergeCell ref="D25:D26"/>
    <mergeCell ref="E25:E26"/>
    <mergeCell ref="F25:F26"/>
    <mergeCell ref="G25:G26"/>
    <mergeCell ref="AA23:AA24"/>
    <mergeCell ref="AB23:AB24"/>
    <mergeCell ref="AC23:AC24"/>
    <mergeCell ref="J23:J24"/>
    <mergeCell ref="K23:K24"/>
    <mergeCell ref="L23:L24"/>
    <mergeCell ref="M23:M24"/>
    <mergeCell ref="N23:N24"/>
    <mergeCell ref="O23:O24"/>
    <mergeCell ref="Z25:Z26"/>
    <mergeCell ref="AA25:AA26"/>
    <mergeCell ref="AC25:AC26"/>
    <mergeCell ref="AD25:AD26"/>
    <mergeCell ref="AE25:AE26"/>
    <mergeCell ref="AF25:AF26"/>
    <mergeCell ref="H25:H26"/>
    <mergeCell ref="I25:I26"/>
    <mergeCell ref="J25:J26"/>
    <mergeCell ref="K25:K26"/>
    <mergeCell ref="L25:L26"/>
    <mergeCell ref="M25:M26"/>
    <mergeCell ref="AF27:AF28"/>
    <mergeCell ref="H27:H28"/>
    <mergeCell ref="I27:I28"/>
    <mergeCell ref="J27:J28"/>
    <mergeCell ref="K27:K28"/>
    <mergeCell ref="L27:L28"/>
    <mergeCell ref="M27:M28"/>
    <mergeCell ref="B27:B28"/>
    <mergeCell ref="C27:C28"/>
    <mergeCell ref="D27:D28"/>
    <mergeCell ref="E27:E28"/>
    <mergeCell ref="F27:F28"/>
    <mergeCell ref="G27:G28"/>
    <mergeCell ref="AB40:AC40"/>
    <mergeCell ref="AB41:AC41"/>
    <mergeCell ref="AB42:AC42"/>
    <mergeCell ref="T16:AF16"/>
    <mergeCell ref="B36:D36"/>
    <mergeCell ref="E36:H36"/>
    <mergeCell ref="I36:J36"/>
    <mergeCell ref="K36:Q36"/>
    <mergeCell ref="R36:S36"/>
    <mergeCell ref="T36:AF36"/>
    <mergeCell ref="AD30:AF30"/>
    <mergeCell ref="AD31:AF31"/>
    <mergeCell ref="AD32:AF32"/>
    <mergeCell ref="B35:D35"/>
    <mergeCell ref="E35:H35"/>
    <mergeCell ref="I35:J35"/>
    <mergeCell ref="K35:Q35"/>
    <mergeCell ref="R35:S35"/>
    <mergeCell ref="T35:AF35"/>
    <mergeCell ref="Z27:Z28"/>
    <mergeCell ref="AA27:AA28"/>
    <mergeCell ref="AC27:AC28"/>
    <mergeCell ref="AD27:AD28"/>
    <mergeCell ref="AE27:AE28"/>
  </mergeCells>
  <conditionalFormatting sqref="Z27">
    <cfRule type="cellIs" dxfId="1082" priority="248" operator="equal">
      <formula>"Muy Alta"</formula>
    </cfRule>
    <cfRule type="cellIs" dxfId="1081" priority="249" operator="equal">
      <formula>"Alta"</formula>
    </cfRule>
  </conditionalFormatting>
  <conditionalFormatting sqref="AC27">
    <cfRule type="cellIs" dxfId="1080" priority="243" operator="equal">
      <formula>"Catastrófico"</formula>
    </cfRule>
    <cfRule type="cellIs" dxfId="1079" priority="244" operator="equal">
      <formula>"Mayor"</formula>
    </cfRule>
    <cfRule type="cellIs" dxfId="1078" priority="245" operator="equal">
      <formula>"Moderado"</formula>
    </cfRule>
    <cfRule type="cellIs" dxfId="1077" priority="246" operator="equal">
      <formula>"Menor"</formula>
    </cfRule>
    <cfRule type="cellIs" dxfId="1076" priority="247" operator="equal">
      <formula>"Leve"</formula>
    </cfRule>
  </conditionalFormatting>
  <conditionalFormatting sqref="AE27">
    <cfRule type="cellIs" dxfId="1075" priority="239" operator="equal">
      <formula>"Extremo"</formula>
    </cfRule>
    <cfRule type="cellIs" dxfId="1074" priority="240" operator="equal">
      <formula>"Alto"</formula>
    </cfRule>
    <cfRule type="cellIs" dxfId="1073" priority="241" operator="equal">
      <formula>"Moderado"</formula>
    </cfRule>
    <cfRule type="cellIs" dxfId="1072" priority="242" operator="equal">
      <formula>"Bajo"</formula>
    </cfRule>
  </conditionalFormatting>
  <conditionalFormatting sqref="I27">
    <cfRule type="cellIs" dxfId="1071" priority="262" operator="equal">
      <formula>"Muy Alta"</formula>
    </cfRule>
    <cfRule type="cellIs" dxfId="1070" priority="263" operator="equal">
      <formula>"Alta"</formula>
    </cfRule>
  </conditionalFormatting>
  <conditionalFormatting sqref="K27">
    <cfRule type="cellIs" dxfId="1069" priority="257" operator="equal">
      <formula>"Catastrófico"</formula>
    </cfRule>
    <cfRule type="cellIs" dxfId="1068" priority="258" operator="equal">
      <formula>"Mayor"</formula>
    </cfRule>
    <cfRule type="cellIs" dxfId="1067" priority="259" operator="equal">
      <formula>"Moderado"</formula>
    </cfRule>
    <cfRule type="cellIs" dxfId="1066" priority="260" operator="equal">
      <formula>"Menor"</formula>
    </cfRule>
    <cfRule type="cellIs" dxfId="1065" priority="261" operator="equal">
      <formula>"Leve"</formula>
    </cfRule>
  </conditionalFormatting>
  <conditionalFormatting sqref="M27">
    <cfRule type="cellIs" dxfId="1064" priority="253" operator="equal">
      <formula>"Extremo"</formula>
    </cfRule>
    <cfRule type="cellIs" dxfId="1063" priority="254" operator="equal">
      <formula>"Alto"</formula>
    </cfRule>
    <cfRule type="cellIs" dxfId="1062" priority="255" operator="equal">
      <formula>"Moderado"</formula>
    </cfRule>
    <cfRule type="cellIs" dxfId="1061" priority="256" operator="equal">
      <formula>"Bajo"</formula>
    </cfRule>
  </conditionalFormatting>
  <conditionalFormatting sqref="I25 Z25">
    <cfRule type="cellIs" dxfId="1060" priority="10" operator="equal">
      <formula>"Muy Alta"</formula>
    </cfRule>
    <cfRule type="cellIs" dxfId="1059" priority="11" operator="equal">
      <formula>"Alta"</formula>
    </cfRule>
  </conditionalFormatting>
  <conditionalFormatting sqref="K25 AC25">
    <cfRule type="cellIs" dxfId="1058" priority="5" operator="equal">
      <formula>"Catastrófico"</formula>
    </cfRule>
    <cfRule type="cellIs" dxfId="1057" priority="6" operator="equal">
      <formula>"Mayor"</formula>
    </cfRule>
    <cfRule type="cellIs" dxfId="1056" priority="7" operator="equal">
      <formula>"Moderado"</formula>
    </cfRule>
    <cfRule type="cellIs" dxfId="1055" priority="8" operator="equal">
      <formula>"Menor"</formula>
    </cfRule>
    <cfRule type="cellIs" dxfId="1054" priority="9" operator="equal">
      <formula>"Leve"</formula>
    </cfRule>
  </conditionalFormatting>
  <conditionalFormatting sqref="M25 AE25">
    <cfRule type="cellIs" dxfId="1053" priority="1" operator="equal">
      <formula>"Extremo"</formula>
    </cfRule>
    <cfRule type="cellIs" dxfId="1052" priority="2" operator="equal">
      <formula>"Alto"</formula>
    </cfRule>
    <cfRule type="cellIs" dxfId="1051" priority="3" operator="equal">
      <formula>"Moderado"</formula>
    </cfRule>
    <cfRule type="cellIs" dxfId="1050" priority="4" operator="equal">
      <formula>"Bajo"</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ontainsText" priority="250" operator="containsText" id="{A3605909-F8DE-459D-A1AF-FC066ADB9907}">
            <xm:f>NOT(ISERROR(SEARCH("Media",Z27)))</xm:f>
            <xm:f>"Media"</xm:f>
            <x14:dxf>
              <fill>
                <patternFill>
                  <bgColor theme="7" tint="0.39994506668294322"/>
                </patternFill>
              </fill>
            </x14:dxf>
          </x14:cfRule>
          <x14:cfRule type="containsText" priority="251" operator="containsText" id="{BE251E4F-66F3-47D6-8223-CF9AF3EB7348}">
            <xm:f>NOT(ISERROR(SEARCH("Baja",Z27)))</xm:f>
            <xm:f>"Baja"</xm:f>
            <x14:dxf>
              <fill>
                <patternFill>
                  <bgColor rgb="FF00B050"/>
                </patternFill>
              </fill>
            </x14:dxf>
          </x14:cfRule>
          <x14:cfRule type="containsText" priority="252" operator="containsText" id="{7B910410-465D-4D83-A4BA-611C7EDF561F}">
            <xm:f>NOT(ISERROR(SEARCH("Muy baja",Z27)))</xm:f>
            <xm:f>"Muy baja"</xm:f>
            <x14:dxf>
              <fill>
                <patternFill>
                  <bgColor rgb="FF92D050"/>
                </patternFill>
              </fill>
            </x14:dxf>
          </x14:cfRule>
          <xm:sqref>Z27</xm:sqref>
        </x14:conditionalFormatting>
        <x14:conditionalFormatting xmlns:xm="http://schemas.microsoft.com/office/excel/2006/main">
          <x14:cfRule type="containsText" priority="264" operator="containsText" id="{541FC155-AA61-4649-950C-BDB15552BF73}">
            <xm:f>NOT(ISERROR(SEARCH("Media",I27)))</xm:f>
            <xm:f>"Media"</xm:f>
            <x14:dxf>
              <fill>
                <patternFill>
                  <bgColor theme="7" tint="0.39994506668294322"/>
                </patternFill>
              </fill>
            </x14:dxf>
          </x14:cfRule>
          <x14:cfRule type="containsText" priority="265" operator="containsText" id="{B5464B2C-F935-475B-93E6-539A1A5E6B57}">
            <xm:f>NOT(ISERROR(SEARCH("Baja",I27)))</xm:f>
            <xm:f>"Baja"</xm:f>
            <x14:dxf>
              <fill>
                <patternFill>
                  <bgColor rgb="FF00B050"/>
                </patternFill>
              </fill>
            </x14:dxf>
          </x14:cfRule>
          <x14:cfRule type="containsText" priority="266" operator="containsText" id="{A8D0E4B5-8F11-41BE-9CC1-5419F4BB9C51}">
            <xm:f>NOT(ISERROR(SEARCH("Muy baja",I27)))</xm:f>
            <xm:f>"Muy baja"</xm:f>
            <x14:dxf>
              <fill>
                <patternFill>
                  <bgColor rgb="FF92D050"/>
                </patternFill>
              </fill>
            </x14:dxf>
          </x14:cfRule>
          <xm:sqref>I27</xm:sqref>
        </x14:conditionalFormatting>
        <x14:conditionalFormatting xmlns:xm="http://schemas.microsoft.com/office/excel/2006/main">
          <x14:cfRule type="containsText" priority="12" operator="containsText" id="{4F02C2B5-FB47-4A34-AB72-E53C9D3290BA}">
            <xm:f>NOT(ISERROR(SEARCH("Media",I25)))</xm:f>
            <xm:f>"Media"</xm:f>
            <x14:dxf>
              <fill>
                <patternFill>
                  <bgColor theme="7" tint="0.39994506668294322"/>
                </patternFill>
              </fill>
            </x14:dxf>
          </x14:cfRule>
          <x14:cfRule type="containsText" priority="13" operator="containsText" id="{8FC6ABC2-77E3-4EF2-9735-4F61BB70B44B}">
            <xm:f>NOT(ISERROR(SEARCH("Baja",I25)))</xm:f>
            <xm:f>"Baja"</xm:f>
            <x14:dxf>
              <fill>
                <patternFill>
                  <bgColor rgb="FF00B050"/>
                </patternFill>
              </fill>
            </x14:dxf>
          </x14:cfRule>
          <x14:cfRule type="containsText" priority="14" operator="containsText" id="{E759BC99-FABE-461C-B1F3-ABCBEC7CF6B5}">
            <xm:f>NOT(ISERROR(SEARCH("Muy baja",I25)))</xm:f>
            <xm:f>"Muy baja"</xm:f>
            <x14:dxf>
              <fill>
                <patternFill>
                  <bgColor rgb="FF92D050"/>
                </patternFill>
              </fill>
            </x14:dxf>
          </x14:cfRule>
          <xm:sqref>I25 Z25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Control Interno Disciplinario</vt:lpstr>
      <vt:lpstr>Desarrollo Social</vt:lpstr>
      <vt:lpstr>DA Bienestar Social </vt:lpstr>
      <vt:lpstr>DA Planeación </vt:lpstr>
      <vt:lpstr>Privada</vt:lpstr>
      <vt:lpstr>Sec. de Cultura</vt:lpstr>
      <vt:lpstr>Educación</vt:lpstr>
      <vt:lpstr>General</vt:lpstr>
      <vt:lpstr>Gobierno</vt:lpstr>
      <vt:lpstr>Casa de Justicia</vt:lpstr>
      <vt:lpstr>Jurídica</vt:lpstr>
      <vt:lpstr>Tesoro</vt:lpstr>
      <vt:lpstr>Valorización y Plusvalía</vt:lpstr>
      <vt:lpstr>Oficina TIC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Liris Angelica Peña</dc:creator>
  <cp:lastModifiedBy>LORENA</cp:lastModifiedBy>
  <dcterms:created xsi:type="dcterms:W3CDTF">2015-06-05T18:19:34Z</dcterms:created>
  <dcterms:modified xsi:type="dcterms:W3CDTF">2022-09-06T15:23:46Z</dcterms:modified>
</cp:coreProperties>
</file>