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USUSARIO\Desktop\Mapas de Riesgos Financieros y de Gestión\"/>
    </mc:Choice>
  </mc:AlternateContent>
  <xr:revisionPtr revIDLastSave="0" documentId="13_ncr:1_{13704909-25F8-4EFB-B1AD-18592345B9FE}" xr6:coauthVersionLast="47" xr6:coauthVersionMax="47" xr10:uidLastSave="{00000000-0000-0000-0000-000000000000}"/>
  <bookViews>
    <workbookView xWindow="-120" yWindow="-120" windowWidth="21840" windowHeight="13020" firstSheet="13" activeTab="14" xr2:uid="{00000000-000D-0000-FFFF-FFFF00000000}"/>
  </bookViews>
  <sheets>
    <sheet name="1. Banco Prog" sheetId="1" r:id="rId1"/>
    <sheet name="2. Contaduría" sheetId="2" r:id="rId2"/>
    <sheet name="3. Control Interno G" sheetId="3" r:id="rId3"/>
    <sheet name="4. Equidad De Género" sheetId="4" r:id="rId4"/>
    <sheet name="5. Hacienda" sheetId="5" r:id="rId5"/>
    <sheet name="6. Riesgos" sheetId="6" r:id="rId6"/>
    <sheet name="7. Educación" sheetId="7" r:id="rId7"/>
    <sheet name="8. Cultura" sheetId="8" r:id="rId8"/>
    <sheet name="9. Salud" sheetId="9" r:id="rId9"/>
    <sheet name="10. Seg Ciudadana" sheetId="10" r:id="rId10"/>
    <sheet name="11. TIC" sheetId="11" r:id="rId11"/>
    <sheet name="12. Transito" sheetId="12" r:id="rId12"/>
    <sheet name="13. Valorización" sheetId="13" r:id="rId13"/>
    <sheet name="14. DAPM" sheetId="14" r:id="rId14"/>
    <sheet name="15. General"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6" i="15" l="1"/>
  <c r="R56" i="15"/>
  <c r="K56" i="15"/>
  <c r="U55" i="15"/>
  <c r="R55" i="15"/>
  <c r="K55" i="15"/>
  <c r="L55" i="15" s="1"/>
  <c r="H55" i="15"/>
  <c r="I55" i="15" s="1"/>
  <c r="Y55" i="15" s="1"/>
  <c r="E55" i="15"/>
  <c r="N55" i="15" l="1"/>
  <c r="M55" i="15"/>
  <c r="AC55" i="15" s="1"/>
  <c r="AB55" i="15" s="1"/>
  <c r="AA55" i="15"/>
  <c r="Z55" i="15"/>
  <c r="Y56" i="15"/>
  <c r="AC56" i="15" l="1"/>
  <c r="AB56" i="15" s="1"/>
  <c r="AA56" i="15"/>
  <c r="Z56" i="15"/>
  <c r="AD56" i="15" s="1"/>
  <c r="AD55" i="15"/>
  <c r="U49" i="15" l="1"/>
  <c r="R49" i="15"/>
  <c r="K49" i="15"/>
  <c r="U48" i="15"/>
  <c r="R48" i="15"/>
  <c r="K48" i="15"/>
  <c r="L48" i="15" s="1"/>
  <c r="I48" i="15"/>
  <c r="Y48" i="15" s="1"/>
  <c r="H48" i="15"/>
  <c r="U47" i="15"/>
  <c r="R47" i="15"/>
  <c r="K47" i="15"/>
  <c r="U46" i="15"/>
  <c r="R46" i="15"/>
  <c r="K46" i="15"/>
  <c r="L46" i="15" s="1"/>
  <c r="M46" i="15" s="1"/>
  <c r="H46" i="15"/>
  <c r="I46" i="15" s="1"/>
  <c r="AA48" i="15" l="1"/>
  <c r="Y49" i="15" s="1"/>
  <c r="Z48" i="15"/>
  <c r="M48" i="15"/>
  <c r="N48" i="15"/>
  <c r="AC48" i="15"/>
  <c r="AB48" i="15" s="1"/>
  <c r="N46" i="15"/>
  <c r="AC46" i="15"/>
  <c r="AB46" i="15" s="1"/>
  <c r="Y46" i="15"/>
  <c r="AD48" i="15" l="1"/>
  <c r="AC49" i="15"/>
  <c r="AB49" i="15" s="1"/>
  <c r="AC47" i="15"/>
  <c r="AB47" i="15" s="1"/>
  <c r="AA49" i="15"/>
  <c r="Z49" i="15"/>
  <c r="AA46" i="15"/>
  <c r="Y47" i="15" s="1"/>
  <c r="Z46" i="15"/>
  <c r="AD46" i="15" s="1"/>
  <c r="AD49" i="15" l="1"/>
  <c r="AA47" i="15"/>
  <c r="Z47" i="15"/>
  <c r="AD47" i="15" s="1"/>
  <c r="U40" i="15" l="1"/>
  <c r="R40" i="15"/>
  <c r="AC40" i="15" s="1"/>
  <c r="AB40" i="15" s="1"/>
  <c r="K40" i="15"/>
  <c r="U39" i="15"/>
  <c r="R39" i="15"/>
  <c r="K39" i="15"/>
  <c r="L39" i="15" s="1"/>
  <c r="H39" i="15"/>
  <c r="I39" i="15" s="1"/>
  <c r="Y39" i="15" s="1"/>
  <c r="AA38" i="15"/>
  <c r="Y38" i="15"/>
  <c r="Z38" i="15" s="1"/>
  <c r="AD38" i="15" s="1"/>
  <c r="U38" i="15"/>
  <c r="R38" i="15"/>
  <c r="AC38" i="15" s="1"/>
  <c r="AB38" i="15" s="1"/>
  <c r="K38" i="15"/>
  <c r="U37" i="15"/>
  <c r="R37" i="15"/>
  <c r="K37" i="15"/>
  <c r="L37" i="15" s="1"/>
  <c r="I37" i="15"/>
  <c r="Y37" i="15" s="1"/>
  <c r="H37" i="15"/>
  <c r="U36" i="15"/>
  <c r="R36" i="15"/>
  <c r="K36" i="15"/>
  <c r="U35" i="15"/>
  <c r="R35" i="15"/>
  <c r="K35" i="15"/>
  <c r="L35" i="15" s="1"/>
  <c r="M35" i="15" s="1"/>
  <c r="H35" i="15"/>
  <c r="I35" i="15" s="1"/>
  <c r="Y34" i="15"/>
  <c r="AA34" i="15" s="1"/>
  <c r="U34" i="15"/>
  <c r="R34" i="15"/>
  <c r="K34" i="15"/>
  <c r="U33" i="15"/>
  <c r="R33" i="15"/>
  <c r="K33" i="15"/>
  <c r="L33" i="15" s="1"/>
  <c r="H33" i="15"/>
  <c r="I33" i="15" s="1"/>
  <c r="Y33" i="15" s="1"/>
  <c r="U32" i="15"/>
  <c r="R32" i="15"/>
  <c r="K32" i="15"/>
  <c r="U31" i="15"/>
  <c r="R31" i="15"/>
  <c r="K31" i="15"/>
  <c r="L31" i="15" s="1"/>
  <c r="I31" i="15"/>
  <c r="H31" i="15"/>
  <c r="N31" i="15" l="1"/>
  <c r="M31" i="15"/>
  <c r="AC31" i="15" s="1"/>
  <c r="N37" i="15"/>
  <c r="M37" i="15"/>
  <c r="AC37" i="15" s="1"/>
  <c r="AB37" i="15" s="1"/>
  <c r="N33" i="15"/>
  <c r="M33" i="15"/>
  <c r="AC33" i="15"/>
  <c r="AB33" i="15" s="1"/>
  <c r="AA39" i="15"/>
  <c r="Z39" i="15"/>
  <c r="M39" i="15"/>
  <c r="AC39" i="15" s="1"/>
  <c r="AB39" i="15" s="1"/>
  <c r="N39" i="15"/>
  <c r="Y35" i="15"/>
  <c r="Z37" i="15"/>
  <c r="AA37" i="15"/>
  <c r="AA33" i="15"/>
  <c r="Z33" i="15"/>
  <c r="AC36" i="15"/>
  <c r="AB36" i="15" s="1"/>
  <c r="Y40" i="15"/>
  <c r="Y31" i="15"/>
  <c r="AC34" i="15"/>
  <c r="AB34" i="15" s="1"/>
  <c r="N35" i="15"/>
  <c r="AC35" i="15"/>
  <c r="AB35" i="15" s="1"/>
  <c r="Z34" i="15"/>
  <c r="AD39" i="15" l="1"/>
  <c r="AD37" i="15"/>
  <c r="AB31" i="15"/>
  <c r="AC32" i="15"/>
  <c r="AB32" i="15" s="1"/>
  <c r="AA40" i="15"/>
  <c r="Z40" i="15"/>
  <c r="AD40" i="15" s="1"/>
  <c r="AA35" i="15"/>
  <c r="Y36" i="15" s="1"/>
  <c r="Z35" i="15"/>
  <c r="AD35" i="15" s="1"/>
  <c r="AD33" i="15"/>
  <c r="AD34" i="15"/>
  <c r="AA31" i="15"/>
  <c r="Y32" i="15" s="1"/>
  <c r="Z31" i="15"/>
  <c r="Z32" i="15" l="1"/>
  <c r="AD32" i="15" s="1"/>
  <c r="AA32" i="15"/>
  <c r="Z36" i="15"/>
  <c r="AD36" i="15" s="1"/>
  <c r="AA36" i="15"/>
  <c r="AD31" i="15"/>
  <c r="U25" i="15" l="1"/>
  <c r="R25" i="15"/>
  <c r="K25" i="15"/>
  <c r="U24" i="15"/>
  <c r="R24" i="15"/>
  <c r="K24" i="15"/>
  <c r="L24" i="15" s="1"/>
  <c r="H24" i="15"/>
  <c r="I24" i="15" s="1"/>
  <c r="U23" i="15"/>
  <c r="R23" i="15"/>
  <c r="K23" i="15"/>
  <c r="U22" i="15"/>
  <c r="R22" i="15"/>
  <c r="K22" i="15"/>
  <c r="L22" i="15" s="1"/>
  <c r="I22" i="15"/>
  <c r="Y22" i="15" s="1"/>
  <c r="H22" i="15"/>
  <c r="U21" i="15"/>
  <c r="R21" i="15"/>
  <c r="K21" i="15"/>
  <c r="U20" i="15"/>
  <c r="R20" i="15"/>
  <c r="Y20" i="15" s="1"/>
  <c r="L20" i="15"/>
  <c r="M20" i="15" s="1"/>
  <c r="K20" i="15"/>
  <c r="H20" i="15"/>
  <c r="I20" i="15" s="1"/>
  <c r="U19" i="15"/>
  <c r="R19" i="15"/>
  <c r="K19" i="15"/>
  <c r="U18" i="15"/>
  <c r="R18" i="15"/>
  <c r="K18" i="15"/>
  <c r="L18" i="15" s="1"/>
  <c r="H18" i="15"/>
  <c r="I18" i="15" s="1"/>
  <c r="Y18" i="15" s="1"/>
  <c r="Z20" i="15" l="1"/>
  <c r="AA20" i="15"/>
  <c r="Y19" i="15"/>
  <c r="AA18" i="15"/>
  <c r="Z18" i="15"/>
  <c r="M24" i="15"/>
  <c r="N24" i="15"/>
  <c r="N18" i="15"/>
  <c r="M18" i="15"/>
  <c r="AC18" i="15" s="1"/>
  <c r="Z22" i="15"/>
  <c r="AA22" i="15"/>
  <c r="Y23" i="15" s="1"/>
  <c r="M22" i="15"/>
  <c r="AC22" i="15" s="1"/>
  <c r="AB22" i="15" s="1"/>
  <c r="N22" i="15"/>
  <c r="AC24" i="15"/>
  <c r="AB24" i="15" s="1"/>
  <c r="N20" i="15"/>
  <c r="Y21" i="15"/>
  <c r="Y24" i="15"/>
  <c r="AC20" i="15"/>
  <c r="AB20" i="15" s="1"/>
  <c r="AB18" i="15" l="1"/>
  <c r="AC21" i="15"/>
  <c r="AB21" i="15" s="1"/>
  <c r="AC19" i="15"/>
  <c r="AB19" i="15" s="1"/>
  <c r="AC25" i="15"/>
  <c r="AB25" i="15" s="1"/>
  <c r="AC23" i="15"/>
  <c r="AB23" i="15" s="1"/>
  <c r="AA24" i="15"/>
  <c r="Y25" i="15" s="1"/>
  <c r="Z24" i="15"/>
  <c r="AD24" i="15" s="1"/>
  <c r="AD18" i="15"/>
  <c r="Z21" i="15"/>
  <c r="AA21" i="15"/>
  <c r="AA23" i="15"/>
  <c r="Z23" i="15"/>
  <c r="AD23" i="15" s="1"/>
  <c r="AA19" i="15"/>
  <c r="Z19" i="15"/>
  <c r="AD22" i="15"/>
  <c r="AD20" i="15"/>
  <c r="AD21" i="15" l="1"/>
  <c r="AD19" i="15"/>
  <c r="AA25" i="15"/>
  <c r="Z25" i="15"/>
  <c r="AD25" i="15" s="1"/>
  <c r="U12" i="15" l="1"/>
  <c r="R12" i="15"/>
  <c r="K12" i="15"/>
  <c r="U11" i="15"/>
  <c r="R11" i="15"/>
  <c r="K11" i="15"/>
  <c r="L11" i="15" s="1"/>
  <c r="H11" i="15"/>
  <c r="I11" i="15" s="1"/>
  <c r="Y12" i="15" s="1"/>
  <c r="U10" i="15"/>
  <c r="R10" i="15"/>
  <c r="K10" i="15"/>
  <c r="U9" i="15"/>
  <c r="R9" i="15"/>
  <c r="K9" i="15"/>
  <c r="L9" i="15" s="1"/>
  <c r="H9" i="15"/>
  <c r="I9" i="15" s="1"/>
  <c r="AA12" i="15" l="1"/>
  <c r="Z12" i="15"/>
  <c r="M11" i="15"/>
  <c r="N11" i="15"/>
  <c r="N9" i="15"/>
  <c r="M9" i="15"/>
  <c r="AC9" i="15" s="1"/>
  <c r="Y11" i="15"/>
  <c r="AC11" i="15"/>
  <c r="AB11" i="15" s="1"/>
  <c r="Y9" i="15"/>
  <c r="AB9" i="15" l="1"/>
  <c r="AC10" i="15"/>
  <c r="AB10" i="15" s="1"/>
  <c r="AC12" i="15"/>
  <c r="AB12" i="15" s="1"/>
  <c r="AD12" i="15" s="1"/>
  <c r="Z9" i="15"/>
  <c r="AA9" i="15"/>
  <c r="Y10" i="15" s="1"/>
  <c r="AA11" i="15"/>
  <c r="Z11" i="15"/>
  <c r="AD11" i="15" s="1"/>
  <c r="AA10" i="15" l="1"/>
  <c r="Z10" i="15"/>
  <c r="AD10" i="15" s="1"/>
  <c r="AD9" i="15"/>
  <c r="U28" i="14" l="1"/>
  <c r="R28" i="14"/>
  <c r="AC28" i="14" s="1"/>
  <c r="AB28" i="14" s="1"/>
  <c r="K28" i="14"/>
  <c r="Y27" i="14"/>
  <c r="AA27" i="14" s="1"/>
  <c r="U27" i="14"/>
  <c r="R27" i="14"/>
  <c r="AC27" i="14" s="1"/>
  <c r="AB27" i="14" s="1"/>
  <c r="K27" i="14"/>
  <c r="L27" i="14" s="1"/>
  <c r="I27" i="14"/>
  <c r="H27" i="14"/>
  <c r="U26" i="14"/>
  <c r="R26" i="14"/>
  <c r="AC26" i="14" s="1"/>
  <c r="AB26" i="14" s="1"/>
  <c r="K26" i="14"/>
  <c r="U25" i="14"/>
  <c r="R25" i="14"/>
  <c r="Y25" i="14" s="1"/>
  <c r="K25" i="14"/>
  <c r="L25" i="14" s="1"/>
  <c r="M25" i="14" s="1"/>
  <c r="I25" i="14"/>
  <c r="H25" i="14"/>
  <c r="AA24" i="14"/>
  <c r="Z24" i="14"/>
  <c r="Y24" i="14"/>
  <c r="U24" i="14"/>
  <c r="R24" i="14"/>
  <c r="AC24" i="14" s="1"/>
  <c r="AB24" i="14" s="1"/>
  <c r="K24" i="14"/>
  <c r="U23" i="14"/>
  <c r="R23" i="14"/>
  <c r="Y23" i="14" s="1"/>
  <c r="K23" i="14"/>
  <c r="L23" i="14" s="1"/>
  <c r="M23" i="14" s="1"/>
  <c r="H23" i="14"/>
  <c r="Y22" i="14"/>
  <c r="AA22" i="14" s="1"/>
  <c r="U22" i="14"/>
  <c r="R22" i="14"/>
  <c r="AC22" i="14" s="1"/>
  <c r="AB22" i="14" s="1"/>
  <c r="K22" i="14"/>
  <c r="U21" i="14"/>
  <c r="R21" i="14"/>
  <c r="Y21" i="14" s="1"/>
  <c r="K21" i="14"/>
  <c r="L21" i="14" s="1"/>
  <c r="H21" i="14"/>
  <c r="I21" i="14" s="1"/>
  <c r="U20" i="14"/>
  <c r="R20" i="14"/>
  <c r="AC20" i="14" s="1"/>
  <c r="AB20" i="14" s="1"/>
  <c r="K20" i="14"/>
  <c r="U19" i="14"/>
  <c r="R19" i="14"/>
  <c r="AC19" i="14" s="1"/>
  <c r="AB19" i="14" s="1"/>
  <c r="K19" i="14"/>
  <c r="L19" i="14" s="1"/>
  <c r="M19" i="14" s="1"/>
  <c r="I19" i="14"/>
  <c r="H19" i="14"/>
  <c r="U18" i="14"/>
  <c r="R18" i="14"/>
  <c r="Y18" i="14" s="1"/>
  <c r="K18" i="14"/>
  <c r="Y17" i="14"/>
  <c r="Z17" i="14" s="1"/>
  <c r="U17" i="14"/>
  <c r="R17" i="14"/>
  <c r="AC17" i="14" s="1"/>
  <c r="AB17" i="14" s="1"/>
  <c r="K17" i="14"/>
  <c r="L17" i="14" s="1"/>
  <c r="M17" i="14" s="1"/>
  <c r="H17" i="14"/>
  <c r="U16" i="14"/>
  <c r="R16" i="14"/>
  <c r="Y16" i="14" s="1"/>
  <c r="K16" i="14"/>
  <c r="Y15" i="14"/>
  <c r="AA15" i="14" s="1"/>
  <c r="U15" i="14"/>
  <c r="R15" i="14"/>
  <c r="AC15" i="14" s="1"/>
  <c r="AB15" i="14" s="1"/>
  <c r="K15" i="14"/>
  <c r="L15" i="14" s="1"/>
  <c r="I15" i="14"/>
  <c r="H15" i="14"/>
  <c r="AC14" i="14"/>
  <c r="AB14" i="14"/>
  <c r="AA14" i="14"/>
  <c r="Z14" i="14"/>
  <c r="AD14" i="14" s="1"/>
  <c r="Y14" i="14"/>
  <c r="U14" i="14"/>
  <c r="K14" i="14"/>
  <c r="U13" i="14"/>
  <c r="R13" i="14"/>
  <c r="Y13" i="14" s="1"/>
  <c r="L13" i="14"/>
  <c r="M13" i="14" s="1"/>
  <c r="K13" i="14"/>
  <c r="H13" i="14"/>
  <c r="I13" i="14" s="1"/>
  <c r="Y12" i="14"/>
  <c r="AA12" i="14" s="1"/>
  <c r="U12" i="14"/>
  <c r="R12" i="14"/>
  <c r="AC12" i="14" s="1"/>
  <c r="AB12" i="14" s="1"/>
  <c r="K12" i="14"/>
  <c r="U11" i="14"/>
  <c r="R11" i="14"/>
  <c r="K11" i="14"/>
  <c r="L11" i="14" s="1"/>
  <c r="H11" i="14"/>
  <c r="I11" i="14" s="1"/>
  <c r="U10" i="14"/>
  <c r="R10" i="14"/>
  <c r="AC10" i="14" s="1"/>
  <c r="AB10" i="14" s="1"/>
  <c r="K10" i="14"/>
  <c r="U9" i="14"/>
  <c r="R9" i="14"/>
  <c r="K9" i="14"/>
  <c r="L9" i="14" s="1"/>
  <c r="N9" i="14" s="1"/>
  <c r="H9" i="14"/>
  <c r="I9" i="14" s="1"/>
  <c r="N13" i="14" l="1"/>
  <c r="N23" i="14"/>
  <c r="Z25" i="14"/>
  <c r="AD25" i="14" s="1"/>
  <c r="AA25" i="14"/>
  <c r="AD17" i="14"/>
  <c r="AA23" i="14"/>
  <c r="Z23" i="14"/>
  <c r="AD23" i="14" s="1"/>
  <c r="M27" i="14"/>
  <c r="N27" i="14"/>
  <c r="M15" i="14"/>
  <c r="N15" i="14"/>
  <c r="AA13" i="14"/>
  <c r="Z13" i="14"/>
  <c r="AD13" i="14" s="1"/>
  <c r="N17" i="14"/>
  <c r="AA18" i="14"/>
  <c r="Z18" i="14"/>
  <c r="AD18" i="14" s="1"/>
  <c r="N21" i="14"/>
  <c r="M21" i="14"/>
  <c r="N25" i="14"/>
  <c r="N11" i="14"/>
  <c r="M11" i="14"/>
  <c r="AC11" i="14" s="1"/>
  <c r="AB11" i="14" s="1"/>
  <c r="AA21" i="14"/>
  <c r="Z21" i="14"/>
  <c r="AA16" i="14"/>
  <c r="Z16" i="14"/>
  <c r="AD16" i="14" s="1"/>
  <c r="AD24" i="14"/>
  <c r="M9" i="14"/>
  <c r="AC9" i="14" s="1"/>
  <c r="AB9" i="14" s="1"/>
  <c r="Y10" i="14"/>
  <c r="AC16" i="14"/>
  <c r="AB16" i="14" s="1"/>
  <c r="AA17" i="14"/>
  <c r="N19" i="14"/>
  <c r="Y20" i="14"/>
  <c r="AC21" i="14"/>
  <c r="AB21" i="14" s="1"/>
  <c r="I23" i="14"/>
  <c r="Y11" i="14"/>
  <c r="Y28" i="14"/>
  <c r="Y9" i="14"/>
  <c r="I17" i="14"/>
  <c r="Y19" i="14"/>
  <c r="Y26" i="14"/>
  <c r="AC25" i="14"/>
  <c r="AB25" i="14" s="1"/>
  <c r="AC23" i="14"/>
  <c r="AB23" i="14" s="1"/>
  <c r="AC18" i="14"/>
  <c r="AB18" i="14" s="1"/>
  <c r="Z12" i="14"/>
  <c r="AD12" i="14" s="1"/>
  <c r="Z22" i="14"/>
  <c r="AD22" i="14" s="1"/>
  <c r="Z27" i="14"/>
  <c r="AD27" i="14" s="1"/>
  <c r="AC13" i="14"/>
  <c r="AB13" i="14" s="1"/>
  <c r="Z15" i="14"/>
  <c r="AD15" i="14" s="1"/>
  <c r="AA9" i="14" l="1"/>
  <c r="Z9" i="14"/>
  <c r="AD9" i="14" s="1"/>
  <c r="AA28" i="14"/>
  <c r="Z28" i="14"/>
  <c r="AD28" i="14" s="1"/>
  <c r="AA11" i="14"/>
  <c r="Z11" i="14"/>
  <c r="AD11" i="14" s="1"/>
  <c r="AD21" i="14"/>
  <c r="Z10" i="14"/>
  <c r="AD10" i="14" s="1"/>
  <c r="AA10" i="14"/>
  <c r="Z20" i="14"/>
  <c r="AD20" i="14" s="1"/>
  <c r="AA20" i="14"/>
  <c r="AA26" i="14"/>
  <c r="Z26" i="14"/>
  <c r="AD26" i="14" s="1"/>
  <c r="Z19" i="14"/>
  <c r="AD19" i="14" s="1"/>
  <c r="AA19" i="14"/>
  <c r="AC12" i="13" l="1"/>
  <c r="AB12" i="13"/>
  <c r="Y12" i="13"/>
  <c r="Z12" i="13" s="1"/>
  <c r="AD12" i="13" s="1"/>
  <c r="U12" i="13"/>
  <c r="K12" i="13"/>
  <c r="U11" i="13"/>
  <c r="R11" i="13"/>
  <c r="Y11" i="13" s="1"/>
  <c r="K11" i="13"/>
  <c r="L11" i="13" s="1"/>
  <c r="H11" i="13"/>
  <c r="E11" i="13"/>
  <c r="U10" i="13"/>
  <c r="R10" i="13"/>
  <c r="AC10" i="13" s="1"/>
  <c r="AB10" i="13" s="1"/>
  <c r="K10" i="13"/>
  <c r="U9" i="13"/>
  <c r="R9" i="13"/>
  <c r="Y9" i="13" s="1"/>
  <c r="K9" i="13"/>
  <c r="L9" i="13" s="1"/>
  <c r="N9" i="13" s="1"/>
  <c r="H9" i="13"/>
  <c r="I9" i="13" s="1"/>
  <c r="E9" i="13"/>
  <c r="AA9" i="13" l="1"/>
  <c r="Z9" i="13"/>
  <c r="Z11" i="13"/>
  <c r="AA11" i="13"/>
  <c r="N11" i="13"/>
  <c r="M11" i="13"/>
  <c r="AC11" i="13" s="1"/>
  <c r="AB11" i="13" s="1"/>
  <c r="M9" i="13"/>
  <c r="AC9" i="13" s="1"/>
  <c r="AB9" i="13" s="1"/>
  <c r="Y10" i="13"/>
  <c r="AA12" i="13"/>
  <c r="AD11" i="13" l="1"/>
  <c r="AA10" i="13"/>
  <c r="Z10" i="13"/>
  <c r="AD10" i="13" s="1"/>
  <c r="AD9" i="13"/>
  <c r="U16" i="12" l="1"/>
  <c r="R16" i="12"/>
  <c r="AC16" i="12" s="1"/>
  <c r="AB16" i="12" s="1"/>
  <c r="K16" i="12"/>
  <c r="U15" i="12"/>
  <c r="R15" i="12"/>
  <c r="K15" i="12"/>
  <c r="L15" i="12" s="1"/>
  <c r="M15" i="12" s="1"/>
  <c r="H15" i="12"/>
  <c r="I15" i="12" s="1"/>
  <c r="Y15" i="12" s="1"/>
  <c r="U14" i="12"/>
  <c r="R14" i="12"/>
  <c r="AC14" i="12" s="1"/>
  <c r="AB14" i="12" s="1"/>
  <c r="K14" i="12"/>
  <c r="U13" i="12"/>
  <c r="R13" i="12"/>
  <c r="K13" i="12"/>
  <c r="L13" i="12" s="1"/>
  <c r="N13" i="12" s="1"/>
  <c r="I13" i="12"/>
  <c r="Y13" i="12" s="1"/>
  <c r="H13" i="12"/>
  <c r="U12" i="12"/>
  <c r="Y12" i="12" s="1"/>
  <c r="R12" i="12"/>
  <c r="AC12" i="12" s="1"/>
  <c r="AB12" i="12" s="1"/>
  <c r="K12" i="12"/>
  <c r="U11" i="12"/>
  <c r="R11" i="12"/>
  <c r="K11" i="12"/>
  <c r="L11" i="12" s="1"/>
  <c r="M11" i="12" s="1"/>
  <c r="H11" i="12"/>
  <c r="I11" i="12" s="1"/>
  <c r="Y11" i="12" s="1"/>
  <c r="K10" i="12"/>
  <c r="U9" i="12"/>
  <c r="R9" i="12"/>
  <c r="AC9" i="12" s="1"/>
  <c r="AB9" i="12" s="1"/>
  <c r="N9" i="12"/>
  <c r="M9" i="12"/>
  <c r="K9" i="12"/>
  <c r="H9" i="12"/>
  <c r="I9" i="12" s="1"/>
  <c r="Y9" i="12" s="1"/>
  <c r="Y26" i="11"/>
  <c r="AA26" i="11" s="1"/>
  <c r="U26" i="11"/>
  <c r="R26" i="11"/>
  <c r="K26" i="11"/>
  <c r="U25" i="11"/>
  <c r="R25" i="11"/>
  <c r="AC26" i="11" s="1"/>
  <c r="AB26" i="11" s="1"/>
  <c r="K25" i="11"/>
  <c r="L25" i="11" s="1"/>
  <c r="H25" i="11"/>
  <c r="I25" i="11" s="1"/>
  <c r="Y24" i="11"/>
  <c r="AA24" i="11" s="1"/>
  <c r="U24" i="11"/>
  <c r="R24" i="11"/>
  <c r="AC24" i="11" s="1"/>
  <c r="AB24" i="11" s="1"/>
  <c r="K24" i="11"/>
  <c r="AA23" i="11"/>
  <c r="Y23" i="11"/>
  <c r="Z23" i="11" s="1"/>
  <c r="U23" i="11"/>
  <c r="R23" i="11"/>
  <c r="AC23" i="11" s="1"/>
  <c r="AB23" i="11" s="1"/>
  <c r="K23" i="11"/>
  <c r="L23" i="11" s="1"/>
  <c r="I23" i="11"/>
  <c r="H23" i="11"/>
  <c r="U22" i="11"/>
  <c r="R22" i="11"/>
  <c r="AC22" i="11" s="1"/>
  <c r="AB22" i="11" s="1"/>
  <c r="K22" i="11"/>
  <c r="U21" i="11"/>
  <c r="R21" i="11"/>
  <c r="Y21" i="11" s="1"/>
  <c r="K21" i="11"/>
  <c r="L21" i="11" s="1"/>
  <c r="M21" i="11" s="1"/>
  <c r="H21" i="11"/>
  <c r="I21" i="11" s="1"/>
  <c r="U20" i="11"/>
  <c r="R20" i="11"/>
  <c r="Y20" i="11" s="1"/>
  <c r="K20" i="11"/>
  <c r="Y19" i="11"/>
  <c r="AA19" i="11" s="1"/>
  <c r="U19" i="11"/>
  <c r="R19" i="11"/>
  <c r="AC19" i="11" s="1"/>
  <c r="AB19" i="11" s="1"/>
  <c r="K19" i="11"/>
  <c r="L19" i="11" s="1"/>
  <c r="H19" i="11"/>
  <c r="I19" i="11" s="1"/>
  <c r="AA18" i="11"/>
  <c r="Y18" i="11"/>
  <c r="Z18" i="11" s="1"/>
  <c r="U18" i="11"/>
  <c r="R18" i="11"/>
  <c r="K18" i="11"/>
  <c r="Y17" i="11"/>
  <c r="AA17" i="11" s="1"/>
  <c r="U17" i="11"/>
  <c r="R17" i="11"/>
  <c r="AC17" i="11" s="1"/>
  <c r="AB17" i="11" s="1"/>
  <c r="K17" i="11"/>
  <c r="L17" i="11" s="1"/>
  <c r="I17" i="11"/>
  <c r="H17" i="11"/>
  <c r="U16" i="11"/>
  <c r="R16" i="11"/>
  <c r="K16" i="11"/>
  <c r="U15" i="11"/>
  <c r="R15" i="11"/>
  <c r="K15" i="11"/>
  <c r="L15" i="11" s="1"/>
  <c r="M15" i="11" s="1"/>
  <c r="H15" i="11"/>
  <c r="U14" i="11"/>
  <c r="R14" i="11"/>
  <c r="K14" i="11"/>
  <c r="U13" i="11"/>
  <c r="R13" i="11"/>
  <c r="K13" i="11"/>
  <c r="L13" i="11" s="1"/>
  <c r="H13" i="11"/>
  <c r="I13" i="11" s="1"/>
  <c r="U12" i="11"/>
  <c r="R12" i="11"/>
  <c r="K12" i="11"/>
  <c r="U11" i="11"/>
  <c r="R11" i="11"/>
  <c r="K11" i="11"/>
  <c r="L11" i="11" s="1"/>
  <c r="I11" i="11"/>
  <c r="Y11" i="11" s="1"/>
  <c r="H11" i="11"/>
  <c r="U10" i="11"/>
  <c r="R10" i="11"/>
  <c r="K10" i="11"/>
  <c r="U9" i="11"/>
  <c r="R9" i="11"/>
  <c r="K9" i="11"/>
  <c r="L9" i="11" s="1"/>
  <c r="M9" i="11" s="1"/>
  <c r="H9" i="11"/>
  <c r="I9" i="11" s="1"/>
  <c r="AA9" i="12" l="1"/>
  <c r="Z9" i="12"/>
  <c r="AD9" i="12" s="1"/>
  <c r="AC13" i="12"/>
  <c r="AB13" i="12" s="1"/>
  <c r="AA11" i="12"/>
  <c r="Z11" i="12"/>
  <c r="AA12" i="12"/>
  <c r="Z12" i="12"/>
  <c r="AD12" i="12" s="1"/>
  <c r="AC15" i="12"/>
  <c r="AB15" i="12" s="1"/>
  <c r="AC11" i="12"/>
  <c r="AB11" i="12" s="1"/>
  <c r="Z13" i="12"/>
  <c r="AA13" i="12"/>
  <c r="Z15" i="12"/>
  <c r="AA15" i="12"/>
  <c r="M13" i="12"/>
  <c r="N15" i="12"/>
  <c r="Y16" i="12"/>
  <c r="Y14" i="12"/>
  <c r="N11" i="12"/>
  <c r="N15" i="11"/>
  <c r="AC10" i="11"/>
  <c r="AB10" i="11" s="1"/>
  <c r="AA21" i="11"/>
  <c r="Z21" i="11"/>
  <c r="AA20" i="11"/>
  <c r="Z20" i="11"/>
  <c r="N23" i="11"/>
  <c r="M23" i="11"/>
  <c r="N19" i="11"/>
  <c r="M19" i="11"/>
  <c r="N11" i="11"/>
  <c r="M11" i="11"/>
  <c r="AC11" i="11" s="1"/>
  <c r="M25" i="11"/>
  <c r="N25" i="11"/>
  <c r="M13" i="11"/>
  <c r="N13" i="11"/>
  <c r="Y9" i="11"/>
  <c r="Z11" i="11"/>
  <c r="AA11" i="11"/>
  <c r="Y12" i="11" s="1"/>
  <c r="N17" i="11"/>
  <c r="M17" i="11"/>
  <c r="AD23" i="11"/>
  <c r="AC13" i="11"/>
  <c r="AB13" i="11" s="1"/>
  <c r="I15" i="11"/>
  <c r="Z19" i="11"/>
  <c r="AD19" i="11" s="1"/>
  <c r="AC20" i="11"/>
  <c r="AB20" i="11" s="1"/>
  <c r="AC25" i="11"/>
  <c r="AB25" i="11" s="1"/>
  <c r="Z26" i="11"/>
  <c r="AD26" i="11" s="1"/>
  <c r="N9" i="11"/>
  <c r="Y15" i="11"/>
  <c r="Z17" i="11"/>
  <c r="AD17" i="11" s="1"/>
  <c r="AC18" i="11"/>
  <c r="AB18" i="11" s="1"/>
  <c r="AD18" i="11" s="1"/>
  <c r="N21" i="11"/>
  <c r="Y22" i="11"/>
  <c r="Z24" i="11"/>
  <c r="AD24" i="11" s="1"/>
  <c r="AC15" i="11"/>
  <c r="AB15" i="11" s="1"/>
  <c r="AC21" i="11"/>
  <c r="AB21" i="11" s="1"/>
  <c r="Y25" i="11"/>
  <c r="AC9" i="11"/>
  <c r="AB9" i="11" s="1"/>
  <c r="Y13" i="11"/>
  <c r="AD15" i="12" l="1"/>
  <c r="AA14" i="12"/>
  <c r="Z14" i="12"/>
  <c r="AD14" i="12" s="1"/>
  <c r="AD11" i="12"/>
  <c r="AD13" i="12"/>
  <c r="AA16" i="12"/>
  <c r="Z16" i="12"/>
  <c r="AD16" i="12" s="1"/>
  <c r="AC16" i="11"/>
  <c r="AB16" i="11" s="1"/>
  <c r="AC12" i="11"/>
  <c r="AB12" i="11" s="1"/>
  <c r="AB11" i="11"/>
  <c r="AD11" i="11" s="1"/>
  <c r="AC14" i="11"/>
  <c r="AB14" i="11" s="1"/>
  <c r="AD20" i="11"/>
  <c r="AA15" i="11"/>
  <c r="Y16" i="11" s="1"/>
  <c r="Z15" i="11"/>
  <c r="AD15" i="11" s="1"/>
  <c r="AA12" i="11"/>
  <c r="Z12" i="11"/>
  <c r="AD12" i="11" s="1"/>
  <c r="AA13" i="11"/>
  <c r="Y14" i="11" s="1"/>
  <c r="Z13" i="11"/>
  <c r="AD13" i="11" s="1"/>
  <c r="AA9" i="11"/>
  <c r="Y10" i="11" s="1"/>
  <c r="Z9" i="11"/>
  <c r="AD9" i="11" s="1"/>
  <c r="AD21" i="11"/>
  <c r="AA22" i="11"/>
  <c r="Z22" i="11"/>
  <c r="AD22" i="11" s="1"/>
  <c r="AA25" i="11"/>
  <c r="Z25" i="11"/>
  <c r="AD25" i="11" s="1"/>
  <c r="AA10" i="11" l="1"/>
  <c r="Z10" i="11"/>
  <c r="AD10" i="11" s="1"/>
  <c r="Z16" i="11"/>
  <c r="AD16" i="11" s="1"/>
  <c r="AA16" i="11"/>
  <c r="AA14" i="11"/>
  <c r="Z14" i="11"/>
  <c r="AD14" i="11" s="1"/>
  <c r="Y28" i="7" l="1"/>
  <c r="AA28" i="7" s="1"/>
  <c r="U28" i="7"/>
  <c r="R28" i="7"/>
  <c r="AC28" i="7" s="1"/>
  <c r="AB28" i="7" s="1"/>
  <c r="K28" i="7"/>
  <c r="Y27" i="7"/>
  <c r="AA27" i="7" s="1"/>
  <c r="U27" i="7"/>
  <c r="R27" i="7"/>
  <c r="AC27" i="7" s="1"/>
  <c r="AB27" i="7" s="1"/>
  <c r="K27" i="7"/>
  <c r="L27" i="7" s="1"/>
  <c r="I27" i="7"/>
  <c r="H27" i="7"/>
  <c r="U26" i="7"/>
  <c r="R26" i="7"/>
  <c r="AC26" i="7" s="1"/>
  <c r="AB26" i="7" s="1"/>
  <c r="K26" i="7"/>
  <c r="U25" i="7"/>
  <c r="R25" i="7"/>
  <c r="Y25" i="7" s="1"/>
  <c r="K25" i="7"/>
  <c r="L25" i="7" s="1"/>
  <c r="M25" i="7" s="1"/>
  <c r="I25" i="7"/>
  <c r="H25" i="7"/>
  <c r="U24" i="7"/>
  <c r="R24" i="7"/>
  <c r="Y24" i="7" s="1"/>
  <c r="K24" i="7"/>
  <c r="U23" i="7"/>
  <c r="R23" i="7"/>
  <c r="L23" i="7"/>
  <c r="M23" i="7" s="1"/>
  <c r="K23" i="7"/>
  <c r="H23" i="7"/>
  <c r="I23" i="7" s="1"/>
  <c r="Y22" i="7"/>
  <c r="AA22" i="7" s="1"/>
  <c r="U22" i="7"/>
  <c r="R22" i="7"/>
  <c r="AC22" i="7" s="1"/>
  <c r="AB22" i="7" s="1"/>
  <c r="K22" i="7"/>
  <c r="Y21" i="7"/>
  <c r="AA21" i="7" s="1"/>
  <c r="U21" i="7"/>
  <c r="R21" i="7"/>
  <c r="K21" i="7"/>
  <c r="L21" i="7" s="1"/>
  <c r="I21" i="7"/>
  <c r="H21" i="7"/>
  <c r="U20" i="7"/>
  <c r="R20" i="7"/>
  <c r="Y20" i="7" s="1"/>
  <c r="K20" i="7"/>
  <c r="U19" i="7"/>
  <c r="R19" i="7"/>
  <c r="L19" i="7"/>
  <c r="M19" i="7" s="1"/>
  <c r="K19" i="7"/>
  <c r="I19" i="7"/>
  <c r="H19" i="7"/>
  <c r="N19" i="7" s="1"/>
  <c r="U18" i="7"/>
  <c r="R18" i="7"/>
  <c r="Y18" i="7" s="1"/>
  <c r="K18" i="7"/>
  <c r="U17" i="7"/>
  <c r="R17" i="7"/>
  <c r="K17" i="7"/>
  <c r="L17" i="7" s="1"/>
  <c r="M17" i="7" s="1"/>
  <c r="H17" i="7"/>
  <c r="Y16" i="7"/>
  <c r="AA16" i="7" s="1"/>
  <c r="U16" i="7"/>
  <c r="R16" i="7"/>
  <c r="AC16" i="7" s="1"/>
  <c r="AB16" i="7" s="1"/>
  <c r="K16" i="7"/>
  <c r="U15" i="7"/>
  <c r="R15" i="7"/>
  <c r="K15" i="7"/>
  <c r="L15" i="7" s="1"/>
  <c r="I15" i="7"/>
  <c r="Y15" i="7" s="1"/>
  <c r="H15" i="7"/>
  <c r="AC14" i="7"/>
  <c r="AB14" i="7" s="1"/>
  <c r="AD14" i="7" s="1"/>
  <c r="AA14" i="7"/>
  <c r="Z14" i="7"/>
  <c r="Y14" i="7"/>
  <c r="U14" i="7"/>
  <c r="K14" i="7"/>
  <c r="U13" i="7"/>
  <c r="R13" i="7"/>
  <c r="Y13" i="7" s="1"/>
  <c r="L13" i="7"/>
  <c r="N13" i="7" s="1"/>
  <c r="K13" i="7"/>
  <c r="H13" i="7"/>
  <c r="I13" i="7" s="1"/>
  <c r="Y12" i="7"/>
  <c r="AA12" i="7" s="1"/>
  <c r="U12" i="7"/>
  <c r="R12" i="7"/>
  <c r="AC12" i="7" s="1"/>
  <c r="AB12" i="7" s="1"/>
  <c r="K12" i="7"/>
  <c r="Y11" i="7"/>
  <c r="AA11" i="7" s="1"/>
  <c r="U11" i="7"/>
  <c r="R11" i="7"/>
  <c r="K11" i="7"/>
  <c r="L11" i="7" s="1"/>
  <c r="I11" i="7"/>
  <c r="H11" i="7"/>
  <c r="U10" i="7"/>
  <c r="R10" i="7"/>
  <c r="Y10" i="7" s="1"/>
  <c r="K10" i="7"/>
  <c r="U9" i="7"/>
  <c r="R9" i="7"/>
  <c r="L9" i="7"/>
  <c r="M9" i="7" s="1"/>
  <c r="K9" i="7"/>
  <c r="I9" i="7"/>
  <c r="H9" i="7"/>
  <c r="N9" i="7" l="1"/>
  <c r="N17" i="7"/>
  <c r="N25" i="7"/>
  <c r="AC19" i="7"/>
  <c r="AB19" i="7" s="1"/>
  <c r="N21" i="7"/>
  <c r="M21" i="7"/>
  <c r="AC21" i="7" s="1"/>
  <c r="AB21" i="7" s="1"/>
  <c r="AC9" i="7"/>
  <c r="AB9" i="7" s="1"/>
  <c r="AA13" i="7"/>
  <c r="Z13" i="7"/>
  <c r="N11" i="7"/>
  <c r="M11" i="7"/>
  <c r="Y17" i="7"/>
  <c r="Z20" i="7"/>
  <c r="AA20" i="7"/>
  <c r="AA24" i="7"/>
  <c r="Z24" i="7"/>
  <c r="AD24" i="7" s="1"/>
  <c r="AC11" i="7"/>
  <c r="AB11" i="7" s="1"/>
  <c r="Z25" i="7"/>
  <c r="AA25" i="7"/>
  <c r="Z10" i="7"/>
  <c r="AA10" i="7"/>
  <c r="AA15" i="7"/>
  <c r="Z15" i="7"/>
  <c r="M27" i="7"/>
  <c r="N27" i="7"/>
  <c r="M15" i="7"/>
  <c r="AC15" i="7" s="1"/>
  <c r="AB15" i="7" s="1"/>
  <c r="N15" i="7"/>
  <c r="AA18" i="7"/>
  <c r="Z18" i="7"/>
  <c r="Y23" i="7"/>
  <c r="AC17" i="7"/>
  <c r="AB17" i="7" s="1"/>
  <c r="AC24" i="7"/>
  <c r="AB24" i="7" s="1"/>
  <c r="Y9" i="7"/>
  <c r="Z11" i="7"/>
  <c r="M13" i="7"/>
  <c r="AC13" i="7" s="1"/>
  <c r="AB13" i="7" s="1"/>
  <c r="Z16" i="7"/>
  <c r="AD16" i="7" s="1"/>
  <c r="I17" i="7"/>
  <c r="Y19" i="7"/>
  <c r="Z21" i="7"/>
  <c r="Y26" i="7"/>
  <c r="Z28" i="7"/>
  <c r="AD28" i="7" s="1"/>
  <c r="AC10" i="7"/>
  <c r="AB10" i="7" s="1"/>
  <c r="AC20" i="7"/>
  <c r="AB20" i="7" s="1"/>
  <c r="N23" i="7"/>
  <c r="AC25" i="7"/>
  <c r="AB25" i="7" s="1"/>
  <c r="AC18" i="7"/>
  <c r="AB18" i="7" s="1"/>
  <c r="AC23" i="7"/>
  <c r="AB23" i="7" s="1"/>
  <c r="Z12" i="7"/>
  <c r="AD12" i="7" s="1"/>
  <c r="Z22" i="7"/>
  <c r="AD22" i="7" s="1"/>
  <c r="Z27" i="7"/>
  <c r="AD27" i="7" s="1"/>
  <c r="AD15" i="7" l="1"/>
  <c r="AD25" i="7"/>
  <c r="AD21" i="7"/>
  <c r="AA19" i="7"/>
  <c r="Z19" i="7"/>
  <c r="AD19" i="7" s="1"/>
  <c r="AD10" i="7"/>
  <c r="AD13" i="7"/>
  <c r="AD20" i="7"/>
  <c r="AA17" i="7"/>
  <c r="Z17" i="7"/>
  <c r="AD17" i="7" s="1"/>
  <c r="AA26" i="7"/>
  <c r="Z26" i="7"/>
  <c r="AD26" i="7" s="1"/>
  <c r="AD11" i="7"/>
  <c r="AA23" i="7"/>
  <c r="Z23" i="7"/>
  <c r="AD23" i="7" s="1"/>
  <c r="AD18" i="7"/>
  <c r="Z9" i="7"/>
  <c r="AD9" i="7" s="1"/>
  <c r="AA9" i="7"/>
  <c r="Z52" i="5" l="1"/>
  <c r="AA52" i="5" s="1"/>
  <c r="AE52" i="5" s="1"/>
  <c r="V52" i="5"/>
  <c r="S52" i="5"/>
  <c r="AD52" i="5" s="1"/>
  <c r="AC52" i="5" s="1"/>
  <c r="L52" i="5"/>
  <c r="V51" i="5"/>
  <c r="S51" i="5"/>
  <c r="Z51" i="5" s="1"/>
  <c r="L51" i="5"/>
  <c r="M51" i="5" s="1"/>
  <c r="I51" i="5"/>
  <c r="J51" i="5" s="1"/>
  <c r="Z50" i="5"/>
  <c r="AB50" i="5" s="1"/>
  <c r="V50" i="5"/>
  <c r="S50" i="5"/>
  <c r="AD50" i="5" s="1"/>
  <c r="AC50" i="5" s="1"/>
  <c r="L50" i="5"/>
  <c r="V49" i="5"/>
  <c r="S49" i="5"/>
  <c r="L49" i="5"/>
  <c r="M49" i="5" s="1"/>
  <c r="J49" i="5"/>
  <c r="Z49" i="5" s="1"/>
  <c r="I49" i="5"/>
  <c r="V48" i="5"/>
  <c r="S48" i="5"/>
  <c r="AD48" i="5" s="1"/>
  <c r="AC48" i="5" s="1"/>
  <c r="L48" i="5"/>
  <c r="V47" i="5"/>
  <c r="S47" i="5"/>
  <c r="L47" i="5"/>
  <c r="M47" i="5" s="1"/>
  <c r="N47" i="5" s="1"/>
  <c r="I47" i="5"/>
  <c r="J47" i="5" s="1"/>
  <c r="V46" i="5"/>
  <c r="S46" i="5"/>
  <c r="Z46" i="5" s="1"/>
  <c r="L46" i="5"/>
  <c r="V45" i="5"/>
  <c r="S45" i="5"/>
  <c r="L45" i="5"/>
  <c r="M45" i="5" s="1"/>
  <c r="N45" i="5" s="1"/>
  <c r="I45" i="5"/>
  <c r="J45" i="5" s="1"/>
  <c r="Z45" i="5" s="1"/>
  <c r="AB44" i="5"/>
  <c r="Z44" i="5"/>
  <c r="AA44" i="5" s="1"/>
  <c r="V44" i="5"/>
  <c r="S44" i="5"/>
  <c r="AD44" i="5" s="1"/>
  <c r="AC44" i="5" s="1"/>
  <c r="L44" i="5"/>
  <c r="V43" i="5"/>
  <c r="S43" i="5"/>
  <c r="L43" i="5"/>
  <c r="M43" i="5" s="1"/>
  <c r="J43" i="5"/>
  <c r="Z43" i="5" s="1"/>
  <c r="I43" i="5"/>
  <c r="V42" i="5"/>
  <c r="S42" i="5"/>
  <c r="Z42" i="5" s="1"/>
  <c r="AB42" i="5" s="1"/>
  <c r="L42" i="5"/>
  <c r="V41" i="5"/>
  <c r="S41" i="5"/>
  <c r="L41" i="5"/>
  <c r="M41" i="5" s="1"/>
  <c r="N41" i="5" s="1"/>
  <c r="AD41" i="5" s="1"/>
  <c r="AC41" i="5" s="1"/>
  <c r="I41" i="5"/>
  <c r="Z40" i="5"/>
  <c r="V40" i="5"/>
  <c r="S40" i="5"/>
  <c r="AD40" i="5" s="1"/>
  <c r="AC40" i="5" s="1"/>
  <c r="L40" i="5"/>
  <c r="V39" i="5"/>
  <c r="S39" i="5"/>
  <c r="M39" i="5"/>
  <c r="N39" i="5" s="1"/>
  <c r="L39" i="5"/>
  <c r="I39" i="5"/>
  <c r="J39" i="5" s="1"/>
  <c r="Z38" i="5"/>
  <c r="AB38" i="5" s="1"/>
  <c r="V38" i="5"/>
  <c r="S38" i="5"/>
  <c r="L38" i="5"/>
  <c r="AB37" i="5"/>
  <c r="V37" i="5"/>
  <c r="S37" i="5"/>
  <c r="L37" i="5"/>
  <c r="M37" i="5" s="1"/>
  <c r="O37" i="5" s="1"/>
  <c r="I37" i="5"/>
  <c r="J37" i="5" s="1"/>
  <c r="Z37" i="5" s="1"/>
  <c r="AA37" i="5" s="1"/>
  <c r="AD36" i="5"/>
  <c r="AC36" i="5" s="1"/>
  <c r="V36" i="5"/>
  <c r="S36" i="5"/>
  <c r="Z36" i="5" s="1"/>
  <c r="L36" i="5"/>
  <c r="V35" i="5"/>
  <c r="S35" i="5"/>
  <c r="Z35" i="5" s="1"/>
  <c r="AB35" i="5" s="1"/>
  <c r="L35" i="5"/>
  <c r="M35" i="5" s="1"/>
  <c r="J35" i="5"/>
  <c r="I35" i="5"/>
  <c r="V34" i="5"/>
  <c r="S34" i="5"/>
  <c r="Z34" i="5" s="1"/>
  <c r="L34" i="5"/>
  <c r="V33" i="5"/>
  <c r="S33" i="5"/>
  <c r="L33" i="5"/>
  <c r="M33" i="5" s="1"/>
  <c r="N33" i="5" s="1"/>
  <c r="I33" i="5"/>
  <c r="J33" i="5" s="1"/>
  <c r="Z33" i="5" s="1"/>
  <c r="AB32" i="5"/>
  <c r="Z32" i="5"/>
  <c r="AA32" i="5" s="1"/>
  <c r="AE32" i="5" s="1"/>
  <c r="V32" i="5"/>
  <c r="S32" i="5"/>
  <c r="AD32" i="5" s="1"/>
  <c r="AC32" i="5" s="1"/>
  <c r="L32" i="5"/>
  <c r="V31" i="5"/>
  <c r="S31" i="5"/>
  <c r="L31" i="5"/>
  <c r="M31" i="5" s="1"/>
  <c r="J31" i="5"/>
  <c r="I31" i="5"/>
  <c r="V30" i="5"/>
  <c r="S30" i="5"/>
  <c r="Z30" i="5" s="1"/>
  <c r="AB30" i="5" s="1"/>
  <c r="L30" i="5"/>
  <c r="V29" i="5"/>
  <c r="S29" i="5"/>
  <c r="L29" i="5"/>
  <c r="M29" i="5" s="1"/>
  <c r="N29" i="5" s="1"/>
  <c r="I29" i="5"/>
  <c r="Z28" i="5"/>
  <c r="V28" i="5"/>
  <c r="S28" i="5"/>
  <c r="AD28" i="5" s="1"/>
  <c r="AC28" i="5" s="1"/>
  <c r="L28" i="5"/>
  <c r="V27" i="5"/>
  <c r="S27" i="5"/>
  <c r="M27" i="5"/>
  <c r="N27" i="5" s="1"/>
  <c r="L27" i="5"/>
  <c r="I27" i="5"/>
  <c r="J27" i="5" s="1"/>
  <c r="V26" i="5"/>
  <c r="Z26" i="5" s="1"/>
  <c r="S26" i="5"/>
  <c r="AD26" i="5" s="1"/>
  <c r="AC26" i="5" s="1"/>
  <c r="L26" i="5"/>
  <c r="V25" i="5"/>
  <c r="S25" i="5"/>
  <c r="L25" i="5"/>
  <c r="M25" i="5" s="1"/>
  <c r="O25" i="5" s="1"/>
  <c r="I25" i="5"/>
  <c r="J25" i="5" s="1"/>
  <c r="Z25" i="5" s="1"/>
  <c r="AA25" i="5" s="1"/>
  <c r="V24" i="5"/>
  <c r="S24" i="5"/>
  <c r="Z24" i="5" s="1"/>
  <c r="L24" i="5"/>
  <c r="AA23" i="5"/>
  <c r="V23" i="5"/>
  <c r="S23" i="5"/>
  <c r="Z23" i="5" s="1"/>
  <c r="AB23" i="5" s="1"/>
  <c r="L23" i="5"/>
  <c r="M23" i="5" s="1"/>
  <c r="J23" i="5"/>
  <c r="I23" i="5"/>
  <c r="V22" i="5"/>
  <c r="S22" i="5"/>
  <c r="Z22" i="5" s="1"/>
  <c r="L22" i="5"/>
  <c r="V21" i="5"/>
  <c r="S21" i="5"/>
  <c r="L21" i="5"/>
  <c r="M21" i="5" s="1"/>
  <c r="N21" i="5" s="1"/>
  <c r="I21" i="5"/>
  <c r="J21" i="5" s="1"/>
  <c r="Z21" i="5" s="1"/>
  <c r="AB20" i="5"/>
  <c r="Z20" i="5"/>
  <c r="AA20" i="5" s="1"/>
  <c r="V20" i="5"/>
  <c r="S20" i="5"/>
  <c r="AD20" i="5" s="1"/>
  <c r="AC20" i="5" s="1"/>
  <c r="L20" i="5"/>
  <c r="V19" i="5"/>
  <c r="S19" i="5"/>
  <c r="L19" i="5"/>
  <c r="M19" i="5" s="1"/>
  <c r="J19" i="5"/>
  <c r="Z19" i="5" s="1"/>
  <c r="I19" i="5"/>
  <c r="AD18" i="5"/>
  <c r="AC18" i="5"/>
  <c r="V18" i="5"/>
  <c r="Z18" i="5" s="1"/>
  <c r="AB18" i="5" s="1"/>
  <c r="L18" i="5"/>
  <c r="V17" i="5"/>
  <c r="L17" i="5"/>
  <c r="M17" i="5" s="1"/>
  <c r="O17" i="5" s="1"/>
  <c r="I17" i="5"/>
  <c r="J17" i="5" s="1"/>
  <c r="Z17" i="5" s="1"/>
  <c r="AD16" i="5"/>
  <c r="AC16" i="5" s="1"/>
  <c r="V16" i="5"/>
  <c r="Z16" i="5" s="1"/>
  <c r="L16" i="5"/>
  <c r="V15" i="5"/>
  <c r="L15" i="5"/>
  <c r="M15" i="5" s="1"/>
  <c r="J15" i="5"/>
  <c r="Z15" i="5" s="1"/>
  <c r="I15" i="5"/>
  <c r="AD14" i="5"/>
  <c r="AC14" i="5"/>
  <c r="V14" i="5"/>
  <c r="Z14" i="5" s="1"/>
  <c r="AB14" i="5" s="1"/>
  <c r="L14" i="5"/>
  <c r="V13" i="5"/>
  <c r="L13" i="5"/>
  <c r="M13" i="5" s="1"/>
  <c r="O13" i="5" s="1"/>
  <c r="I13" i="5"/>
  <c r="J13" i="5" s="1"/>
  <c r="Z13" i="5" s="1"/>
  <c r="AD12" i="5"/>
  <c r="AC12" i="5" s="1"/>
  <c r="V12" i="5"/>
  <c r="Z12" i="5" s="1"/>
  <c r="L12" i="5"/>
  <c r="V11" i="5"/>
  <c r="L11" i="5"/>
  <c r="M11" i="5" s="1"/>
  <c r="J11" i="5"/>
  <c r="Z11" i="5" s="1"/>
  <c r="I11" i="5"/>
  <c r="AA10" i="5"/>
  <c r="V10" i="5"/>
  <c r="Z10" i="5" s="1"/>
  <c r="AB10" i="5" s="1"/>
  <c r="S10" i="5"/>
  <c r="AD10" i="5" s="1"/>
  <c r="AC10" i="5" s="1"/>
  <c r="L10" i="5"/>
  <c r="V9" i="5"/>
  <c r="S9" i="5"/>
  <c r="L9" i="5"/>
  <c r="M9" i="5" s="1"/>
  <c r="N9" i="5" s="1"/>
  <c r="AD9" i="5" s="1"/>
  <c r="AC9" i="5" s="1"/>
  <c r="I9" i="5"/>
  <c r="O27" i="5" l="1"/>
  <c r="O39" i="5"/>
  <c r="N37" i="5"/>
  <c r="AD37" i="5" s="1"/>
  <c r="AC37" i="5" s="1"/>
  <c r="AE37" i="5" s="1"/>
  <c r="N25" i="5"/>
  <c r="AD29" i="5"/>
  <c r="AC29" i="5" s="1"/>
  <c r="AD21" i="5"/>
  <c r="AC21" i="5" s="1"/>
  <c r="AA21" i="5"/>
  <c r="AB21" i="5"/>
  <c r="AB15" i="5"/>
  <c r="AA15" i="5"/>
  <c r="AA45" i="5"/>
  <c r="AB45" i="5"/>
  <c r="AA33" i="5"/>
  <c r="AB33" i="5"/>
  <c r="AB11" i="5"/>
  <c r="AA11" i="5"/>
  <c r="AB51" i="5"/>
  <c r="AA51" i="5"/>
  <c r="O15" i="5"/>
  <c r="N15" i="5"/>
  <c r="AD15" i="5" s="1"/>
  <c r="AC15" i="5" s="1"/>
  <c r="AB17" i="5"/>
  <c r="AA17" i="5"/>
  <c r="O19" i="5"/>
  <c r="N19" i="5"/>
  <c r="AD19" i="5" s="1"/>
  <c r="AC19" i="5" s="1"/>
  <c r="Z31" i="5"/>
  <c r="AD33" i="5"/>
  <c r="AC33" i="5" s="1"/>
  <c r="AE44" i="5"/>
  <c r="O43" i="5"/>
  <c r="N43" i="5"/>
  <c r="AD43" i="5" s="1"/>
  <c r="AC43" i="5" s="1"/>
  <c r="AA18" i="5"/>
  <c r="AE18" i="5" s="1"/>
  <c r="AE20" i="5"/>
  <c r="AB26" i="5"/>
  <c r="AA26" i="5"/>
  <c r="AE26" i="5" s="1"/>
  <c r="AD27" i="5"/>
  <c r="AC27" i="5" s="1"/>
  <c r="AB28" i="5"/>
  <c r="AA28" i="5"/>
  <c r="AE28" i="5" s="1"/>
  <c r="O31" i="5"/>
  <c r="N31" i="5"/>
  <c r="AA35" i="5"/>
  <c r="AD38" i="5"/>
  <c r="AC38" i="5" s="1"/>
  <c r="Z47" i="5"/>
  <c r="AA49" i="5"/>
  <c r="AB49" i="5"/>
  <c r="AA14" i="5"/>
  <c r="AE14" i="5" s="1"/>
  <c r="N13" i="5"/>
  <c r="AD13" i="5" s="1"/>
  <c r="AC13" i="5" s="1"/>
  <c r="N17" i="5"/>
  <c r="AD17" i="5" s="1"/>
  <c r="AC17" i="5" s="1"/>
  <c r="AB24" i="5"/>
  <c r="AA24" i="5"/>
  <c r="AE24" i="5" s="1"/>
  <c r="AD25" i="5"/>
  <c r="AC25" i="5" s="1"/>
  <c r="AE25" i="5" s="1"/>
  <c r="O29" i="5"/>
  <c r="J29" i="5"/>
  <c r="AD31" i="5"/>
  <c r="AC31" i="5" s="1"/>
  <c r="AA42" i="5"/>
  <c r="AB46" i="5"/>
  <c r="AA46" i="5"/>
  <c r="AE46" i="5" s="1"/>
  <c r="N49" i="5"/>
  <c r="AD49" i="5" s="1"/>
  <c r="AC49" i="5" s="1"/>
  <c r="O49" i="5"/>
  <c r="AB13" i="5"/>
  <c r="AA13" i="5"/>
  <c r="O9" i="5"/>
  <c r="J9" i="5"/>
  <c r="Z9" i="5"/>
  <c r="AB22" i="5"/>
  <c r="AA22" i="5"/>
  <c r="AB36" i="5"/>
  <c r="AA36" i="5"/>
  <c r="AE36" i="5" s="1"/>
  <c r="Z39" i="5"/>
  <c r="AA40" i="5"/>
  <c r="AE40" i="5" s="1"/>
  <c r="AB40" i="5"/>
  <c r="AB19" i="5"/>
  <c r="AA19" i="5"/>
  <c r="O11" i="5"/>
  <c r="N11" i="5"/>
  <c r="AD11" i="5" s="1"/>
  <c r="AC11" i="5" s="1"/>
  <c r="AE10" i="5"/>
  <c r="N23" i="5"/>
  <c r="O23" i="5"/>
  <c r="AB12" i="5"/>
  <c r="AA12" i="5"/>
  <c r="AE12" i="5" s="1"/>
  <c r="AB16" i="5"/>
  <c r="AA16" i="5"/>
  <c r="AE16" i="5" s="1"/>
  <c r="AD24" i="5"/>
  <c r="AC24" i="5" s="1"/>
  <c r="AB25" i="5"/>
  <c r="Z29" i="5"/>
  <c r="AA30" i="5"/>
  <c r="AB34" i="5"/>
  <c r="AA34" i="5"/>
  <c r="N35" i="5"/>
  <c r="O35" i="5"/>
  <c r="O41" i="5"/>
  <c r="J41" i="5"/>
  <c r="Z41" i="5" s="1"/>
  <c r="AB43" i="5"/>
  <c r="AA43" i="5"/>
  <c r="AD45" i="5"/>
  <c r="AC45" i="5" s="1"/>
  <c r="N51" i="5"/>
  <c r="AD51" i="5" s="1"/>
  <c r="AC51" i="5" s="1"/>
  <c r="O51" i="5"/>
  <c r="AA38" i="5"/>
  <c r="AE38" i="5" s="1"/>
  <c r="O47" i="5"/>
  <c r="Z48" i="5"/>
  <c r="AA50" i="5"/>
  <c r="AE50" i="5" s="1"/>
  <c r="AB52" i="5"/>
  <c r="AD22" i="5"/>
  <c r="AC22" i="5" s="1"/>
  <c r="AD34" i="5"/>
  <c r="AC34" i="5" s="1"/>
  <c r="AD39" i="5"/>
  <c r="AC39" i="5" s="1"/>
  <c r="AD46" i="5"/>
  <c r="AC46" i="5" s="1"/>
  <c r="O21" i="5"/>
  <c r="AD23" i="5"/>
  <c r="AC23" i="5" s="1"/>
  <c r="AE23" i="5" s="1"/>
  <c r="Z27" i="5"/>
  <c r="AD30" i="5"/>
  <c r="AC30" i="5" s="1"/>
  <c r="O33" i="5"/>
  <c r="AD35" i="5"/>
  <c r="AC35" i="5" s="1"/>
  <c r="AD42" i="5"/>
  <c r="AC42" i="5" s="1"/>
  <c r="O45" i="5"/>
  <c r="AD47" i="5"/>
  <c r="AC47" i="5" s="1"/>
  <c r="AE19" i="5" l="1"/>
  <c r="AE45" i="5"/>
  <c r="AE33" i="5"/>
  <c r="AE21" i="5"/>
  <c r="AE35" i="5"/>
  <c r="AB41" i="5"/>
  <c r="AA41" i="5"/>
  <c r="AE41" i="5" s="1"/>
  <c r="AE13" i="5"/>
  <c r="AE42" i="5"/>
  <c r="AE49" i="5"/>
  <c r="AE17" i="5"/>
  <c r="AB48" i="5"/>
  <c r="AA48" i="5"/>
  <c r="AE48" i="5" s="1"/>
  <c r="AE22" i="5"/>
  <c r="AA47" i="5"/>
  <c r="AE47" i="5" s="1"/>
  <c r="AB47" i="5"/>
  <c r="AE11" i="5"/>
  <c r="AE15" i="5"/>
  <c r="AE43" i="5"/>
  <c r="AE34" i="5"/>
  <c r="AB31" i="5"/>
  <c r="AA31" i="5"/>
  <c r="AE31" i="5" s="1"/>
  <c r="AB29" i="5"/>
  <c r="AA29" i="5"/>
  <c r="AE29" i="5" s="1"/>
  <c r="AB9" i="5"/>
  <c r="AA9" i="5"/>
  <c r="AE9" i="5" s="1"/>
  <c r="AB27" i="5"/>
  <c r="AA27" i="5"/>
  <c r="AE27" i="5" s="1"/>
  <c r="AE30" i="5"/>
  <c r="AB39" i="5"/>
  <c r="AA39" i="5"/>
  <c r="AE39" i="5" s="1"/>
  <c r="AE51" i="5"/>
  <c r="H9" i="4" l="1"/>
  <c r="I9" i="4"/>
  <c r="K9" i="4"/>
  <c r="L9" i="4" s="1"/>
  <c r="M9" i="4" s="1"/>
  <c r="AC9" i="4" s="1"/>
  <c r="AB9" i="4" s="1"/>
  <c r="R9" i="4"/>
  <c r="U9" i="4"/>
  <c r="Y9" i="4"/>
  <c r="AA9" i="4" s="1"/>
  <c r="Z9" i="4"/>
  <c r="H10" i="4"/>
  <c r="I10" i="4"/>
  <c r="Y10" i="4" s="1"/>
  <c r="K10" i="4"/>
  <c r="L10" i="4"/>
  <c r="M10" i="4" s="1"/>
  <c r="AC10" i="4" s="1"/>
  <c r="AB10" i="4" s="1"/>
  <c r="R10" i="4"/>
  <c r="U10" i="4"/>
  <c r="H11" i="4"/>
  <c r="K11" i="4"/>
  <c r="R11" i="4"/>
  <c r="U11" i="4"/>
  <c r="Z11" i="4"/>
  <c r="H12" i="4"/>
  <c r="I12" i="4"/>
  <c r="K12" i="4"/>
  <c r="L12" i="4"/>
  <c r="N12" i="4" s="1"/>
  <c r="M12" i="4"/>
  <c r="AC12" i="4" s="1"/>
  <c r="AB12" i="4" s="1"/>
  <c r="R12" i="4"/>
  <c r="U12" i="4"/>
  <c r="Y12" i="4"/>
  <c r="Z12" i="4"/>
  <c r="AA12" i="4"/>
  <c r="K13" i="4"/>
  <c r="H14" i="4"/>
  <c r="I14" i="4"/>
  <c r="K14" i="4"/>
  <c r="L14" i="4"/>
  <c r="M14" i="4" s="1"/>
  <c r="AC14" i="4" s="1"/>
  <c r="AB14" i="4" s="1"/>
  <c r="R14" i="4"/>
  <c r="U14" i="4"/>
  <c r="Y14" i="4"/>
  <c r="AA14" i="4" s="1"/>
  <c r="Z14" i="4"/>
  <c r="K15" i="4"/>
  <c r="N10" i="4" l="1"/>
  <c r="Z10" i="4"/>
  <c r="AD10" i="4" s="1"/>
  <c r="AA10" i="4"/>
  <c r="AD12" i="4"/>
  <c r="AD9" i="4"/>
  <c r="AD14" i="4"/>
  <c r="N14" i="4"/>
  <c r="N9" i="4"/>
  <c r="U12" i="1" l="1"/>
  <c r="R12" i="1"/>
  <c r="K12" i="1"/>
  <c r="U11" i="1"/>
  <c r="R11" i="1"/>
  <c r="K11" i="1"/>
  <c r="L11" i="1" s="1"/>
  <c r="H11" i="1"/>
  <c r="I11" i="1" s="1"/>
  <c r="U10" i="1"/>
  <c r="R10" i="1"/>
  <c r="K10" i="1"/>
  <c r="U9" i="1"/>
  <c r="R9" i="1"/>
  <c r="K9" i="1"/>
  <c r="L9" i="1" s="1"/>
  <c r="H9" i="1"/>
  <c r="I9" i="1" s="1"/>
  <c r="M11" i="1" l="1"/>
  <c r="AC11" i="1" s="1"/>
  <c r="AB11" i="1" s="1"/>
  <c r="N11" i="1"/>
  <c r="N9" i="1"/>
  <c r="M9" i="1"/>
  <c r="Y11" i="1"/>
  <c r="AC9" i="1"/>
  <c r="AB9" i="1" s="1"/>
  <c r="Y9" i="1"/>
  <c r="Z9" i="1" l="1"/>
  <c r="AD9" i="1" s="1"/>
  <c r="AA9" i="1"/>
  <c r="Y10" i="1" s="1"/>
  <c r="AC10" i="1"/>
  <c r="AB10" i="1" s="1"/>
  <c r="AC12" i="1"/>
  <c r="AB12" i="1" s="1"/>
  <c r="AA11" i="1"/>
  <c r="Y12" i="1" s="1"/>
  <c r="Z11" i="1"/>
  <c r="AD11" i="1" s="1"/>
  <c r="Z12" i="1" l="1"/>
  <c r="AD12" i="1" s="1"/>
  <c r="AA12" i="1"/>
  <c r="AA10" i="1"/>
  <c r="Z10" i="1"/>
  <c r="A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TAMARA</author>
  </authors>
  <commentList>
    <comment ref="E9" authorId="0" shapeId="0" xr:uid="{91338A21-7E4C-43A2-B96C-44CE370841E4}">
      <text>
        <r>
          <rPr>
            <b/>
            <sz val="9"/>
            <color indexed="81"/>
            <rFont val="Tahoma"/>
            <family val="2"/>
          </rPr>
          <t>TAMARA:</t>
        </r>
        <r>
          <rPr>
            <sz val="9"/>
            <color indexed="81"/>
            <rFont val="Tahoma"/>
            <family val="2"/>
          </rPr>
          <t xml:space="preserve">
La descripción del riesgo se realiza con la unión del impacto, la causa inmediata y la causa raíz.
Lo que registras en la descripción del riesgo hace parte de la causa inmediata</t>
        </r>
      </text>
    </comment>
    <comment ref="Q9" authorId="0" shapeId="0" xr:uid="{DBDA12A7-BE1D-4105-9BD0-79D5E856CC4A}">
      <text>
        <r>
          <rPr>
            <b/>
            <sz val="9"/>
            <color indexed="81"/>
            <rFont val="Tahoma"/>
            <family val="2"/>
          </rPr>
          <t>TAMARA:</t>
        </r>
        <r>
          <rPr>
            <sz val="9"/>
            <color indexed="81"/>
            <rFont val="Tahoma"/>
            <family val="2"/>
          </rPr>
          <t xml:space="preserve">
El indicador debe arrojarnos un resultado, por eso debes registrar en el control cuantos counicados hará mensual, o trimestral o semestral o anual para que puedas determinar 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tc={FB5A1DB6-BE18-40E8-AF8B-6EAA942B0D26}</author>
  </authors>
  <commentList>
    <comment ref="D11" authorId="0" shapeId="0" xr:uid="{FB5A1DB6-BE18-40E8-AF8B-6EAA942B0D26}">
      <text>
        <t>[Comentario encadenado]
Su versión de Excel le permite leer este comentario encadenado; sin embargo, las ediciones que se apliquen se quitarán si el archivo se abre en una versión más reciente de Excel. Más información: https://go.microsoft.com/fwlink/?linkid=870924
Comentario:
    evitar que no se usen cifras</t>
      </text>
    </comment>
  </commentList>
</comments>
</file>

<file path=xl/sharedStrings.xml><?xml version="1.0" encoding="utf-8"?>
<sst xmlns="http://schemas.openxmlformats.org/spreadsheetml/2006/main" count="3674" uniqueCount="779">
  <si>
    <t>ADMINISTRACIÓN Y CONTROL DEL RIESGO</t>
  </si>
  <si>
    <t>PE-01-3-P1-F1</t>
  </si>
  <si>
    <t>MAPA DE RIESGOS INSTITUCIONAL</t>
  </si>
  <si>
    <t>Version 02</t>
  </si>
  <si>
    <t>Fecha: 31/10/2022</t>
  </si>
  <si>
    <t>Proceso:</t>
  </si>
  <si>
    <t>Subproceso</t>
  </si>
  <si>
    <t>Objetivo</t>
  </si>
  <si>
    <t>Alcance</t>
  </si>
  <si>
    <t>Identificación del riesgo</t>
  </si>
  <si>
    <t>Análisis del riesgo inherente</t>
  </si>
  <si>
    <t>Evaluación del riesgo - Valoración de los controles</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</si>
  <si>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</si>
  <si>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</si>
  <si>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</si>
  <si>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</si>
  <si>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</si>
  <si>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</si>
  <si>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</si>
  <si>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</si>
  <si>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</si>
  <si>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</si>
  <si>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</si>
  <si>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</si>
  <si>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</si>
  <si>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</si>
  <si>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</si>
  <si>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</si>
  <si>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Indicador</t>
  </si>
  <si>
    <t>Afectación</t>
  </si>
  <si>
    <t>Atributos</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</si>
  <si>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</si>
  <si>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</si>
  <si>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</si>
  <si>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</si>
  <si>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</si>
  <si>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</si>
  <si>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</si>
  <si>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</si>
  <si>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</si>
  <si>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</si>
  <si>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</si>
  <si>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</si>
  <si>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</si>
  <si>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</si>
  <si>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</si>
  <si>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</si>
  <si>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Desconocimiento del usuario sobre los procesos y/o programas de la secretaría</t>
  </si>
  <si>
    <t>Desarticulaculación entre el plan de comunicación y los programas ofertados</t>
  </si>
  <si>
    <t xml:space="preserve">Posible uso de influencias para persuadir el acceso a programas y proyectos en beneficio de un tercero o en beneficio propio </t>
  </si>
  <si>
    <t>Relaciones laborales</t>
  </si>
  <si>
    <t>Baja</t>
  </si>
  <si>
    <t xml:space="preserve">     Entre 10 y 50 SMLMV </t>
  </si>
  <si>
    <t>Menor</t>
  </si>
  <si>
    <t>Moderado</t>
  </si>
  <si>
    <t>El funcionario de la Secretaría del Banco del Progreso encargado del area de comunicaciones, deberá diseñar e implementar una estrategia de divulgación de la información relacionada con los programas que oferta la secretaría del banco del progreso en los canales de comunicación.</t>
  </si>
  <si>
    <t xml:space="preserve"># de estrategias de comunicaciones </t>
  </si>
  <si>
    <t>Probabilidad</t>
  </si>
  <si>
    <t>Preventivo</t>
  </si>
  <si>
    <t>Manual</t>
  </si>
  <si>
    <t>40%</t>
  </si>
  <si>
    <t>Documentado</t>
  </si>
  <si>
    <t>Continua</t>
  </si>
  <si>
    <t>Con Registro</t>
  </si>
  <si>
    <t>Evitar</t>
  </si>
  <si>
    <t>El funcionario de la Secretaría del Banco del Progreso encargado del area de ofertar los servicios, deberá diseñar e implementar una estrategia de divulgación de la información relacionada con los programas de la secretaría del banco del progreso en las oficinas y jornadas que se desarrollan por la secretaria</t>
  </si>
  <si>
    <t>Sin Documentar</t>
  </si>
  <si>
    <t>Sin Registro</t>
  </si>
  <si>
    <t>Muy Baja</t>
  </si>
  <si>
    <t>Bajo</t>
  </si>
  <si>
    <t>Reducir (mitigar)</t>
  </si>
  <si>
    <t>Reputacional</t>
  </si>
  <si>
    <t>Omisión de los procesos de  contratación vigentes.</t>
  </si>
  <si>
    <t xml:space="preserve">Desconocimiento del manual de procesos y procedimientos </t>
  </si>
  <si>
    <t>Posibilidad de direccionar procesos contractuales sin el cumplimiento de los requisitos legales y técnicos con el fin de favorecer a un tercero u obtener beneficio propio</t>
  </si>
  <si>
    <t>Ejecucion y administracion de procesos</t>
  </si>
  <si>
    <t>Media</t>
  </si>
  <si>
    <t xml:space="preserve">     Entre 50 y 100 SMLMV </t>
  </si>
  <si>
    <t>Actualizar los procesos, capacitacion a funcionarios y/o personal a cargo de la contratación en relación con buenas prácticas y normatividad aplicadad a procesos de contratación pública</t>
  </si>
  <si>
    <t xml:space="preserve">Número de funcionarios capacitados </t>
  </si>
  <si>
    <t>El funcionario de la Secretaria del banco del progreso encargado, hara revision minuciosa de los requisitos contractuales de los proveedores con conocimiento y responsabilidad; dejando como registro la hoja de ruta contractual o lista de cheque del proceso contractual.</t>
  </si>
  <si>
    <t>funcionarios con la hoja de ruta contractual.</t>
  </si>
  <si>
    <t/>
  </si>
  <si>
    <t>Fuente:  Adaptado de Curso Riesgo Operativo Universidad del Rosario por Dirección de Gestión y Desempeño Institucional de Función Pública,  2020.</t>
  </si>
  <si>
    <t>Evaluación del riesgo - Nivel del riesgo residual</t>
  </si>
  <si>
    <t>Probabilidad Residual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</si>
  <si>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</si>
  <si>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GESTION DE HACIENDA</t>
  </si>
  <si>
    <t>CONTABILIDAD</t>
  </si>
  <si>
    <t>Garantizar la gestión financiera y económica de la alcaldía de san José de Cúcuta, para lograr la solidez, que permita cumplir con todos los compromisos adquiridos y manteniendo información oportuna, clara, veraz y fidedigna para la toma de decisiones.</t>
  </si>
  <si>
    <t xml:space="preserve">Inicia con contabilización, registro y consolidación de las operaciones económicas y financieras, hasta la rendición de informes. </t>
  </si>
  <si>
    <t>Observacion, la cual termine siendo un  Hallazgo. Efecto ocasionado por auditoria realizada por el  Ente de Control</t>
  </si>
  <si>
    <t xml:space="preserve">Debido al incumplimiento del Marco Conceptual y el Manual de Politicas Contables del Municipio. </t>
  </si>
  <si>
    <t xml:space="preserve">La probabilidad de que en el procedimiento de Provisiones de Sentencias, Litigios y Demandas se genere una observación (económica y/o reputacional), la cual termine siendo un hallazgo. Esto debido al incumplimiento en el Marco Conceptual, y el Manual de Políticas Contables del Municipio.
Marco Conceptual: Resolución No. 122 de 2020 “Por la cual se reglamenta la rendición de cuenta electrónica para todos los sujetos y puntos de control de la Contraloría Municipal de Cúcuta” - formato F01_AGR Catalogo de Cuentas y sus Anexos.
</t>
  </si>
  <si>
    <t xml:space="preserve">Como el Procedimiento nace de una información transversal, generada por la Oficina Asesora Jurídica, por lo mismo se involucra como medida la necesidad de que el Servidor Público del Área de la Oficina Asesora Jurídica encargado; Genere el informe que va dirigido a la Subsecretaria de Contaduría. Que actualmente es una hoja de cálculo de nombre (Informe de Provisiones de Sentencias, Litigios y demandas. Mensualizado) </t>
  </si>
  <si>
    <t>Numero de Informes presentados  12 / 12 los meses del año</t>
  </si>
  <si>
    <t>La Subsecretaria de Contaduria, adelantara oficios, mesas de trabajo.</t>
  </si>
  <si>
    <t>Servidores Publicos de las dependencias: Oficina Asesora Juridica y Subsecretaria de Contaduria</t>
  </si>
  <si>
    <t xml:space="preserve">Actas de seguimiento a compromisos </t>
  </si>
  <si>
    <t>En curso</t>
  </si>
  <si>
    <t xml:space="preserve">La acción a efectuar como control, nace en el compromiso del Servidor Público del Área de la Oficina Asesora Jurídica, encargado de la realización del informe a los anexos que componen el Formato F01_AGR Catalogo de Cuentas y sus Anexos:
 Variaciones de Litigios y Demandas
 Conciliaciones de Litigios y Demandas
 Certificación del Cálculo del Pasivo Contingente
 Relación Certificada de los Procesos en Contra de la Entidad que incluya el monto tasado de las Pretensiones
 Relación de Sentencias en firme a Favor o en Contra de la Entidad durante la vigencia que se rinde, indicando el valor a cancelar el Beneficiario.
 Relación y Monto de Sentencias pagadas durante la Vigencia.
</t>
  </si>
  <si>
    <t xml:space="preserve">Numero de Anexos presentados 6 / 6 numero de anexos  </t>
  </si>
  <si>
    <t>Correctivo</t>
  </si>
  <si>
    <t>25%</t>
  </si>
  <si>
    <t>Leve</t>
  </si>
  <si>
    <t>Observacion, la cual culmina siendo un  Hallazgo. Efecto ocasionado por auditoria realizada por el  Ente de Control</t>
  </si>
  <si>
    <t>Debido al incumplimiento en el  Marco Conceptual y el Manual de Politicas Contables del Municipio. En la Politica Contable por Elementos de los Estados Financieros:  Efectivo y Equivalente al Efectivo</t>
  </si>
  <si>
    <t>La posibilidad de que el procedimiento de conciliaciones bancarias el cual hace parte del Efectivo y Equivalente al Efectivo genere una afectación (económica y/o reputacional) representada como una observación la cual culmina siendo un hallazgo. Esto debido al incumplimiento en el Marco Conceptual, y el Manual de Políticas Contables del Municipio.</t>
  </si>
  <si>
    <t>El procedimiento se establece como un control financiero interno, en el tema de Efectivo y Equivalente al Efectivo. El cual nace de información transversal, generada de manera mensual por el Servidor Público en cargado en la Secretaria del Tesoro. En la actualidad se allega a la Subsecretaria de Contaduría los Extractos Bancarios y una hoja de cálculo con información de Elementos de los Estados Financieros. De nombre Efectivo y Equivalente al Efectivo.</t>
  </si>
  <si>
    <t>Servidores Publicos de las dependencias: Secretaria del Tesoro y Subsecretaria de Contaduria</t>
  </si>
  <si>
    <t>La acción a efectuar como control, nace en el compromiso del Servidor Público de la Secretaria del Tesoro, encargado de la realización del informe antes descrito y la conciliación mensual debida entre los saldos de las cuentas bancarias en los dos módulos de Tesorería y Contabilidad que se encuentran en el Software Contable actual.</t>
  </si>
  <si>
    <t>Automático</t>
  </si>
  <si>
    <t>35%</t>
  </si>
  <si>
    <t xml:space="preserve">CONTROL Y EVALUACION </t>
  </si>
  <si>
    <t>EVALUACION DE LA GESTION</t>
  </si>
  <si>
    <t>Asesorar, evaluar, verificar y controlar el Sistema Integral de Control Interno de Gestión de la  Alcaldía  San José de Cúcuta, garantizando la eficiencia, la eficacia y la efectividad en todas las operaciones,  y la correcta evaluación y seguimiento de la gestión institucional, velando porque la entidad disponga de procesos de planeación y mecanismos adecuados para el diseño y desarrollo organizacional de acuerdo con su naturaleza y características.</t>
  </si>
  <si>
    <t xml:space="preserve">Inicia con la programación, planeación y ejecución de las  auditorias según el PAA, continúa con la presentación del informe final de auditoría y se realiza la suscripción del plan de mejoramiento por procesos y finalmente se  da el seguimiento a los planes de mejoramiento. </t>
  </si>
  <si>
    <t xml:space="preserve">     El riesgo afecta la imagen de de la entidad con efecto publicitario sostenido a nivel de sector administrativo, nivel departamental o municipal</t>
  </si>
  <si>
    <t>Mayor</t>
  </si>
  <si>
    <t>Alto</t>
  </si>
  <si>
    <t>solicitud / solicitud atendida</t>
  </si>
  <si>
    <t>administrativo</t>
  </si>
  <si>
    <t>Aleatoria</t>
  </si>
  <si>
    <t xml:space="preserve"> por Falta de claridad en el proceso de PQRSDF </t>
  </si>
  <si>
    <t xml:space="preserve">debido al desconocimiento de la normatividad </t>
  </si>
  <si>
    <t xml:space="preserve">Reputacional por Falta de claridad en el proceso de PQRSDF debido al desconocimiento de la normatividad </t>
  </si>
  <si>
    <t>Usuarios productos y practicas</t>
  </si>
  <si>
    <t xml:space="preserve">     El riesgo afecta la imagen de la entidad con algunos usuarios de relevancia frente al logro de los objetivos</t>
  </si>
  <si>
    <t>numero de capacitaciones / numero de capacitaciones realizadas</t>
  </si>
  <si>
    <t xml:space="preserve"> por fuga de conocimiento </t>
  </si>
  <si>
    <t xml:space="preserve">debido a la falta de acciones y estrategias para su retención </t>
  </si>
  <si>
    <t xml:space="preserve">Reputacional por fuga de conocimiento debido a la falta de acciones y estrategias para su retención </t>
  </si>
  <si>
    <t xml:space="preserve"> y el retraso o incumplimiento de la ejecución de actividades </t>
  </si>
  <si>
    <t>Versión 02</t>
  </si>
  <si>
    <t>por la inexistencia  del principio de confiabilidad en los procesos</t>
  </si>
  <si>
    <t xml:space="preserve"> Porque la oficina no cuenta con las instalaciones físicas para llevar a cabo los procedimientos</t>
  </si>
  <si>
    <t>Reputacional por la inexistencia  del principio de confiabilidad en los procesos Porque la oficina no cuenta con las instalaciones físicas para llevar a cabo los procedimientos</t>
  </si>
  <si>
    <t>Ejecución y administración de procesos</t>
  </si>
  <si>
    <t xml:space="preserve">     El riesgo afecta la imagen de  la entidad con efecto publicitario sostenido a nivel de sector administrativo, nivel departamental o municipal</t>
  </si>
  <si>
    <t>Solicitar la implementación un espacio exclusivo para realizar las audiencias que cumplan con el principio de confiabilidad</t>
  </si>
  <si>
    <t>Capacitar a los funcionarios y contratistas, en atención al ciudadano y al cliente interno  , lenguaje claro ,con el fin de  mejorar la interacción de los servidores públicos.</t>
  </si>
  <si>
    <t xml:space="preserve">Solicitar a la administración municipal un procedimiento para la transferencia de conocimiento de los funcionarios que cambien de cargo y se retiren del mismo </t>
  </si>
  <si>
    <t xml:space="preserve"> por la planeación deficiente en el proceso contractual o logística interna de ejecución de los programas</t>
  </si>
  <si>
    <t xml:space="preserve">Reputacional  por la planeación deficiente en el proceso contractual o logística interna de ejecución de los programas  y el retraso o incumplimiento de la ejecución de actividades </t>
  </si>
  <si>
    <t xml:space="preserve">realizar una excelente planeación en la contratación y nombramientos de personal  de  la oficina </t>
  </si>
  <si>
    <t xml:space="preserve">número de personas  /personal contratado y de planta </t>
  </si>
  <si>
    <t>Económico</t>
  </si>
  <si>
    <t>Disminución del presupuesto para la ejecución proyectos anuales y sanción del ente regulador e incumplimiento de las metas que apuntan al Plan de Desarrollo</t>
  </si>
  <si>
    <t xml:space="preserve">No cumplir con el principio de planeación </t>
  </si>
  <si>
    <t xml:space="preserve">Posibilidad de no ejecutar el presupuesto asignado para la vigencia, por no cumplir con el principio de planeacion, por lo cual la SEG queda expuesta al riesgo económico, lo que podría conllevar a una disminución del presupuesto para la ejecución de proyectos anuales y sanciones del ente regulador e incumplimiento de las metas que apuntan al Plan de Desarrollo. </t>
  </si>
  <si>
    <t>Financieros</t>
  </si>
  <si>
    <t>Mensual</t>
  </si>
  <si>
    <t xml:space="preserve">Realizar mensualmente seguimiento al presupuesto asignado, para cotejar lo ejecutado vs lo proyectado </t>
  </si>
  <si>
    <t xml:space="preserve">Nº de seguimiento realizados / Nº. de seguimientos programados </t>
  </si>
  <si>
    <t>Detectivo</t>
  </si>
  <si>
    <t xml:space="preserve">Elaborar el plan anual de adquisiciones, acorde a las metas y el plan de desarrollo de la Secretaria de Equidad de Género </t>
  </si>
  <si>
    <t>Secretaria de Equidad de Género</t>
  </si>
  <si>
    <t xml:space="preserve">No organizar los expedientes documentales de los procesos de contratación, de acuerdo a la Normatividad y a las Tablas de Retencion adoptadas por el Municipio. </t>
  </si>
  <si>
    <t>No cumplir con la implementaciòn de la ley 594 de 2000 (Reglas y principios generales que regulan la función archivística del Estado)</t>
  </si>
  <si>
    <t>Posibilidad de pérdida de información, debido a No organizar los expedientes documentales de los procesos de contratación, de acuerdo a la Normatividad y a las Tablas de Retencion adoptadas por el Municipio, lo cual afecta la búsqueda de información importante e indispensable para la SEG, teniendo en cuenta que soporta las actividades realizadas, lo que conlleva a No cumplir con la implementaciòn de la ley 594 de 2000.</t>
  </si>
  <si>
    <t xml:space="preserve">Bimensual </t>
  </si>
  <si>
    <t xml:space="preserve">Organizar Mesas técnicas de trabajo, para la presentación de avances de la implementación de las Tabla de Retención </t>
  </si>
  <si>
    <t>Nº de Mesas Técnicas realizadas / Nº. de Mesas Tecnicas programadas</t>
  </si>
  <si>
    <t xml:space="preserve">Determinar equipo de trabajo  que organice los archivos e implemente las tablas de retención documental. </t>
  </si>
  <si>
    <t>Semestral</t>
  </si>
  <si>
    <t xml:space="preserve">Revisar aleatoriamente los expedientes contractuales, para validar la organización correcta y oportuna de los documentos </t>
  </si>
  <si>
    <t>No. de Revisiones ejecutadas /No. de revisiones programadas</t>
  </si>
  <si>
    <t xml:space="preserve">No ejecutar la correcta supervision de los contratos suscritos en la secretaria </t>
  </si>
  <si>
    <t xml:space="preserve">No cumplir con la vigilancia técnica y financiera durante la ejecución contractual </t>
  </si>
  <si>
    <t xml:space="preserve">Posibilidad de No solicitar gradualmente el avance de las actividades contractuales, ni realizar los respectivos balances financieros que permitan auditar el alcance del objeto a desarrollar </t>
  </si>
  <si>
    <t xml:space="preserve">Mensual </t>
  </si>
  <si>
    <t xml:space="preserve">Establecer un cronograma para la presentación  de informes y la revisión de los mismos </t>
  </si>
  <si>
    <t xml:space="preserve">Nº de informes presentados / Nº informes aprobados </t>
  </si>
  <si>
    <t>designar 2 profesional que apoyen en el área técnica y financiera la supervision de los procesos contractuales y/o convenios cuya cuantìa ocasione impacto en el presupuesto.</t>
  </si>
  <si>
    <t xml:space="preserve">Seguimientos inadeacuados para analizar el resultado de las actividades de las políticas públicas que deben implementarse. </t>
  </si>
  <si>
    <t xml:space="preserve">Incumplimiento de la supervisión y vigilancia técnica y financiera, durante la ejecución contractual </t>
  </si>
  <si>
    <t xml:space="preserve">Posibilidad de tener deficiencia en la implementación de los lineamientos técnicos en el ciclo de políticas públicas a partir del enfoque de género en pro de la garantía de los derechos de las mujeres en sus diferencias y diversidades, según las disposiciones del Municipio, por Seguimientos inadeacuados para analizar el resultado de las actividades de las políticas públicas que deben implementarse debido Incumplimiento de la supervisión y vigilancia técnica y financiera, durante la ejecución contractual. 
</t>
  </si>
  <si>
    <t>Solicitar los reportes de seguimiento, para revisar y analizar el cumplimiento de activdiades con responsabilidad en la implementación de las políticas públicas a cargo del SEG.</t>
  </si>
  <si>
    <t xml:space="preserve">Nº de informes presentados / Nº informes revisados y aprobados </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</si>
  <si>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</si>
  <si>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ADMINISTRACIÓN Y CONTROL DEL RIESGO DE LA SACRETARIA DE HACIENDA MUNICIPAL DE LA ALCALDIA DE SAN JOSE DE CUCUTA</t>
  </si>
  <si>
    <t>Fecha: 05/12/2022</t>
  </si>
  <si>
    <t>De la Secretari de Hacienda - las 4 Subsecretaria</t>
  </si>
  <si>
    <t>Secretaria de Hacienda Municipal</t>
  </si>
  <si>
    <t>DEPENDENCIA</t>
  </si>
  <si>
    <t>Financiera</t>
  </si>
  <si>
    <t xml:space="preserve">Realizar la conciliación de fuentes de recurso y usos </t>
  </si>
  <si>
    <t>Posibilidad que no se realicen correctamente los registros de información y las aaciones que denotan la ejecución prespuestal</t>
  </si>
  <si>
    <t>Posibilidad que  no se realicen correctamente los registros de información y las aaciones que denotan la ejecución prespuestal y esto arroje como resultado la ejecución incorrecta de los recursos</t>
  </si>
  <si>
    <t xml:space="preserve">     Mayor a 500 SMLMV </t>
  </si>
  <si>
    <t>El jefe de presupuesto debe realizar conciliación de cuentas por pagar con el área de contratación de cada dependencias.</t>
  </si>
  <si>
    <r>
      <t xml:space="preserve">Numero de cuentas recibias por concepto de cobro de la alcalida </t>
    </r>
    <r>
      <rPr>
        <b/>
        <sz val="12"/>
        <color theme="1"/>
        <rFont val="Arial Narrow"/>
        <family val="2"/>
      </rPr>
      <t>Vs</t>
    </r>
    <r>
      <rPr>
        <sz val="12"/>
        <color theme="1"/>
        <rFont val="Arial Narrow"/>
        <family val="2"/>
      </rPr>
      <t xml:space="preserve"> ordenes de pagos emitidas</t>
    </r>
  </si>
  <si>
    <t>Se debe realizar conciliación de cuentas con pagar con el área contable, verificación de RP sin ordenes de pago.</t>
  </si>
  <si>
    <r>
      <t xml:space="preserve">Numero de cuentas por cobrar </t>
    </r>
    <r>
      <rPr>
        <b/>
        <sz val="12"/>
        <color theme="1"/>
        <rFont val="Arial Narrow"/>
        <family val="2"/>
      </rPr>
      <t>Vs</t>
    </r>
    <r>
      <rPr>
        <sz val="12"/>
        <color theme="1"/>
        <rFont val="Arial Narrow"/>
        <family val="2"/>
      </rPr>
      <t xml:space="preserve"> Saldos  de RP sin orden de pago</t>
    </r>
  </si>
  <si>
    <t>Identificar que se usen cifras erradas en la actualización del MFMP</t>
  </si>
  <si>
    <t>Posibilidad que se registren datos erroneos</t>
  </si>
  <si>
    <t xml:space="preserve">Posibilidad de Que el área encargada de revisar y validar la información no sea la proyectada en el diagnóstico financiero además de no cumplir con el principio de coherencia macro economica. </t>
  </si>
  <si>
    <t>Cifras que se utilizan y no sean las correctas, en el momento de actualizacion del marco fiscal</t>
  </si>
  <si>
    <t>No Aplica Indicador, es un analisis teorico</t>
  </si>
  <si>
    <t>Se deben realizar las actualizaciones extemporáneamente</t>
  </si>
  <si>
    <t>probabilidad</t>
  </si>
  <si>
    <t xml:space="preserve">Establecer, adoptar y cerrar el presupuesto general de rentas, recursos de capital, gastos del presupuesto de cada vigencia. </t>
  </si>
  <si>
    <t>Posibilidad de realizar registros erróneos en la adopción y ejecución del presupuesto.</t>
  </si>
  <si>
    <t>Posibilidad de Que el área encargada de adoptar y registrar la ejecución del presupuesto, realice registros erróneos que afecten la ejecucón presupuestal generando una malversación de recursos</t>
  </si>
  <si>
    <t>Revisar de manera detalladas las cifras de cada rubro al momento de la adopción del presupuesto.</t>
  </si>
  <si>
    <r>
      <t xml:space="preserve">Totalizadores de los rubros mayores </t>
    </r>
    <r>
      <rPr>
        <b/>
        <sz val="12"/>
        <color theme="1"/>
        <rFont val="Arial Narrow"/>
        <family val="2"/>
      </rPr>
      <t>Vs</t>
    </r>
    <r>
      <rPr>
        <sz val="12"/>
        <color theme="1"/>
        <rFont val="Arial Narrow"/>
        <family val="2"/>
      </rPr>
      <t xml:space="preserve"> Rubros con cifras detallas</t>
    </r>
  </si>
  <si>
    <t>Verificar que los cdp solicittados por las diferentes dependencias sean expedidos con el mismo recurso solicitado</t>
  </si>
  <si>
    <r>
      <t xml:space="preserve">CDP </t>
    </r>
    <r>
      <rPr>
        <b/>
        <sz val="12"/>
        <color theme="1"/>
        <rFont val="Arial Narrow"/>
        <family val="2"/>
      </rPr>
      <t xml:space="preserve">Vs </t>
    </r>
    <r>
      <rPr>
        <sz val="12"/>
        <color theme="1"/>
        <rFont val="Arial Narrow"/>
        <family val="2"/>
      </rPr>
      <t>Saldo de disponible por ejecucion de las dependencias</t>
    </r>
  </si>
  <si>
    <t>Establecer las cifras monetarias de las dependencias y entidades que conforman el presupuesto para cada vigencia fiscal</t>
  </si>
  <si>
    <t>Posibilidad de proyectar con datos erróneos el presupuesto de gastos de las dependencias</t>
  </si>
  <si>
    <t>Posibilidad de Que el área encargada de proyectar el presupuesto de cada dependecia digite la información de manera incorrecta</t>
  </si>
  <si>
    <t>La persona encargada de proyectar el presupuesto de gastos de todas las dependecias trascriba información de manera incorrecta</t>
  </si>
  <si>
    <r>
      <t xml:space="preserve">Documento de construccion de presupuesto </t>
    </r>
    <r>
      <rPr>
        <b/>
        <sz val="12"/>
        <color theme="1"/>
        <rFont val="Arial Narrow"/>
        <family val="2"/>
      </rPr>
      <t>Vs</t>
    </r>
    <r>
      <rPr>
        <sz val="12"/>
        <color theme="1"/>
        <rFont val="Arial Narrow"/>
        <family val="2"/>
      </rPr>
      <t xml:space="preserve"> Documento final que se radica al Concejo Municipal</t>
    </r>
  </si>
  <si>
    <t xml:space="preserve">El jefe de presupuesto debe concilair la información antes de ser presentada al concejo . </t>
  </si>
  <si>
    <t>Registrar las reformas que se realicen al presupuesto de la vigencia fiscal.</t>
  </si>
  <si>
    <t>Posibilidad que al verificar financiera y juridicamente los proyectos de acuerdo esten con datos reales</t>
  </si>
  <si>
    <t>Posiblidad de que desde el area encargada revisen, validen y apruebe sin tener primero la viabilidad financiera y juridica para las diferentes modificaciones al presupuesto.</t>
  </si>
  <si>
    <t>Proyectar modificaciones al presupuesto y que los datos esten erróneos</t>
  </si>
  <si>
    <r>
      <t>Solictudes de modificaciones al presupuesto</t>
    </r>
    <r>
      <rPr>
        <b/>
        <sz val="12"/>
        <color theme="1"/>
        <rFont val="Arial Narrow"/>
        <family val="2"/>
      </rPr>
      <t xml:space="preserve"> Vs </t>
    </r>
    <r>
      <rPr>
        <sz val="12"/>
        <color theme="1"/>
        <rFont val="Arial Narrow"/>
        <family val="2"/>
      </rPr>
      <t xml:space="preserve">norma ogranica de presupuesto y uso de fuentes de financiacion </t>
    </r>
  </si>
  <si>
    <t>Que al momento de modificar los recursos en los rubros se haga de manera erronea.</t>
  </si>
  <si>
    <r>
      <t xml:space="preserve">Documento ingresado al sistema de informacion </t>
    </r>
    <r>
      <rPr>
        <b/>
        <sz val="12"/>
        <color theme="1"/>
        <rFont val="Arial Narrow"/>
        <family val="2"/>
      </rPr>
      <t xml:space="preserve">Vs </t>
    </r>
    <r>
      <rPr>
        <sz val="12"/>
        <color theme="1"/>
        <rFont val="Arial Narrow"/>
        <family val="2"/>
      </rPr>
      <t>Decreto</t>
    </r>
  </si>
  <si>
    <t>Recuperacion de Cartera</t>
  </si>
  <si>
    <t>Posiblemente la perdida  de recursos economicos por conceptos de obligaciones tributarias que adeudan  los contribuyentes al municipio .</t>
  </si>
  <si>
    <t>Posiblemente al no debido desarrollo de las actividades y subactividades correspondientes en el desarrollo del procesos interno y ajustado al marco juridico</t>
  </si>
  <si>
    <t>Posiblemente la perdida  de recursos economicos por conceptos de obligaciones tributarias que adeudan  los contribuyentes al municipio. Posiblemente al no debido desarrollo de las actividades y subactividades correspondientes en el desarrollo del procesos interno y ajustado al marco juridico</t>
  </si>
  <si>
    <t>El Subsecretario de Recupeacion de Cartera o  el profesional delegado, cumplira con elaboracion e implementacion  de una hoja de ruta,  que tambien se implementara en la plataforma TNS.,Contendra la  descripcion especifica de los procesos y subprocesos administrativos y donde visualice el cumplimiento desde el marco juridico, lo anterior con la finalidad de tener una trasvilidad al desarrollo del PROCESO DE GESTION DE COBRO COACTIVO. Accion q se realizara de forma mensual.</t>
  </si>
  <si>
    <t>Numero de Procesos en hoja de control Vs Numero de Proecesos reflejados en TNS</t>
  </si>
  <si>
    <t>Subsecretario de Recupeacion de Cartera o en su efecto profesional delegado realizara direccionamiento actividades de retroalimentacion de procesos administrativos - procesos juridico e igual forma lo que indica el estato tributario, para los fines de tener una unificacion de criterios tecnicos y fortalecimiento de conceptos,</t>
  </si>
  <si>
    <t>Realizacion de 1 Capacitacion mensual Vs 12 meses</t>
  </si>
  <si>
    <t>Posiblidad de no lograr la ejecuciòn  del proceso   de Cobro,</t>
  </si>
  <si>
    <t>debido al  no cumplimiento de las etapas o actuaciones que contempla el Estatuto Tributario. Igual no  aplicación de la normatividad del Código de Procedimiento Civil que regulan el embargo, secuestro y remate de bienes. Por el desarrollo del proceso de forma no  armonizada y en los terminos establecidos de la  normatividad y actos administrativos con los soporte correspondientes y su validacion documental</t>
  </si>
  <si>
    <t>Posiblidad de no lograr la ejecuciòn  del proceso   de Cobro, debido al  no cumplimiento de las etapas o actuaciones que contempla el Estatuto Tributario. Igual no  aplicación de la normatividad del Código de Procedimiento Civil que regulan el embargo, secuestro y remate de bienes. Por el desarrollo del proceso de forma no  armonizada y en los terminos establecidos de la  normatividad y actos administrativos con los soporte correspondientes y su validacion documental</t>
  </si>
  <si>
    <t xml:space="preserve">     Entre 100 y 500 SMLMV </t>
  </si>
  <si>
    <t>Subsecretario de Recupeacion de Cartera o en su efecto profesional delegado realizara la elaboracion e implementacion de hoja de ruta para verificacion del cumplimiento a las actividades de emplazamiento de actos de remates o embargo</t>
  </si>
  <si>
    <t>Emplazamiento de actos de remate o embargo / Procesos de Emplazamiento de actos de remate o embargo reportado en hojas de ruta</t>
  </si>
  <si>
    <t>Subsecretario de Recupeacion de Cartera o en su efecto profesional delegado realizara la  retroalimentacion de procesos administrativos - procesos juridico e igual forma lo que indica el estatuto tributario, para los fines de tener una unificacion de criterios tecnicos y fortalecimiento - unificacion de conceptos,</t>
  </si>
  <si>
    <t>Posibilidad de que no estén todos los predios identificados en la materialización y por consiguiente no se efectué un deterioro exacto.</t>
  </si>
  <si>
    <t>, debido a la base de datos suministrada por la oficina de las TICS, que correspondería a no relacionar el 100% de los predios a materializar.</t>
  </si>
  <si>
    <t>Posibilidad de que no estén todos los predios identificados en la materialización y por consiguiente no se efectué un deterioro exacto, debido a la base de datos suministrada por la oficina de las TICS, que correspondería a no relacionar el 100% de los predios a materializar.</t>
  </si>
  <si>
    <t>La Subsecretaria de Recuperación de Cartera realizara solicitud del debido cobrar a las Oficina de las TICS de forma anual. El jefe de la dependecia realizara  la asignación de un funcionario para la coordinación del análisis y correspondiente depuración de la base de datos recibida por la oficina de las TICS, donde permitirá la identificación de los predios correspondientes del Municipio y los que se encuentren bajo marco jurídicos que los beneficie de una exoneración del debió pago de impuesto predial</t>
  </si>
  <si>
    <t xml:space="preserve">Solicitud del Debido Cobrar Vs Recepcion de informacion de </t>
  </si>
  <si>
    <t>Subsecretario de la Oficina de Recuperacion de Cartera realizara la verificacion de la base de datos entregadas por el funcionario coordinador de la actividad de materializacion del debido cobrar y deterioro exacto, logrando dar cumplimiento a las politicas contable.</t>
  </si>
  <si>
    <t xml:space="preserve">Total de matriz de materialidad de deterioro / Total de predios de la matriz de materialidad  </t>
  </si>
  <si>
    <t>RENTA E IMPUESTO</t>
  </si>
  <si>
    <t>PROCESOS DE FISCALIZACIÓN ARCHIVADOS A FAVOR DEL CONTRIBUYENTE</t>
  </si>
  <si>
    <t>Falta de sustanciación, control, seguimiento del proceso de fiscalización por la alta rotación de personal contratista</t>
  </si>
  <si>
    <t xml:space="preserve">Posibilidad de perdida económica por el archivo de los procesos de fiscalización, debido a la Falta de sustanciación, control, seguimiento del proceso de fiscalización por la alta rotación de personal contratista. </t>
  </si>
  <si>
    <t>El subsecretario (a) de Rentas e Impuestos y el Secretario (a) de Hacienda, solicitaran a la administración municipal, la asignación de personal de planta con las capacidades necesarias y suficientes, para que adelanten los procesos de fiscalización, garantizando su sustanciación, control y seguimiento, reserva tributaria, al igual que el debido proceso, para salvaguardar la integridad jurídica y financiera municipal, así como sus finanzas</t>
  </si>
  <si>
    <t>Oficio solicitud personal de planta, supernumerario, transitorio a la administración municipal</t>
  </si>
  <si>
    <t>El coordinador del proceso de fiscalización verificara que los funcionarios asignados, cumplan con la sustanciación, control y seguimiento de los procesos de fiscalización para evitar que sean sujetos de archivo y se pierda la oportunidad de recuperar recursos financieras municipales.</t>
  </si>
  <si>
    <t>Matriz de control y seguimiento procesos de fiscalización</t>
  </si>
  <si>
    <t>Solicitudes de devoluciones y compensaciones resueltos favorablemente al reclamante</t>
  </si>
  <si>
    <t>Otorgar derechos a los reclamantes sin el debido sustento jurídico</t>
  </si>
  <si>
    <t>Posibilidad de perdida de recursos económicos por solicitudes de devoluciones o compensaciones resueltas favorablemente al reclamante, debido a la inexistencia del derecho por no contar con el sustento jurídico.</t>
  </si>
  <si>
    <t>El responsable de las devoluciones y compensaciones, verificara que el personal asignado a resolver las solicitudes, haya realizado las correspondientes verificaciones documentales, monetarias y legales para determinar la asistencia del derecho del reclamante</t>
  </si>
  <si>
    <t># de  recursos fallados a favor de la administración / # recursos interpuestos en contra de las negaciones de devoluciones o compensaciones.</t>
  </si>
  <si>
    <t>No Aplica.</t>
  </si>
  <si>
    <t>No Aplica</t>
  </si>
  <si>
    <t>Perdida de recursos económicos por la prescripción de la acción de cobro.</t>
  </si>
  <si>
    <t>Extemporaneidad en la apertura de acciones de cobro</t>
  </si>
  <si>
    <t>Posibilidad de la perdida de recursos económicos debido a la extemporaneidad en la apertura de acciones de cobro de los tributos municipales no declarados o no cancelados oportunamente</t>
  </si>
  <si>
    <t>El responsable de fiscalización, dentro de los programas de fiscalización adelantará las acciones necesarias y suficientes para evitar la prescripción de la acción de cobro de los tributos municipales de su competencia.</t>
  </si>
  <si>
    <t># de prescripciones otorgadas / # de prescripciones solicitadas</t>
  </si>
  <si>
    <t>La subsecretaría de rentas e impuestos adelantara las acciones necesarias y suficientes para evitar la prescripción de la acción de cobro del impuesto predial y sus asociados.</t>
  </si>
  <si>
    <t>Solicitudes de inscripciones y novedades sin respuesta oportuna</t>
  </si>
  <si>
    <t>Debido a la falta del seguimiento y control de las solicitudes de inscripciones y novedades radicadas en los mediaos habilitados para el fin</t>
  </si>
  <si>
    <t>Posible perdida reputacional por Solicitudes de inscripciones y novedades sin respuesta oportuna, debido a la falta del seguimiento y control de las solicitudes de inscripciones y novedades radicadas en los mediaos habilitados para el fin</t>
  </si>
  <si>
    <t xml:space="preserve">     Afectación menor a 10 SMLMV .</t>
  </si>
  <si>
    <t>El funcionario encargado de inscripciones y novedades, verificará periódicamente las solicitudes recibidas y procederá a resolverlas dentro de los términos de ley</t>
  </si>
  <si>
    <t># de solicitudes resueltas mensualmente / # de solicitudes recibidas mensualmente</t>
  </si>
  <si>
    <t xml:space="preserve">30% cada mes oct, nov y dic. </t>
  </si>
  <si>
    <t>Subsecretario de despacho y asesora de rezagos</t>
  </si>
  <si>
    <t>se empezó a implementar desde el mes de septiembre</t>
  </si>
  <si>
    <t>semanal</t>
  </si>
  <si>
    <t xml:space="preserve">semanal </t>
  </si>
  <si>
    <t>CATASTRO MULTIPROPOSITO</t>
  </si>
  <si>
    <t>Rezagos de trámites</t>
  </si>
  <si>
    <t xml:space="preserve">Rezagos del IGAC desde el 2016 a 2020 y falta de grupo con un solo fin especifico. </t>
  </si>
  <si>
    <t>Trámites sin resolver (rezagos IGAC)</t>
  </si>
  <si>
    <t xml:space="preserve">     El riesgo afecta la imagen de alguna área de la organización</t>
  </si>
  <si>
    <t>Revisión, clasificación del trámite y notificación al usuario, para finalmente radicar</t>
  </si>
  <si>
    <t>Número de solicitudes notificadas/Número e solicitudes trámitadas o cerradas</t>
  </si>
  <si>
    <t>Ejercer control a las radicaciones realizadas</t>
  </si>
  <si>
    <t>Informe semanal de indicadores</t>
  </si>
  <si>
    <t>Falta actualización</t>
  </si>
  <si>
    <t xml:space="preserve">DESACTUALIZACIÓN </t>
  </si>
  <si>
    <t xml:space="preserve">8 años de desactualización catastral, más de 20 mil predios nuevos y cambios en los censados sin inscribir   </t>
  </si>
  <si>
    <t>Tecnologico</t>
  </si>
  <si>
    <t>5 años</t>
  </si>
  <si>
    <t>Actualizar el Municipio</t>
  </si>
  <si>
    <t>una vez cada 5 años</t>
  </si>
  <si>
    <t>tecnologico</t>
  </si>
  <si>
    <t>Falta de interoperabilidad con otras entidades</t>
  </si>
  <si>
    <t xml:space="preserve">Sistemas de información catastral y locales que no interoperan en favor de lo público y privado  </t>
  </si>
  <si>
    <t>Anual</t>
  </si>
  <si>
    <t xml:space="preserve">     El riesgo afecta la imagen de la entidad a nivel nacional, con efecto publicitarios sostenible a nivel país</t>
  </si>
  <si>
    <t>Realizar convenios interadministrativos con las demas entidades que interoperan con la gestión catastral</t>
  </si>
  <si>
    <t>Número de convenios realizados anialmente</t>
  </si>
  <si>
    <t>realizar convenios interadministrativos con la URT y SNR</t>
  </si>
  <si>
    <t>Secretario de despacho y lider del proceso</t>
  </si>
  <si>
    <t>diciembre</t>
  </si>
  <si>
    <t>mensual</t>
  </si>
  <si>
    <t>Plataforma con modelo LADM_COL</t>
  </si>
  <si>
    <t>Vinculación Anual</t>
  </si>
  <si>
    <t>Falta de razonalización de trámites y efectividad</t>
  </si>
  <si>
    <t>Falta de inscripción de predios
nuevos y cambios de los censados</t>
  </si>
  <si>
    <t>Diario</t>
  </si>
  <si>
    <t>Revisión y clasificación del trámite, para finalmente radicar</t>
  </si>
  <si>
    <t>Número de solicitudes recibidas/Número e solicitudes trámitadas o cerradas</t>
  </si>
  <si>
    <t>Ejercer control a las radicaciones realizadas y visita al predio</t>
  </si>
  <si>
    <t>Cantidad de visitantes asesorados y/o visitados</t>
  </si>
  <si>
    <t>Mayor Efectividad</t>
  </si>
  <si>
    <t xml:space="preserve">Usuarios afectados por falta de simplicidad y efectividad </t>
  </si>
  <si>
    <t>Racionalización de trámites</t>
  </si>
  <si>
    <t>Mejora de tiempos de cada trámites</t>
  </si>
  <si>
    <t>Mejoramiento de procedimientos</t>
  </si>
  <si>
    <t>Número de trámites con resolución</t>
  </si>
  <si>
    <t>Falta de razonalización de trámites</t>
  </si>
  <si>
    <t xml:space="preserve">Trámites represados (gestión catastral) y ausencia de mecanismos que faciliten la gestión inmobiliaria </t>
  </si>
  <si>
    <t>Ética profesional</t>
  </si>
  <si>
    <t xml:space="preserve">Falta de principios y ética profesional </t>
  </si>
  <si>
    <t>Posible cobro por trámites de obligatorio cumplimiento y/o recibir dádivas para agilizar trámites propios de la Dirección</t>
  </si>
  <si>
    <t>Lllevar un consecutivo en la entraga de certificados</t>
  </si>
  <si>
    <t>Número de solicitudes realizadas/Número e solicitudes respondidas</t>
  </si>
  <si>
    <t>Realizar mesas de trabajo para analizar los resultados de los controles y Asignar una persona en la entrada de la Dirección que se encargue de  suministrar información del trámite a los visitantes</t>
  </si>
  <si>
    <t>Subsecretario de despacho y lider del proceso</t>
  </si>
  <si>
    <t>mesual</t>
  </si>
  <si>
    <t>Seguimiento a las acciones porpuestas para el control del riesgo</t>
  </si>
  <si>
    <t>Falta de principios y ética profesional</t>
  </si>
  <si>
    <t>Realizar visitas técnicas e informes no objetivos.</t>
  </si>
  <si>
    <t>Autorización de trámites o expedición de certificados sin el cumplimiento de requisitos legales</t>
  </si>
  <si>
    <t>Revisión del archivo de los documentos exigidos al ciudadano</t>
  </si>
  <si>
    <t>No. De solicitudes de certificación/No. De solicitudes revisadas y completas</t>
  </si>
  <si>
    <t>Supervision y analisis estrictos, a fin de verificar que se esten exigiendo los requisitos de ley.</t>
  </si>
  <si>
    <t>Verificación del cumplimiento de las acciones de control propuestos</t>
  </si>
  <si>
    <t xml:space="preserve">Verificación de los trámites realizados </t>
  </si>
  <si>
    <t>Revisión completa de algún trámites</t>
  </si>
  <si>
    <t>Falta de principios y ética profesional.</t>
  </si>
  <si>
    <t>Proliferación de invasiones y necesidad de legalizar la documentación para acceder a servicios publicos.</t>
  </si>
  <si>
    <t>Falsificación de certificados y documentos</t>
  </si>
  <si>
    <t>Gestionar ante las entidades competentes para estudiar la posibilidad de la expedición de ceritificados en línea</t>
  </si>
  <si>
    <t>Resultado de la propuesta</t>
  </si>
  <si>
    <t xml:space="preserve"> Realizar mesas de trabajo para analizar las probabilidades</t>
  </si>
  <si>
    <t>Verificar el cumplimiento de las acciones planteadas</t>
  </si>
  <si>
    <t>Incumplimiento de lo estipulado como requisitos para contratar lo reglamentado en los estudios previos.</t>
  </si>
  <si>
    <t>Deficiencia en el proceso de evaluación y adjudicación del contrato, toda vez que no se cumplió con lo establecido en los estudios previos en cuanto a los requsitos de estudio y experiencia, normados en el Manual de Funciones vigente para la Alcaldía titpificado en el Decreto 0724 de 2018.</t>
  </si>
  <si>
    <t>Contratar personal con el nivel académico correspondiente respaldados en el cumplimiento de requisitos mínimos (copia de diploma y acta de grado)</t>
  </si>
  <si>
    <t>Labor realizada y ejecutada</t>
  </si>
  <si>
    <t>Realizar un seguimiento a los requisitos mínimos para las actividades a contratar y Revisión de la documentación del personal contratado</t>
  </si>
  <si>
    <t>cada vez que hay ocntratación</t>
  </si>
  <si>
    <r>
      <rPr>
        <b/>
        <sz val="12"/>
        <color theme="9" tint="-0.249977111117893"/>
        <rFont val="Arial Narrow"/>
        <family val="2"/>
      </rPr>
      <t xml:space="preserve">*Nota: </t>
    </r>
    <r>
      <rPr>
        <sz val="12"/>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</si>
  <si>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Dr. Nelson Orlando  Miranda Ruiz.                                                                                                                                                                                                                      Secretario de Hacienda Municipal de San Jose de Cucuta.</t>
  </si>
  <si>
    <t xml:space="preserve">                                                                                                                   JORGE LUIS RODRIGUEZ                                                                                                                               SUBSECRETARIO FINANCIERO </t>
  </si>
  <si>
    <t xml:space="preserve">                                                                                             LUIS FREDY ROSAS                                                                                                                                                    SUBSECRETARIO RECUPERACION DE CARTERA </t>
  </si>
  <si>
    <t xml:space="preserve">                                                                            LIRIS MARIANA PEÑA MARQUEZ                                                                                    SUBSECRETARIO RENTAS E IMPUESTO </t>
  </si>
  <si>
    <t xml:space="preserve">                                                                                                  Elaborado por Dra. Johanna Castaño            Contratista                                                                                                               SUBSECRETARIO GESTION CATASTRAL MULTIPROPOSITO</t>
  </si>
  <si>
    <t xml:space="preserve">GESTIÓN DEL RIESGO </t>
  </si>
  <si>
    <t>Planear y coordinar la implementación de políticas, estrategias, planes, programas y proyectos de prevención del Riesgo, manejo y reducción de Desastre, con el propósito de contribuir a la seguridad, el bienestar, la calidad de vida de las personas y al desarrollo sostenible, e impulsar acciones para mejorar la eficiencia en la preparación para la respuesta y la recuperación post desastre en el municipio de San José de Cúcuta.</t>
  </si>
  <si>
    <t>Liderar los procesos de la gestión del riesgo en representación de la Alcaldía de San José de Cúcuta y ejecutar acciones de mitigación, prevención y recuperación ante manifestación de uno o varios eventos naturales o antropogénicos no intencionales que generen una afectación intensa, grave y extendida sobre las condiciones normales de funcionamiento de la sociedad.</t>
  </si>
  <si>
    <t>Entrega de ayudas humanitarias a personas que no son consideradas damnificadas con el fin de beneficiar y satisfacer el bien particular</t>
  </si>
  <si>
    <t>Desvio de ayudas humanitarias para beneficios particulares</t>
  </si>
  <si>
    <t>Baja cobertura de atencion a damnificados
Perdida de la credibilidad en la imagen institucional Entrega de ayudas humanitarias a personas que no son consideradas damnificadas con el fin de beneficiar y satisfacer el bien particular Desvio de ayudas humanitarias para beneficios particulares</t>
  </si>
  <si>
    <t>Muy Alta</t>
  </si>
  <si>
    <t xml:space="preserve">Revision de documentacion requerida a los damnificados </t>
  </si>
  <si>
    <t>Ayudas entregadas= 24/Numero de actas de entrega de ayudas humanitarias= 24 100%</t>
  </si>
  <si>
    <t>Documentacion incompleta en el desarrollo de los procesos contractuales</t>
  </si>
  <si>
    <t>Faltantes en la documentación requerida para el desarrollo de los procesos contractuales</t>
  </si>
  <si>
    <t>Documentacion incompleta en el desarrollo de los procesos contractuales Faltantes en la documentación requerida para el desarrollo de los procesos contractuales</t>
  </si>
  <si>
    <t>Revision de documentos precontractuales, contractuales y propuestas</t>
  </si>
  <si>
    <t xml:space="preserve">Check list expedientes contractuales = 9/Procesos contractuales desarrollados= 9 100% </t>
  </si>
  <si>
    <t>Formulacion plan de mejoramiento</t>
  </si>
  <si>
    <t># Planes de Mejoramiento / # Hallazgos = %</t>
  </si>
  <si>
    <t xml:space="preserve">Indebida ejecución para favorecer a un tercero para recibir dádivas-colusión </t>
  </si>
  <si>
    <t xml:space="preserve">Indebida ejecución para favorecer a un tercero para recibir dádivas-colusión  Indebida ejecución para favorecer a un tercero para recibir dádivas-colusión </t>
  </si>
  <si>
    <t xml:space="preserve">Aleatoria </t>
  </si>
  <si>
    <t>Exigencia de polizas de cumplimiento</t>
  </si>
  <si>
    <t xml:space="preserve">Numero de actas de aprobación de pólizas exigidos= 5/ Numero de contratos con pólizas requeridas = 5  100% </t>
  </si>
  <si>
    <t>Profesionales no idoneos para el desarrollo de visitas tecnicas</t>
  </si>
  <si>
    <t>Inconsistencias en la informacion obtenida de  las visitas técnicas de inspeccion</t>
  </si>
  <si>
    <t>Perdida de credibilidad en la imagen institucional
Informes de visitas tecnicas poco fiables para la toma de decisiones Profesionales no idoneos para el desarrollo de visitas tecnicas Inconsistencias en la informacion obtenida de  las visitas técnicas de inspeccion</t>
  </si>
  <si>
    <t>Revision de informes tecnicos por parte de profesionales idoneos adscritos a la Secretaria</t>
  </si>
  <si>
    <t xml:space="preserve">Informes técnicos desarrollados = 192/ Informes técnicos revisados= 192 = 100% </t>
  </si>
  <si>
    <t>No implementacion de Check List de control en la docmuentacion requerida para la expedicion de permisos de eventos masivos</t>
  </si>
  <si>
    <t>Manipulación u omision en la documentación requerida para expedir certificacion para la realización de eventos masivos</t>
  </si>
  <si>
    <t>Posibles daños y afectaciones sobre los bienes e integridad fisica de los organizadores, asistentes y comunidad en general
Procesos judiciales y disciplinarios en contra de la Administracion Municipal No implementacion de Check List de control en la docmuentacion requerida para la expedicion de permisos de eventos masivos Manipulación u omision en la documentación requerida para expedir certificacion para la realización de eventos masivos</t>
  </si>
  <si>
    <t>Implementacion de Check List con los requisitos necesarios para la expedicion del certificcado de eventos masivos</t>
  </si>
  <si>
    <t xml:space="preserve">Check list para eventos masivos = 78/ Check list desarrollados= 78 = 100% </t>
  </si>
  <si>
    <t>Aceptación de dadivas por parte de particulares para desarrollar actividades que se ajustan a intereses particulares</t>
  </si>
  <si>
    <t>Sobrecostos en la ejecucion de los recursos destinados para la implementacion de los procesos de la gestion del riesgo de desastres</t>
  </si>
  <si>
    <t>Detrimento patrimonial
Perdida de la credibilidad en la imagen institucional
Procesos fiscales en contra de la Administracion Municipal Aceptación de dadivas por parte de particulares para desarrollar actividades que se ajustan a intereses particulares Sobrecostos en la ejecucion de los recursos destinados para la implementacion de los procesos de la gestion del riesgo de desastres</t>
  </si>
  <si>
    <t>Elaboracion de estudios técnicos y presupuestos por parte de personal idoneo para cada proceso de contratacion</t>
  </si>
  <si>
    <t xml:space="preserve">Numero de estudios previos exigidos= 9/ Numero de Contratos desarrollados= 9  100% </t>
  </si>
  <si>
    <t>Excepcionalidades en la aplicación del régimen de contratación estatal
Fraccionamiento de contratos
 Diseños direccionados de procesos de contratación</t>
  </si>
  <si>
    <t>Desarrollo de procesos contractuales ajustados a intereses particulares.</t>
  </si>
  <si>
    <t>Procesos disciplinarios en contra de la Administracion Municipal Excepcionalidades en la aplicación del régimen de contratación estatal
Fraccionamiento de contratos
 Diseños direccionados de procesos de contratación Desarrollo de procesos contractuales ajustados a intereses particulares.</t>
  </si>
  <si>
    <t>Elaboracion de estudios previos y pliegos de condiciones por parte de equipo  interdisciplinario</t>
  </si>
  <si>
    <t>Números de estudios previos y pliegos  de condiciones por parte de equipo  interdisciplinario= 9 / Procesos contractuales desarollados= 9 = 100%</t>
  </si>
  <si>
    <t>GESTION SOCIAL Y ECONOMICA.- GESTION EDUCACION</t>
  </si>
  <si>
    <t xml:space="preserve">Garantizar el acceso y permanencia de los niños y niñas y jóvenes y adultos del Municipio de San José de Cúcuta en el Sistema Educativo en los niveles de primera Infancia, preescolar, Básica Primaria, Secundaria y Media, ofreciendo un servicio de Calidad que contribuya a la formacion de ciudanos integrales.			</t>
  </si>
  <si>
    <t>El  presente plan comprende la formulación de estrategias y mecanismos que conduzcan al logro del objetivo general propuesto.</t>
  </si>
  <si>
    <t>Baja  credibilidad en la imagen de la Secretaría de Educación Municipal y acciones legales contra la entidad, durante la celebración de contratos.</t>
  </si>
  <si>
    <t>Incumplimiento de las normas legales, desviación de recursos, decisiones ajustadas a intereses particulares y/o soborno.</t>
  </si>
  <si>
    <t>Posibilidad de pérdida reputacional y baja credibilidad en la imagen de la Secretaría de Educación Municipal y acciones legales contra la entidad, durante la celebración de contratos por incumplimiento de las normas legales, desviación de recursos, decisiones ajustadas a intereses particulares y/o soborno.</t>
  </si>
  <si>
    <t>Los supervisores de los diferentes contratos adjudicados en la Secretaría de Educación Municipal deben realizar un seguimiento exhaustivo del cumplimiento de los objetivos contractuales con un manejo austero de los recursos públicos a fin de dar más alcance a toda la comunidad educativa por la cual se dejará como registro el informe de los supervisores en los diferentes contratos.</t>
  </si>
  <si>
    <t>Núumero de contratistas / informes de cumplimiento presentado por el supervisor de cada contrato.</t>
  </si>
  <si>
    <t>Aceptar</t>
  </si>
  <si>
    <t>Acciones legales en contra de la Secretaría de Educación por parte de los peticionarios, ocasionando pérdida de credibilidad y percepción de baja efectividad de la entidad.</t>
  </si>
  <si>
    <t>Filtración y pérdida de documentos e información reservada, hojas de vida y procesos adelantados por la Secretaría de educación.</t>
  </si>
  <si>
    <t>Probabilidad de pérdida de la reputación y acciones legales  en contra de la Secretaría de Educación por parte de los peticionarios, ocasionando pérdida de credibilidad y percepción de baja efectividad de la entidad causado por la pérdida de documentos e información reservada, hojas de vida y procesos adelantados por la Secretaría de educación.</t>
  </si>
  <si>
    <t>El asesor designado realizará cada cuatro meses una auditoría a los expedientes de historias laborales con el fin de verificar que se este dando el manejo adecuado y que se cuente con la información completa a través de unas listas de chequeo y un formato, donde se registre la muestra evaluada. De llegar a encontrarse algun error en las mismas se deberá iniciar una investigación al respecto con la autorización del subsecretario del área para establecer las causas de lo ocurrido, para lo cual se dejará como registro, evidencia de la verificación del archivo tanto físico como virtual</t>
  </si>
  <si>
    <t>Cantidad de documentacion aportada / documentacion verificada.</t>
  </si>
  <si>
    <t>Demandas y acciones judiciales en contra de la Entidad, sanciones, condenas, detrimento patrimonial, desacatos.</t>
  </si>
  <si>
    <t>Gestión inapropiada o inoportuna de los PQRSF</t>
  </si>
  <si>
    <t>Posibilidad de pérdida de la imagen de la SEM por demandas y acciones judiciales en contra de la Entidad, sanciones, condenas,  desacatos por la gestión inapropiada o inoportuna de los PQRSF</t>
  </si>
  <si>
    <t>Los líderes de cada área  con sus profesionales de apoyo, realizan el respectivo seguimiento a los términos judiciales para la presentación de las respectivas contestaciones a fin de evitar la vulneración de derechos constitucionales y con esto, evitar las acciones de tutela y demás acciones judiciales.</t>
  </si>
  <si>
    <t xml:space="preserve">Cantidad de PQRSFD recibidos / cantidad de PQRSFD contestados dentro de los términos. </t>
  </si>
  <si>
    <t xml:space="preserve"> Detrimento patrimonial y pérdida reputacional por incumplimiento de metas del Plan de Desarrollo Municipal o de las actividades misionales de la Entidad, generando que los productos entregados con el contrato no estén acordes con las condiciones pactadas en el objeto y obligaciones.</t>
  </si>
  <si>
    <t>Contratación personal no idóneo para el  desarrollo de los proyectos y actividades del Subproceso. 
 Asignación o contratación inadecuada de proveedores de bienes y servicios.</t>
  </si>
  <si>
    <t>Probabilidad de detrimento patrimonial y pérdida reputacional por  incumplimiento de metas del Plan de Desarrollo Municipal o de las actividades misionales de la Entidad, generando que los productos entregados con el contrato no estén acordes con las condiciones pactadas en el objeto y obligaciones por la contratación personal no idóneo para el  desarrollo de los proyectos y actividades del Subproceso, asignación o contratación inadecuada de proveedores de bienes y servicios.</t>
  </si>
  <si>
    <t>En relacion a la contratación y a fin de evitar la desviación de recursos y favorecimiento a terceros, se conforma el equipo de contratación de la Secretaría de educación liderado por un profesional, con el objeto de evaluar las hojas de vida de los aspirantes a los cargos, verificando que estos cumplan con los requisitos de experiencia e idoneidad, siendo el caso para las OPS. Dentro de los contratos de concesiones, licitaciones o demás, el grupo de contratación verificará los documentos aportados por el proponente par adjudicar a aquel cuya propuesta sea mas económica y favorable para la secretaría, para lo cual se dejará como registro la publicación de las hojas de vida y proponenetes con sus evidencias en la plataforma SECOP I y SECOP II.</t>
  </si>
  <si>
    <t>Número de contratos monitoreados / Número de contratos celebrados y publicados, Número de propononentes / Número de contratos celebrados y publicados.</t>
  </si>
  <si>
    <t>Pérdida de la imagen y  credibilidad en la Secretaría de Educación Municipal.</t>
  </si>
  <si>
    <t>Asignación de requerimientos que ocasionan represamientos en una misma dependencia, por dudas en la determinación de competencia y aporte de insumos para responder.</t>
  </si>
  <si>
    <t>Posibilidad de pérdida de la imagen y credibilidad en la Secretaría de Educación Municipal por asignación de requerimientos que ocasionan represamientos en una misma dependencia, por dudas en la determinación de competencia y aporte de insumos para responder.</t>
  </si>
  <si>
    <t>Cada Subsecretario revisa los requerimientos allegados a su dependencia para verificar la competencia para resolver las peticiones.</t>
  </si>
  <si>
    <t>Informe mensual PQRSF por Subsecretarías</t>
  </si>
  <si>
    <t>Disminución de los recursos del sistema general de participaciones  SGP que recibe la Secretaría de Educación Municipal, para  cubrir la prestación del servicio educativo.</t>
  </si>
  <si>
    <t>Inadecuada caracterización de los estudiantes en la plataforma SIMAT debido a la falta de compromiso de algunos rectores de las Instituciones Educativas con el suministro de información actualizada vigente y accesible en el  Sistema Integrado de Matrícula SIMAT.</t>
  </si>
  <si>
    <t>Probabilidad de disminución de los recursos del sistema general de participaciones  SGP que recibe la Secretaría de Educación Municipal, para  cubrir la prestación del servicio educativo por la Inadecuada caracterización de los estudiantes en la plataforma SIMAT debido a la falta de compromiso de algunos rectores de las Instituciones Educativas con el suministro de información actualizada vigente y accesible en el  Sistema Integrado de Matrícula SIMAT.</t>
  </si>
  <si>
    <t>El profesional líder de cobertura  de la SEM, junto con su equipo, verifica que la información suministrada por las Instituciones Educativas en el SIMAT, sea la idónea a través de la validación en el sistema.</t>
  </si>
  <si>
    <t>Número de Necesiades Educativas planteadas /  Soluciones de necesidades.</t>
  </si>
  <si>
    <t>Errores en la liquidación de nómina y novedades que generan pagos por mayor valor.</t>
  </si>
  <si>
    <t>Dificultades en la parametrización del sistema humano ( plataforma del MEN)</t>
  </si>
  <si>
    <t>Posibilidad de errores en la liquidación de nómina y novedades que generan pagos por mayor valor por dificultades en la parametrización del sistema humano ( plataforma del MEN)</t>
  </si>
  <si>
    <t>El profesional de Talento Humano revisa la parametrización, una vez se ingresa el calendario escolar de la vigencia y se trabaja con Soporte Lógico la incidencia y se revisa el concepto de salario de vacaciones de cada uno de los docentes retirados verificando que se liquide los días proporcionales a la fecha del retiro.</t>
  </si>
  <si>
    <t>Cantidad de peticiones presentadas por los usuarios</t>
  </si>
  <si>
    <t>El lider de Talento Humano junto con el equipo de nómina verifica la liquidación de nómina y novedades e identifica los  mayores valores pagados a los docentes a través del Sistema Humano (plataforma tecnológica del MEN) dejando constancia en las actas de revisión de las  prenómina y  nómina.</t>
  </si>
  <si>
    <t>Número de novedades presentadas por cada uno de los usuarios.</t>
  </si>
  <si>
    <t>Hallazgos de los entes de control.</t>
  </si>
  <si>
    <t>Publicación extemporáneas en la plataforma SECOP por demoras en las estrategias de información.</t>
  </si>
  <si>
    <t>Probabilidad de hallazgos de los entes de control por la publicación extemporánea en la plataforma SECOP por demoras en las estrategias de información</t>
  </si>
  <si>
    <t>El asesor de despacho y los profesionales  encargados del área de Contratación verifican las publicaciones de los contratos de la Secretaría de Educación en el SECOP a través de seguimientos trimestrales de muestras representivas.</t>
  </si>
  <si>
    <t>Número de hallazgos presentados / publicaciones presentadas.</t>
  </si>
  <si>
    <t>Riesgos de gestión de la Secretaria de Cultura y Turismo</t>
  </si>
  <si>
    <t>Probabilidad del desconocimiento de  las respuesta a peticiones quejas, reclamos  interpuestos por los ciudadanos, entidades y organismos de control .</t>
  </si>
  <si>
    <t xml:space="preserve">Generando el Uso inadecuado de la información de la secretaría </t>
  </si>
  <si>
    <t>Con llenvando a  la Omisión en la entrega de repuesta de  PQRS al cliente externo</t>
  </si>
  <si>
    <t>Probabilidad del desconocimiento de  las respuesta a peticiones quejas, reclamos  interpuestos por los ciudadanos, entidades y organismos de control . Generando el Uso inadecuado de la información de la secretaría  Con llenvando a  la Omisión en la entrega de repuesta de  PQRS al cliente externo</t>
  </si>
  <si>
    <t>El profesional asesor juridico de la dependencia Realizara seguimiento a la respuestas a las peticiones quejas, reclamos  interpuestos por los ciudadanos, entidades y organismos de control a traves del  Documento respuesta escrita.</t>
  </si>
  <si>
    <t>total de requerimientos contestados /total de requerimiento solicitados</t>
  </si>
  <si>
    <t>50%</t>
  </si>
  <si>
    <t>El profesional asesor juridico reasignara a los profesionales de la dependencia de acuerdo a sus competencias para dar las respuesta a peticiones quejas, reclamos  interpuestos por los ciudadanos, entidades y organismos de control de acuerdo a lo previsto en los teminos establecidos en la  Ley 1437/11 a traves del  Documento respuesta escrita.</t>
  </si>
  <si>
    <t xml:space="preserve">Por quejas por parte de los peticionarios o fallos de tutela emitios por entes judiciales, o sanciones económicas </t>
  </si>
  <si>
    <t>debido a una mala reasignación de una PQRSD</t>
  </si>
  <si>
    <t>Económico y Reputacional Por quejas por parte de los peticionarios o fallos de tutela emitios por entes judiciales, o sanciones económicas  debido a una mala reasignación de una PQRSD</t>
  </si>
  <si>
    <t>El lider de Ventanilla Única presenta semanalmente en el Concejo de Gobierno las alertas tempranas y el estado de las PQRSDF</t>
  </si>
  <si>
    <t>Quejas por parte de los ciudadanos por la mala atencion en los diferentes canales, usados frecuentemente por la entidad como: presencial, virtual, telefonico y de correspondencia</t>
  </si>
  <si>
    <t>Falta de Atencion por parte de los funcionarios en los diferentes canales usados por la entidad.</t>
  </si>
  <si>
    <t>Reputacional Quejas por parte de los ciudadanos por la mala atencion en los diferentes canales, usados frecuentemente por la entidad como: presencial, virtual, telefonico y de correspondencia Falta de Atencion por parte de los funcionarios en los diferentes canales usados por la entidad.</t>
  </si>
  <si>
    <t>El funcionario asignado para la construcción de la base de datos usará la herramienta Excel para su creación y será el responsable de su manejo</t>
  </si>
  <si>
    <t>posibilidad de perdidas economicas</t>
  </si>
  <si>
    <t>debido a la evasión a las deducciones por estampilla Procultura que genera la disminución del recaudo,</t>
  </si>
  <si>
    <t>lo que genera ajuste al presupuesto segun la incorporación del recaudo de la estampilla de procultura</t>
  </si>
  <si>
    <t>posibilidad de perdidas economicas debido a la evasión a las deducciones por estampilla Procultura que genera la disminución del recaudo, lo que genera ajuste al presupuesto segun la incorporación del recaudo de la estampilla de procultura</t>
  </si>
  <si>
    <t xml:space="preserve">el profesional a cargo del area administrativa y financiera ,mediante el analisis de los acuerdos y decretos emitidos en la alcaldia de cucuta,emisison de cdp con el concepto de viabiliadad juriidca emitido por el saesor correspondiente, la secretaria de cultura como ordenadora del gasto firma la solicitud de emision del certificado de disponibilidad presupuestal  </t>
  </si>
  <si>
    <t>total de recuroso ejecutado/total  de recurso recibido /</t>
  </si>
  <si>
    <t>posibilidad de pérdida reputacional</t>
  </si>
  <si>
    <t>por la falta de persona idónea para el manejo y custodia de la información física</t>
  </si>
  <si>
    <t>debido a la falta de actualizacion de las normas archivisticas</t>
  </si>
  <si>
    <t>posibilidad de pérdida reputacional por la falta de persona idónea para el manejo y custodia de la información física debido a la falta de actualización de las normas archivísticas</t>
  </si>
  <si>
    <t>el funcionario de planta asignado del area de archivo desarrolla las acciones de la gestion de documental verificando los requisitos segun la hoja de ruta, la cual permite que el expediente cumpla con todas las norma de archivo, el subsecretario revisa el formato diligenciado por la funcionaria encargada del archivo</t>
  </si>
  <si>
    <t xml:space="preserve">numero de expediente organizados / sobre numero de expediente allegados </t>
  </si>
  <si>
    <t>El procedimiento no se encuentra actualizado o no se realiza</t>
  </si>
  <si>
    <t xml:space="preserve">falta el principio de planeacion </t>
  </si>
  <si>
    <t xml:space="preserve">Probabilidad de investigaciones que puedan generar algun tipo de sansion disciplinaria o penales para la entidad,  afectacion en la oportunidad y cumplimiento en las priorizaciones del territorio, las cuales son identificadas dentro del plan  territorial  de salud y son para el mejoramiento de las condiciones de la poblacion en general. no existe un procedimiento documentado para dicho control de procedimientos de control , al principio de planeacion determinado por la Norma. </t>
  </si>
  <si>
    <t xml:space="preserve">el asesor financiero de la secretaria de salud debe Realizar Informe de EJECUCION PRESUPUESTAL FONDO LOCAL DE SALUD (SGP-COLJUEGOS-TRANFERENCIAs)  el cual se realiza trimestralmente  en donde se evidencie las alertas sobre  incumplimiento, si existe,  de las programaciones y el cumplimiento de las mismas establecidos en los PAS del año en curso.  </t>
  </si>
  <si>
    <t xml:space="preserve">Recursos programados / Recursos comprometidos </t>
  </si>
  <si>
    <t>Asesor financiero del despacho</t>
  </si>
  <si>
    <t>cuatrimestral</t>
  </si>
  <si>
    <t xml:space="preserve">posibilidad de recibir o solicitar cualquier dadiva a los ciudadanos para agilizar los tramites de obligatorio cumplimiento </t>
  </si>
  <si>
    <t>Debido a la carencia de control y/o verificacion de las visitas de saneamiento realizadas</t>
  </si>
  <si>
    <t>Pérdida de imagen institucional posibilidad de recibir o solicitar cualquier dadiva a los ciudadanos para agilizar los tramites de obligatorio cumplimiento  Debido a la carencia de control y/o verificacion de las visitas de saneamiento realizadas</t>
  </si>
  <si>
    <t>Catastrófico</t>
  </si>
  <si>
    <t>Extremo</t>
  </si>
  <si>
    <t>seguimiento al procedimiento de expedicion de conceptos sanitarios por parte de la sub secretaria de salud publica ( ref. salud ambiental), mediante la verificacion periodica de los puntos de control establecidos que permita corroborar la calidad de la visita, registrando en el formato de acta de visita de inspeccion (conformidad - desviacion).</t>
  </si>
  <si>
    <t>Conceptos sanitarios expedidos/ listas de chequeo diligenciadas</t>
  </si>
  <si>
    <t xml:space="preserve">Subsecretario de salud publica- referente del area de salud ambiental </t>
  </si>
  <si>
    <t>realizar socializacion de los procesos y procedimientos periodicamente por parte de la oficina de secretaria de salud, a todos los contratistas y servidores publicos de la Secretaría de Salud Municipal.</t>
  </si>
  <si>
    <t>Por la autorizacion de pagos previos a febrero de 2020</t>
  </si>
  <si>
    <t>debido a la omision del control sobre la doble facturacion y servicios no aplicables de poblacion pobre no asegurada</t>
  </si>
  <si>
    <t>posibilidad de generar riesgo fiscal  Por la autorizacion de pagos previos a febrero de 2020 debido a la omision del control sobre la doble facturacion y servicios no aplicables de poblacion pobre no asegurada</t>
  </si>
  <si>
    <t>Seguimiento al procedimiento de auditoría por parte del profesional espacializado de calidad  cada que se realice una auditoria, verificando el cumplimiento de las actividades establecidas mediante listas de chequeo</t>
  </si>
  <si>
    <t>funcionarios y contratistas socializados / total de funcionarios y contratistas de la secretaria de salud</t>
  </si>
  <si>
    <t>subsecretario de aseguramiento- referente de programa auditorias de calidad</t>
  </si>
  <si>
    <t>Procedimiento cerrado en Diciembre/2021 debido a que  por Decreto 064/2020 y Resolución 1128/2020 se aplica la Afiliación de oficio en la IPS que atiende al usuario  PPNA que demanda Servicios de Salud de urgencia  y los costos generados por la facturación deben ser asumidos por la  EAPB que lo afilia</t>
  </si>
  <si>
    <t>Finalizado</t>
  </si>
  <si>
    <t>No conformidades relacionadas con la doble facturación sobre un mismo paciente  y  un mismo servicio  sin pertinencia medica</t>
  </si>
  <si>
    <t xml:space="preserve">Por la omicion de posibles hallazgos al momento de realizar auditorias de calidad, permitiendo el favorecimiento a ips, </t>
  </si>
  <si>
    <t>Debido al desconocimiento del procedimiento de auditoría y/o la aplicación indebida de este</t>
  </si>
  <si>
    <t>Pérdida de imagen institucional Por la omicion de posibles hallazgos al momento de realizar auditorias de calidad, permitiendo el favorecimiento a ips,  Debido al desconocimiento del procedimiento de auditoría y/o la aplicación indebida de este</t>
  </si>
  <si>
    <t>Auditores de prestacion de servicios / total de Auditores de prestacion de servicios</t>
  </si>
  <si>
    <t xml:space="preserve">Auditorías realizadas/Auditorías programadas </t>
  </si>
  <si>
    <t>Por certificacion de cumplimiento de actividades contractuales, no ejecutadas por parte del supervisor del contrato para favorecer a terceros,</t>
  </si>
  <si>
    <t>Debido al flujo de contratación y la falta de controles adicionales en el proceso de verificación de contratos y cuentas de cobro</t>
  </si>
  <si>
    <t>daño fiscal  Por certificacion de cumplimiento de actividades contractuales, no ejecutadas por parte del supervisor del contrato para favorecer a terceros, Debido al flujo de contratación y la falta de controles adicionales en el proceso de verificación de contratos y cuentas de cobro</t>
  </si>
  <si>
    <t xml:space="preserve">Seguimiento constante a los procedimientos de cuentas de cobro por parte de los los supervisores, verificando el cumplimiento de las actividades establecidas mediante listas de chequeo </t>
  </si>
  <si>
    <t>asesor de contratacion</t>
  </si>
  <si>
    <t>realizar socializacion de los procesos y procedimientos periodicamente por parte de la oficina de secretaria de salud, a todos los supervisores de contratos de la Secretaría de Salud Municipal.</t>
  </si>
  <si>
    <t>N° de actividades a las cuales se les da cumplimiento / N° total de actividades establecidas en el contrato</t>
  </si>
  <si>
    <t xml:space="preserve">debido a la exigencia u omision de requisitos no pre escritos en el manual de  contratacion y/o nomatividad vigente, </t>
  </si>
  <si>
    <t>por parte de los intervinientes en las diferentes etapas contractuales, que pudieran favorecer la adjudicacion la ejecucion o liquidacion del contrato</t>
  </si>
  <si>
    <t>actualizar el o los procedimientos de adquisicion de bienes y servicios de la secretaria de salud de la alcaldia municipal</t>
  </si>
  <si>
    <t>supervisores socializados / No. Total de supervisores</t>
  </si>
  <si>
    <t>asesor de contratacion- lider de calidad</t>
  </si>
  <si>
    <t>Gestión de Direccionamiento Estratégico</t>
  </si>
  <si>
    <t>Atender integralmente las condiciones de convivencia y construcción de ciudadanía, el orden público del Municipio de Cúcuta</t>
  </si>
  <si>
    <t>Genera aumento de  inseguridad en la Ciudad</t>
  </si>
  <si>
    <t>Debido a la destinación de  los recursos sin tener en cuenta las necesidades de las entidades que hacen parte del Comité de Orden Publico</t>
  </si>
  <si>
    <t>Afectar la imagen de la entidad por la  manipulación de informacion de la destinacion de recursos del FONSET, lo que genera aumento de  inseguridad en la Ciudad debido a la destinación de  los recursos sin tener en cuenta las necesidades de las entidades que hacen parte del Comité de Orden Publico</t>
  </si>
  <si>
    <t>El ordenador del gasto realizara el  levantamiento de actas de los Comités de orden público, donde se establezcan las necesidades que se requieren para el cumplimiento de las metas establecidas en el Plan de Desarrollo Municipal, para brindar las herramientas en pro de la Seguridad del municipio de San Jose de Cúcuta y asi mismo realizar seguimiento a los compromisos establecidos.</t>
  </si>
  <si>
    <t xml:space="preserve">Cantidad de actas  suscritas sobre cantidad de actas ejecutadas </t>
  </si>
  <si>
    <t>JOSÉ ALEJANDRO MARTÍNEZ ORTÍZ</t>
  </si>
  <si>
    <t>Promover  el enriquecimiento ilicito del servidor pùblico al beneficiar a un tercero</t>
  </si>
  <si>
    <t>Manipulación de la información de los procesos precontractuales</t>
  </si>
  <si>
    <t>Probabilidad de perder la credibilidad y la imagen de la instiutcion, el cual acarrea investigaciones penales, disciplinarias y fiscales, por promover  el enriquecimiento ilicito del servidor pùblico al beneficiar a un tercero, debido a la manipulación de la información de los procesos precontractuales</t>
  </si>
  <si>
    <t xml:space="preserve">El asesor juridico supervisará la elaboración de la etapa precontractual (juridicos, técnicos y financieros) de los procesos llevados a cabo adelantados por la Secretaría de Seguridad Ciudadana, teniendo en cuenta  los formatos  establecidos por Colombia Compre Eficiente "Secop II) y el manual de contratación del Municipio de San José de Cúcuta </t>
  </si>
  <si>
    <t>Cantidad de contratos con justificación sobre la cantidad total de contratos celebrados de la vigencia actual</t>
  </si>
  <si>
    <t>ESTRATEGICO</t>
  </si>
  <si>
    <t>GESTIÓN DE LAS TECNOLOGIAS DE LA INORMACIÓN Y LAS COMUNIACIONES</t>
  </si>
  <si>
    <t>Identificar y canalizar los posibles riesgos que se prsenten en el subproceso de la gestión de las tecnologias de la información y las comunicaciones</t>
  </si>
  <si>
    <t>Inicia desde la identificación hasta la mitigación, reducción o aceptación del riesgo</t>
  </si>
  <si>
    <t>Por la Intromisión de terceros en la sede elctronica de la entidad ocasionando la caida de la pagina web</t>
  </si>
  <si>
    <t xml:space="preserve">debido a la  falta de capacitación y ejecución de las actividades de los procesos  y apropiación de los Sistemas de información que se implementan en la entidad. </t>
  </si>
  <si>
    <t xml:space="preserve">Por la Intromisión de terceros en la pagina web de la entidad debido a la  falta de capacitación y ejecución de las actividades de los procesos  y apropiación de los Sistemas de información que se implementan en la entidad. </t>
  </si>
  <si>
    <t>llevar control de las alertas emitidas aecrca de las intromisiones en la web.
Realizar procedimientos de copias de seguirdad de la pagina web.</t>
  </si>
  <si>
    <t xml:space="preserve"># de copias de seguridad realizadas / # de eventos relacionados </t>
  </si>
  <si>
    <t>Realizar copias de seguirdad periodicas de la pagina web institucional.</t>
  </si>
  <si>
    <t>Por el inadecuado uso de los sistemas de gestión documental Orfeo a la hora de dar respuesta a las PQRSDF a los ciudadanos</t>
  </si>
  <si>
    <t>debido a la falta de capacitación y seguimiento de los procesos delsistema implementado.</t>
  </si>
  <si>
    <t>or el inadecuado uso de los sistemas de gestión documental Orfeo a la hora de dar respuesta a las PQRSDF a los ciudadanos debido a la falta de capacitación y seguimiento de los procesos delsistema implementado.</t>
  </si>
  <si>
    <t>Realizar capacitaciones a los funcioanrios del sistema de gestión documental implementado</t>
  </si>
  <si>
    <t># de dependencias capacitadas / # de dependencias existentes</t>
  </si>
  <si>
    <t>Realizar procedimientos, instructivos y manuales de la plataforma de gestión documental orfeo</t>
  </si>
  <si>
    <t># de documentos realizados / # de documentos propuestos</t>
  </si>
  <si>
    <t xml:space="preserve">Por la especulación errada de la ciudadania acerca de los diferentes proyectos que se realizan en la dependencia </t>
  </si>
  <si>
    <t>debido a la falta de comunicación y orientación a la comunidad.</t>
  </si>
  <si>
    <t>Por la especulación errada de la ciudadania acerca de los diferentes proyectos que se realizan en la dependencia debido a la falta de comunicación con la comunidad.</t>
  </si>
  <si>
    <t>Tener acercamientos con la comidad comunicando las diferentes actividades que se realizn en la dependencia</t>
  </si>
  <si>
    <t>Cantidad de jornadas de aercamiento con la comunidad</t>
  </si>
  <si>
    <t>Informar a la comunidad por medio de las redes sociales y sede electronica, acerca de los proyectos y actividades que se adelantan en la dependencia.</t>
  </si>
  <si>
    <t># de publicaciones realizadas en las redes sociales informando la oferta de la dependencia.</t>
  </si>
  <si>
    <t xml:space="preserve">Por el inadecuado uso de los activos de información </t>
  </si>
  <si>
    <t>debido a la falta de experiencia y capcaitación del uso y cuidado de activos de información de la entidad</t>
  </si>
  <si>
    <t>Por el inadecuado uso de los activos de información debido a la falta de experiencia y capcaitación del uso y cuidado de activos de información de la entidad</t>
  </si>
  <si>
    <t>Daños activos fijos</t>
  </si>
  <si>
    <t xml:space="preserve">Capacitar a las dependencias en la calsificación de actios de infromación </t>
  </si>
  <si>
    <t># de capacitaciones realizadas / # de capcaitaciones propuestas</t>
  </si>
  <si>
    <t>Reducir (compartir)</t>
  </si>
  <si>
    <t>Listar los activos de informacióny el mapa de seguridad digital de la entindad.</t>
  </si>
  <si>
    <t xml:space="preserve">Matriz de activos de infromación </t>
  </si>
  <si>
    <r>
      <rPr>
        <b/>
        <sz val="11"/>
        <color rgb="FFE26B0A"/>
        <rFont val="Arial Narrow"/>
        <family val="2"/>
      </rPr>
      <t xml:space="preserve">*Nota: </t>
    </r>
    <r>
      <rPr>
        <sz val="11"/>
        <color rgb="FF000000"/>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</si>
  <si>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Desarrollo Territorial</t>
  </si>
  <si>
    <t>Movilidad</t>
  </si>
  <si>
    <t>Gestión</t>
  </si>
  <si>
    <t>Incumplimiento de los términos de ley para la gestión de requerimientos solicitados.</t>
  </si>
  <si>
    <t>Desconocimiento de los plazos de tiempo establecidos por normatividad legal vigente, debido a la falta de capacitación del personal.</t>
  </si>
  <si>
    <t>Posibilidad de pérdida reputacional por tutelas, quejas o insatisfacción de los grupos de valor, debido al incumplimiento de los términos de ley para la gestión de requerimientos solicitados por los ciudadanos, por desconocimiento de los plazos de tiempo establecidos por normatividad legal vigente.</t>
  </si>
  <si>
    <t xml:space="preserve">     Entre 50 y 100 SMLMV</t>
  </si>
  <si>
    <t>Profesional Universitario asignado para socializar los plazos de tiempo establecidos por normatividad legal vigente para la gestión de requerimientos solicitados por los ciudadanos.</t>
  </si>
  <si>
    <t>% de PQRSD contestados fuera de término: (Número de PQRSD mensuales fuera de términos / Total de PQRSD mensuales)*100</t>
  </si>
  <si>
    <t>Sin registro</t>
  </si>
  <si>
    <t>Reducir (Mitigar)</t>
  </si>
  <si>
    <t xml:space="preserve">El Profesional Universitario encargado, revisa el estado de las alertas generadas en el Sistema de Gestión Documental con el propósito de verificar y establecer la estadística, que evidencia la cantidad de PQRSD pendientes. </t>
  </si>
  <si>
    <t>El Profesional Universitario encargado</t>
  </si>
  <si>
    <t xml:space="preserve"> Mensual</t>
  </si>
  <si>
    <t>Se han realizado las estadísticas para el control de PQRSD contestadas.</t>
  </si>
  <si>
    <t>El Profesional encargado del Subproceso efectúa reunión con el personal de la Secretaría de Tránsito y Transporte, con el fin de establecer las estrategías para atender oportunamente todas las peticiones pendientes.</t>
  </si>
  <si>
    <t>El Profesional encargado del Subproceso</t>
  </si>
  <si>
    <t>Se han adelantado reuniones con el personal.</t>
  </si>
  <si>
    <t>Seguridad de la información</t>
  </si>
  <si>
    <t>Falta de un inventario actualizado para llevar un debido control de la documentación de la Secretaría de Tránsito y Transporte.</t>
  </si>
  <si>
    <t>Ausencia de personal idóneo asignado y capacitacitado para el manejo y control del archivo de la Secretaría de Tránsito y Transporte.</t>
  </si>
  <si>
    <t>Posibilidad de pérdida de documentación general del archivo de la Secretaría de Tránsito y Transporte, por la falta de un inventario actualizado para llevar un debido control de la documentación, por ausencia de personall idóneo asignado y capacitacitado para el manejo y control del archivo.</t>
  </si>
  <si>
    <t>Ejecución y Administración de procesos</t>
  </si>
  <si>
    <t>Profesional de Talento Humano encargado de contratar personal idóneo asignado y capacitacitado para el manejo y control del archivo.</t>
  </si>
  <si>
    <t xml:space="preserve">  % Personal asignado para archivo: (Número de personal asignado para archivo de la secretaría / Número de personal asignado para archivo de la Alcaldía de San José de Cúcuta) * 100</t>
  </si>
  <si>
    <t>Aleatorio</t>
  </si>
  <si>
    <t>Reducir (Compartir)</t>
  </si>
  <si>
    <t>Capacitación en cambios normativos para el manejo y control del archivo.</t>
  </si>
  <si>
    <t>El Profesional encargado del Archivo Central de la Secretaría General de la Alcaldía de San José de Cúcuta</t>
  </si>
  <si>
    <t>Trimestral</t>
  </si>
  <si>
    <t xml:space="preserve">Se han solicitado capacitaciones al archivo central de la Secretaría General. </t>
  </si>
  <si>
    <t>Implementación del procedimiento de archivo de acuerdo con las tablas de gestión documental de la Alcaldía de San José de Cúcuta.</t>
  </si>
  <si>
    <t>% Procedimientos de archivo a implementar: (Procedimientos de archivo a implementar / Total Procedimientos de archivo socializados) * 100</t>
  </si>
  <si>
    <t>Socialización del procedimiento para el manejo y control del archivo en la Secretaría de Tránsito y Transporte.</t>
  </si>
  <si>
    <t>Procedimiento de archivo transversal que falta socializar.</t>
  </si>
  <si>
    <t>No se cuenta con un Normograma de la Secretaría de Tránsito y Transporte.</t>
  </si>
  <si>
    <t>Falta de cronograma con las fechas de entrega de los informes de los hallazgos encontrados.</t>
  </si>
  <si>
    <t>Posibilidad de pérdida reputacional por hallazgos de la oficina de control interno o de otros entes de control, porque no se cuenta con un Normograma de la Secretaría de Tránsito y Transporte, debido a la falta de cronograma con las fechas de entrega de los informes de los hallazgos encontrados.</t>
  </si>
  <si>
    <t>Ejecucion y Administracion de procesos</t>
  </si>
  <si>
    <t>Coordinar reunión para programación de las fechas de entrega de los informes de los hallazgos encontrados por parte de los entes de control.</t>
  </si>
  <si>
    <t xml:space="preserve">% Reuniones para programación entrega informes de hallazgos: (Número de reuniones ejecutadas para coordinar fechas de entrega de hallazgos / Total de reuniones programadas) * 100 </t>
  </si>
  <si>
    <t>Establecer el cronograma de reuniones para programación de las fechas de entrega de los informes de los hallazgos encontrados por parte de los entes de control.</t>
  </si>
  <si>
    <t>Cronograma de reuniones para programación de las fechas de entrega de los informes de los hallazgos que falta por crear e implementar.</t>
  </si>
  <si>
    <t>Designar profesionales responsables con conocimiento jurídico para la construcción del normograma de la Secretaría de Tránsito y Transporte donde todos los servidores públicos tengan acceso para las respectivas consultas.</t>
  </si>
  <si>
    <t>% Personal encargado construcción Normograma: (Número de personas responsables para la construcción del normograma / Total de personal de la Secretaría de Tránsito y Transporte) * 100</t>
  </si>
  <si>
    <t>Construcción del normograma de la Secretaría de Tránsito y Transporte donde todos los servidores públicos tengan acceso para las respectivas consultas.</t>
  </si>
  <si>
    <t xml:space="preserve">Profesionales idóneos con conocimientos jurídicos </t>
  </si>
  <si>
    <t xml:space="preserve"> Normograma de la Secretaría de Tránsito y Transporte que falta por crear e implementar.</t>
  </si>
  <si>
    <t>Falta de coordinación entre las entidades involucradas en temas de movilidad en la ciudad de San José de Cúcuta.</t>
  </si>
  <si>
    <t>Falta de comunicación para la intervención en obras relacionadas con la movilidad en la ciudad.</t>
  </si>
  <si>
    <t>Posibilidad de detrimento patrimonial y reputacional por falta de coordinación entre las entidades involucradas en temas de movilidad y obras públicas, debido a la falta de comunicación para la intervención de actividades relacionadas con la movilidad en la ciudad.</t>
  </si>
  <si>
    <t>Notificar sobre futuras intervenciones a las Secretarías y Entidades involucradas en temas de movilidad y obras públicas en el municipio de San José de Cúcuta.</t>
  </si>
  <si>
    <t>% Notificación sobre intervenciones en movilidad: (Número de notificaciones realizadas / Total de obras publicas relacionadas con la movilidad) * 100</t>
  </si>
  <si>
    <t>Notificar sobre futuras intervenciones en temas de movilidad y obras públicas a las Secretarías involucradas y Entidades externas en el municipio de San José de Cúcuta.</t>
  </si>
  <si>
    <t>Auxiliar administrativo</t>
  </si>
  <si>
    <t>Bimestral</t>
  </si>
  <si>
    <t>Comunicaciones internas y externas que faltan por realizar e implementar.</t>
  </si>
  <si>
    <t>Coordinar las intervenciones con las a las Secretarías y Entidades involucradas en temas de movilidad y obras públicas en la ciudad de San José de Cúcuta.</t>
  </si>
  <si>
    <t>% Intervenciones coordinadas: (Número de intervenciones coordinadas /Total de intervenciones en temas de movilidad)* 100</t>
  </si>
  <si>
    <t>Coordinar las intervenciones con las Secretarías involucradas y Entidades externas en temas de movilidad y obras públicas en la ciudad de San José de Cúcuta.</t>
  </si>
  <si>
    <t>Coordinar las intervenciones con las Secretarías involucradas y Entidades externas que falta por implementar.</t>
  </si>
  <si>
    <t>DESARROLLO TERRITORIAL</t>
  </si>
  <si>
    <t>INSTRUMENTOS DE GESTIÓN Y VALORIZACIÓN</t>
  </si>
  <si>
    <t>IDENTIFICAR LOS RIESGOS DE GESTIÓN Y FINANCIEROS DE LA SECRETARIA DE VALORIZACIÓN Y PLUSVALÍA</t>
  </si>
  <si>
    <t>No responder las peticiones interpuestas por los Contribuyentes, entes de control u otra parte interesada, debido a</t>
  </si>
  <si>
    <t>Reasignar la petición recibida, al funcionario que no posee la competencia para dar respuesta.</t>
  </si>
  <si>
    <t>Ejecución y Administración de Procesos</t>
  </si>
  <si>
    <t>El profesional contratista responsable del seguimiento a las PQRSDF, revisará quincenalmente  cuáles peticiones se encuentran en estado de trámite y enviará la relación en detalle a los responsables de dar la respuesta oportuna.</t>
  </si>
  <si>
    <t>Cantidad de PQRSDF en estado de trámite</t>
  </si>
  <si>
    <t>Realizar seguimiento mensual del riesgo</t>
  </si>
  <si>
    <t>Contratista encargado</t>
  </si>
  <si>
    <t>Quincenal</t>
  </si>
  <si>
    <t>El personal de trabajo no realiza la entrega periódicamente de la documentación generada al responsable del Archivo, por causa del</t>
  </si>
  <si>
    <t>Desconocimiento  sobre las Normas Archivísticas.</t>
  </si>
  <si>
    <t>El Profesional contratista responsable del proceso de Archivo solicitará mensualmente a través de correo electronico la documentación generada por cada funcionario y el registro de dicha información en el formato: Control Entrega de documentos.</t>
  </si>
  <si>
    <t>Cantidad de información entregada para realizar el proceso de Archivo</t>
  </si>
  <si>
    <t>14/122022</t>
  </si>
  <si>
    <t>por inexistencia de información de manera oportuna para el funcionario que requiere
verificar si una obra tiene aprobada la licencia de construcción y con eso revisar el paquete de planos y la resolución de lo aprobado por curaduría,</t>
  </si>
  <si>
    <t xml:space="preserve">debido a que no existe una base de datos digital </t>
  </si>
  <si>
    <t>Posibilidad de afectación reputacional por inexistencia de información de manera oportuna para el funcionario que requiere
verificar si una obra tiene aprobada la licencia de construcción y con eso revisar el paquete de planos y la resolución de lo aprobado por curaduría, debido a que no existe una base de datos digital</t>
  </si>
  <si>
    <t>El Subdirector de Control Físico y Ambiental asignará un funcionario para construir la base de datos de las licencias de construcción que han sido informadas al DAPM quedando como evidencia el archivo de la base de datos</t>
  </si>
  <si>
    <t># de bases de datos realizadas / #de bases de datos planeadas</t>
  </si>
  <si>
    <t>por interrupción de un proceso que pueda afectar a un ciudadano o a la entidad, debido al retraso en las respuestas a las PQRSDF</t>
  </si>
  <si>
    <t>por el desconocimiento de la persona designada de los procedimientos de cada subdirección para direccionarlas oportunamente</t>
  </si>
  <si>
    <t>Posibilidad de afectación reputacional por interrupción de un proceso que pueda afectar a un ciudadano o a la entidad, debido al retraso en las respuestas a las PQRSDF por el desconocimiento de la persona designada de los procedimientos de cada subdirección para direccionarlas oportunamente</t>
  </si>
  <si>
    <t>El líder de calidad del DAPM realizará 2 socializaciones semestrales de los procedimientos de las subdirecciones a la funcionaria encargada de reasignar las PQRSDF en el sistema de gestión documental, dejando para ello el acta de reunión para la socialización</t>
  </si>
  <si>
    <t># de socializaciones realizadas / # de socializaciones programadas</t>
  </si>
  <si>
    <t>Gestión de bienes y servicios</t>
  </si>
  <si>
    <t>Administración del Recurso Físico y apoyo Logístico</t>
  </si>
  <si>
    <t>Administrar los bienes y servicios de la Entidad a través de la planeación, mantenimiento, control, atención de requerimientos y toma física de activos, para satisfacer las necesidades y requerimientos de recursos físicos de las depedenicas y procesos que faciliten y haga más eficiente la operación de la Alcaldía de San José de Cúcuta.</t>
  </si>
  <si>
    <t>Aplica para todos los procesos de la Alcaldía de San José de Cúcuta que adquieran y usen bienes muebles.</t>
  </si>
  <si>
    <t>Por sanciones con insidencia disciplinaria o fiscal emitidos por un ente de control</t>
  </si>
  <si>
    <t xml:space="preserve">Debido a diferencias en saldos en el inventario fisico o traslados no autorizados </t>
  </si>
  <si>
    <t xml:space="preserve">Afectación Económica y Reputacional por sanciones con insidencia disciplinaria o fiscal emitidos por un ente de control debido a diferencias en saldos en el inventario fisico o traslados no autorizados </t>
  </si>
  <si>
    <t>El líder del Subproceso o quien delegue, realiza la toma fisica del inventario, actualizando el Software contable de inventarios durante el proceso de cotejar el inventario.</t>
  </si>
  <si>
    <t>Inventario realizado / inventarios programados</t>
  </si>
  <si>
    <t>Monitorear permanentemente los lineamientos de la administración del Almacén, en caso de actualización normativa o cambios internos institucionales, en los casos que hayan cambios, realizar las actualizaciones pertinentes</t>
  </si>
  <si>
    <t>Líder Subproceso Administración del Recurso Físico y apoyo Logístico</t>
  </si>
  <si>
    <t>El líder del Subproceso o quien delegue, realiza la salida de los bienes muebles, registrando el movimiento en el software para el control de inventarios</t>
  </si>
  <si>
    <t>N° de salidas realizadas / N° de salidas registradas en el software</t>
  </si>
  <si>
    <t xml:space="preserve">Por daño en los bienes públicos </t>
  </si>
  <si>
    <t xml:space="preserve">Debido a una mala práctica u omision de mantenimiento y/o falta de lineamientos para el adecuado mantenimiento de los bienes.  </t>
  </si>
  <si>
    <t xml:space="preserve">Afectación económica por daño en los bienes públicos, debido a una mala práctica u omision de mantenimiento y/o falta de lineamientos para el adecuado mantenimiento de los bienes.  </t>
  </si>
  <si>
    <t>El líder del Subproceso o quien delegue realizará los mantenimientos correctivos de los equipos o muebles.</t>
  </si>
  <si>
    <t>N° mantenimientos correctivos realizados / N° de solicitudes de mantenimiento</t>
  </si>
  <si>
    <t>Se presentarán novedades relacionadas con mantenimiento de equipos y muebles a la reunión de sedes administrativas</t>
  </si>
  <si>
    <t>Líder del Proceso de Gestión de bienes y servicios / 
Líder Subproceso Administración del Recurso Físico y apoyo Logístico</t>
  </si>
  <si>
    <t>2/0122022</t>
  </si>
  <si>
    <t xml:space="preserve">El líder del Subproceso o quien delegue, realizará los mantenimientos preventivos necesarios a los equipos o muebles públicos </t>
  </si>
  <si>
    <t>N° mantenimientos realizados / N° mantenimientos programados</t>
  </si>
  <si>
    <t>Gestión de Bienes y Servicios</t>
  </si>
  <si>
    <t>Contratación</t>
  </si>
  <si>
    <t xml:space="preserve"> Asesorar y llevar a cabo las actividades y prácticas establecidas en el trámite Contractual para la adquisición de los bienes, servicios y obras públicas que se requieran para cumplir con la misión y objetivos de la Alcaldía de San José de Cúcuta, de manera transparente y eficiente.</t>
  </si>
  <si>
    <t>Aplica para todos los procesos de la Entidad, siendo transversal la Política de Compras y Contratación Pública, en su aplicación e implementación al interior de la Alcaldía de San José de Cúcuta.</t>
  </si>
  <si>
    <t>Denuncias realizadas por las partes interesadas,o detrimentos patrimoniales ya sea directamente o por demanda por nulidad del proceso de contratación</t>
  </si>
  <si>
    <t>Desconocimiento de las políticas y lineamientos para la Contratación Pública</t>
  </si>
  <si>
    <t>Afectación reputacional y economica por denuncias realizadas por las partes interesadas,o detrimentos patrimoniales ya sea directamente o por demanda por nulidad del proceso de contratación, debido al desconocimiento de las políticas y lineamientos para la Contratación Pública</t>
  </si>
  <si>
    <t>El líder de subproceso realizará por lo menos una vez en el año, procesos de capacitación a las dependencias, en relación a los lineamientos (Manual de Contratación, Manual de Supervisión e Interventoría, Procedimientos derivados, manejo plataforma SECOP II), que se emitan desde el proceso de Contratación</t>
  </si>
  <si>
    <t>N° de capacitaciones realizaads / N° de capacitaciones programadas</t>
  </si>
  <si>
    <t>Monitorear permanentemente los lineamientos de la Gestión Contractual, en caso de actualización normativa o cambios internos institucionales, en los casos que hayan cambios, realizar las actualizaciones pertinentes</t>
  </si>
  <si>
    <t>Líder Subproceso Contratación</t>
  </si>
  <si>
    <t>El líder del subproceso convocará a Comité de Contratación, con el fin de dar las indicaciones  y recomendaciones necesarias respecto a la aplicación de requisitos en los procesos de contratación.</t>
  </si>
  <si>
    <t>N° reuniones de comité celebradas / N° de reuniones programadas</t>
  </si>
  <si>
    <t>Hallazgos en procesos de seguimiento y evaluación por parte de los entes de control</t>
  </si>
  <si>
    <t xml:space="preserve">Inconsistencias en la aplicación de los lineamientos en el proceso contractual en todas sus etapas </t>
  </si>
  <si>
    <t>Afectación reputacional por hallazgos en procesos de seguimiento y evaluación por parte de los entes de control debido a inconsistencias en la aplicación de los lineamientos y requisitos del proceso contractual en todas sus etapas.</t>
  </si>
  <si>
    <t>Verificación en la plataforma SECOP II y de forma física de los de documentos de los procesos contractuales por parte del profesional delegado por el Líder del Subproceso, antes de aprobación de minuta, a través del Check List para la contratación.</t>
  </si>
  <si>
    <t>N° de procesos contractuales revisados / N° procesos contractuales programados</t>
  </si>
  <si>
    <t>Acciones de asesoría frente al manejo de la plataforma SECOP II</t>
  </si>
  <si>
    <t>Validación de las garantías de contratos celebrados por parte del Ordenador del Gasto, a través del acta de aprobación de garantías</t>
  </si>
  <si>
    <t>N° de actas aprobadas / N° de Contratos programados</t>
  </si>
  <si>
    <t>Baja calificación en el índice desagregado para la medición del desempeño</t>
  </si>
  <si>
    <t>Baja implementación de requisitos o lineamientos de la Política de Gestión de MIPG Compras y Contratación Pública</t>
  </si>
  <si>
    <t>Afectación reputacional por baja calificación en el índice desagregado para la medición del desempeño debido a la baja implementación de requisitos o lineamientos de la Política de Gestión de MIPG Compras y Contratación Pública</t>
  </si>
  <si>
    <t>El líder de subproceso realizará por lo menos una vez en el año, el autodiagnóstico para validar el estado de implementación de la política Compras y Contratación Pública</t>
  </si>
  <si>
    <t>N° de autodiagnósticos realizados / N° de autodignósticos programados</t>
  </si>
  <si>
    <t>Solicitar acompañamiento al DAFP o Colombia Compra Eficiente, frente a la implementación de la Política de Compras y Contratación Pública</t>
  </si>
  <si>
    <t>Líder Subproceso Contratación - DAPM</t>
  </si>
  <si>
    <t>El líder de subproceso realizará por lo menos una vez en el año un plan de acción para mejorar el desempeño de la política de Compras y Contratación Pública</t>
  </si>
  <si>
    <t>N° de planes de acción formulados / N° de planes de acción programados</t>
  </si>
  <si>
    <t>por quejas o demandas de las partes interesadas</t>
  </si>
  <si>
    <t>debido a inconsistencias en la liquidación de contratos</t>
  </si>
  <si>
    <t>Afectación económica y reputacional por quejas o demandas de las partes interesadas debido a inconsistencias en la liquidación de contratos</t>
  </si>
  <si>
    <t>El ordenador del gasto realizará, cada vez que un contrato termine su ejecución, la liquidación del mismo a través del acta de liquidación, en los casos qie aplique.</t>
  </si>
  <si>
    <t>N° de actas de liquidaciones aprobadas / N° de contratos ejecutados que requieran liquidación</t>
  </si>
  <si>
    <t>Actualizar el procedimiento de liquidación de contrato o convenio, de acuerdo a cambios normativos o institucionales que se presenten.</t>
  </si>
  <si>
    <t>El ordenador del gasto realizará, cada vez que un contrato termine su ejecución, el cierre del contrato a través del acta de cierre.</t>
  </si>
  <si>
    <t>N° de actas de cierre aprobadas / N° de contratos ejecutados que requieran cierre</t>
  </si>
  <si>
    <t>Relacionamiento con el Ciudadano</t>
  </si>
  <si>
    <t>Gestión de Peticiones, Quejas, Reclamos, Sugerencias y Denuncias</t>
  </si>
  <si>
    <t>Gestionar las PQRSDF radicadas a través del Gestor Documental Orfeo, realizando seguimientos periódicos con el fin de validar el cumplimiento de los términos definidos por Ley.</t>
  </si>
  <si>
    <t xml:space="preserve">Aplica para todas las comunicaciones dirigidas a la Alcaldía de San José de Cúcuta que se radiquen a través del Gestor Documental Orfeo. </t>
  </si>
  <si>
    <t>Quejas de los peticionarios, o sanciones económicas</t>
  </si>
  <si>
    <t>Incumplimiento en los términos de respuesta</t>
  </si>
  <si>
    <t>Afectación Económica y Reputacional por quejas de los peticionarios, o sanciones económicas  debido al incumplimiento en los términos de respuesta</t>
  </si>
  <si>
    <t>El líder de Ventanilla Única presenta en el Concejo de Gobierno las alertas tempranas y el estado de las PQRSDF, como mínimo cada mes.</t>
  </si>
  <si>
    <t>N° de presentaciones realizadas al Consejo de Gobierno / N° de presentaciones programadas en el mes</t>
  </si>
  <si>
    <t>Ventanilla Única validará con cada una de las dependencias, el estado de las PQRSDF, consolidando los compromisos de cada dependencia para cumplir los términos</t>
  </si>
  <si>
    <t>Líder de Ventanilla Única</t>
  </si>
  <si>
    <t>Trimestralmente, el líder de ventanilla única elabora el informe de seguimiento de las PQRSDF</t>
  </si>
  <si>
    <t>N° de informes realizados / N° de informes programados</t>
  </si>
  <si>
    <t xml:space="preserve">por quejas de los usuarios </t>
  </si>
  <si>
    <t>debido a la falta de herramientas para recibir PQRSDF verbales a través del canal presencial</t>
  </si>
  <si>
    <t>Afectación reputacional por quejas de los usuarios debido a la falta de herramientas para recibir PQRSDF verbales a través del canal presencial</t>
  </si>
  <si>
    <t>Los servidores públicos de la Ventanilla Única del canal presencial diligenciarán el formato de recepción de PQRSDF verbal, en los casos que el peticionario lo requiera.</t>
  </si>
  <si>
    <t>N° de PQRSDF recibidas verbalmente / N° de PQRSDF solicitadas verbalmente</t>
  </si>
  <si>
    <t>Revisar continuamente la pertinencia del formato de recepción de PQRSDF verbal.</t>
  </si>
  <si>
    <t>Por quejas de los peticionarios</t>
  </si>
  <si>
    <t>debido a fallas en el formulario electrónico para la radicación de PQRSDF</t>
  </si>
  <si>
    <t>Afectación reputacional por quejas de los peticionarios, debido a fallas en el formulario electrónico para la radicación de PQRSDF</t>
  </si>
  <si>
    <t>Fallas tecnologicas</t>
  </si>
  <si>
    <t>Los servidores públicos de la ventanilla única virtual, informarán al líder de la ventanilla Única, en el momento que se tenga conocimiento de la falla, para enviar mensaje a la mesa de ayuda informando los problemas en el formulario virtual.</t>
  </si>
  <si>
    <t>N° de reportes a mesa de ayuda por fallas en el formulario virtual / N° de fallas presentadas</t>
  </si>
  <si>
    <t>Monitorear permanentemente el funcionamiento del formulario virtual para la radicación de PQRSDF</t>
  </si>
  <si>
    <t>El líder de Ventanilla Única solicitará a la Secretaría de Prensa y Comunicaciones u Oficina TIC, emitir un comunicado y piezas comunicativas para informar a los peticionarios que se están presentando fallas en el formulario, sin embargo pueden radicar su PQRSDF de manera presencial.</t>
  </si>
  <si>
    <t>N° de comunicados publicados / N° de fallas presentadas</t>
  </si>
  <si>
    <t xml:space="preserve">por quejas de los peticionarios </t>
  </si>
  <si>
    <t>debido a fallas en el gestor documental en la radicación de PQRSDF de manera presencial</t>
  </si>
  <si>
    <t>Afectación reputacional por quejas de los peticionarios, debido a fallas en el gestor documental en la radicación de PQRSDF de manera presencial</t>
  </si>
  <si>
    <t>ACTIVACIÓN PLAN DE CONTINGENCIA DE RADICACIÓN CANAL PRESENCIAL: En los casos que el gestor documental presente fallas o no sea posible tener acceso en el transcurso de 30 minutos, (por falta de internet, fallas tecnológicas, fallas eléctricas, u otras fallas que no permitan el acceso), el líder del grupo de ventanilla única deberá activar el plan de contingencia de radicación, en el cual se diligenciará el formato de radicación por contingencia. Lo anterior de acuerdo al procedimiento de trámite interno de PQRSDF.</t>
  </si>
  <si>
    <t>N° de planes de contingencia activados / N° de fallas presentadas</t>
  </si>
  <si>
    <t>Monitorear permanentemente el funcionamiento del gestor documental para la radicación de PQRSDF por el canal presencial</t>
  </si>
  <si>
    <t>debido a la falta de claridad en el trámite interno de las PQRSDF</t>
  </si>
  <si>
    <t>Afectación reputacional por quejas de los peticionarios debido a la falta de claridad en el trámite interno de las PQRSDF</t>
  </si>
  <si>
    <t>El líder de Ventanilla Única realizará capacitaciones por lo menos una vez al año, a las dependencias en la normatividad aplicable al trámite interno de PQRSDF.</t>
  </si>
  <si>
    <t>N° de capacitaciones realizadas / N° de capacitaciones programadas</t>
  </si>
  <si>
    <t>Actualizar el procedimiento de trámite interno de PQRSDF, en caso de actualización normativa o cambios internos institucionales</t>
  </si>
  <si>
    <t>Gestión Documental</t>
  </si>
  <si>
    <t>Gestión, trámite y control documental</t>
  </si>
  <si>
    <t>Instruir a las dependencias de la Alcaldía de San José de Cúcuta en las actividades administrativas, técnicas y tecnológicas propias de la gestión documental, así como administrar el archivo central, con el propósito de garantizar la organización, consulta y conservación de la memoria institucional en la Entidad.</t>
  </si>
  <si>
    <t>Aplica para todos los procesos de la Entidad, siendo la Política de Gestión Documental transversal en su aplicación e implementación en el interior de la Alcaldía de San José de Cúcuta</t>
  </si>
  <si>
    <t>Hallazgos de auditoria interna o externa</t>
  </si>
  <si>
    <t>Deterioro y/o perdida de expedientes documentales</t>
  </si>
  <si>
    <t>Afectación reputacional por hallazgos de ente de control debido al deterioro y/o perdida de expedientes documentales</t>
  </si>
  <si>
    <t>El líder del Subproceso o quien delegue, realiza sensibilizaciones a las dependencias en el tema de organización de archivos de gestión y el Sistema de Conservación de los Documentos, como mínimo una vez al año.</t>
  </si>
  <si>
    <t>Sensibilizaciones realizadas / Sensibilizaciones programadas</t>
  </si>
  <si>
    <t>Monitorear permanentemente los lineamientos de la Gestión Documental, en caso de actualización normativa o cambios internos institucionales, en los casos que hayan cambios, realizar las actualizaciones pertinentes</t>
  </si>
  <si>
    <t>Líder Subproceso Gestión, trámite y control documental</t>
  </si>
  <si>
    <t>El líder del Subproceso o quien delegue, como mínimo una vez al año, realizará seguimiento a la aplicación de las Tablas de Retención Documental - TRD en las dependencias, emitiendo las recomendaciones necesarias para su cumplimiento.</t>
  </si>
  <si>
    <t>Seguimientos realizados / Seguimientos programados</t>
  </si>
  <si>
    <t>Quejas de las partes interesadas</t>
  </si>
  <si>
    <t>Desorganización, falta de clasificación y archivo inadecuado de los documentos</t>
  </si>
  <si>
    <t>Afectación reputacional por quejas de las partes interesadas debido a desorganización, falta de clasificación y archivo inadecuado de los documentos</t>
  </si>
  <si>
    <t>El líder del Subproceso o quien delegue, realiza capacitaciones de los lineamientos de Gestión Documental, dirigido a las dependencias y sus responsables de archivo, como mínimo una vez al año.</t>
  </si>
  <si>
    <t>Capacitaciones realizadas / Capacitaciones programadas</t>
  </si>
  <si>
    <t>Se realizará interención a los fondos acumulados en las dependencias</t>
  </si>
  <si>
    <t>Gestión y Desarrollo del Talento Humano</t>
  </si>
  <si>
    <t>Obligaciones Pensionales</t>
  </si>
  <si>
    <t>Atender los requerimientos para el reconocimiento de los derechos pensionales y sus temas relacionados.</t>
  </si>
  <si>
    <t>Aplica para los funcionarios y exfuncionarios de la Alcaldía, frente a la resolución de solicitudes relacionadas con los derechos pensionales y temas relacionados.</t>
  </si>
  <si>
    <t>Sansiones establecidas por entes de control o entidades judiciales</t>
  </si>
  <si>
    <t>Por reconocer o pagar cuotas partes pensionales, bonos pensionales, auxilios funerarios, indemnizaciones sustitutivas de pensión de vejez, invalidez o sobrevivientes, pensión de vejez, reliquidaciones de pensión de vejez, devolución de aportes pensionales y/o pensión de sobreviviente a personas que no cumplen los requisitos de Ley.y.</t>
  </si>
  <si>
    <t xml:space="preserve">  El profesional delegado por el jefe de la Oficina de Pensiones, verifica los soportes administrativos de vinculación laboral con la Alcaldía Municipal de San José de Cúcuta o sus entidades descentralizadas las cuales cotizaron a la extinta caja de previsión municipal de San José de Cúcuta, así como los documentos que acreditan la condición de titular y/o beneficiario del derecho solicitado, para dar respuesta en los términos de Ley, de la aceptación y/o reconocimiento del derecho pensional.</t>
  </si>
  <si>
    <t>N° de solicitudes con respuesta / N° solicitudes asignadas a la oficina</t>
  </si>
  <si>
    <t>Monitorear permanentemente los lineamientos relacionado con las Obligaciones Pensionales, en caso de actualización normativa o cambios internos institucionales, realizar las actualizaciones pertinentes</t>
  </si>
  <si>
    <t>Líder Subproceso Obligaciones Pensonales</t>
  </si>
  <si>
    <t>El profesional delegado por el jefe de la Oficina de Pesiones realiza campañas de sensibilización a los servidores publicos vinculados a la Oficina de Pensiones, de acuerdo al Decreto 0527 de 28 de Mayo de 2019 Código de Integridad del Servicio Público, como mínimo una vez al año.</t>
  </si>
  <si>
    <t>N° de sensibilizaciones realizadas / N° Sensibilizaciones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</si>
</sst>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Arial Narrow"/>
      <family val="2"/>
    </font>
    <font>
      <b/>
      <sz val="11"/>
      <color indexed="8"/>
      <name val="Arial Narrow"/>
      <family val="2"/>
    </font>
    <font>
      <sz val="11"/>
      <name val="Arial Narrow"/>
      <family val="2"/>
    </font>
    <font>
      <sz val="9"/>
      <color indexed="81"/>
      <name val="Tahoma"/>
      <family val="2"/>
    </font>
    <font>
      <sz val="11"/>
      <color theme="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b/>
      <sz val="18"/>
      <color theme="1"/>
      <name val="Arial Narrow"/>
      <family val="2"/>
    </font>
    <font>
      <b/>
      <sz val="14"/>
      <color theme="1"/>
      <name val="Arial Narrow"/>
      <family val="2"/>
    </font>
    <font>
      <sz val="12"/>
      <color theme="1"/>
      <name val="Arial Narrow"/>
      <family val="2"/>
    </font>
    <font>
      <sz val="12"/>
      <color theme="1"/>
      <name val="Calibri"/>
      <family val="2"/>
      <scheme val="minor"/>
    </font>
    <font>
      <b/>
      <sz val="12"/>
      <color theme="9" tint="-0.249977111117893"/>
      <name val="Arial Narrow"/>
      <family val="2"/>
    </font>
    <font>
      <b/>
      <sz val="14"/>
      <color rgb="FF000000"/>
      <name val="Arial Narrow"/>
      <family val="2"/>
    </font>
    <font>
      <sz val="10"/>
      <name val="Arial"/>
      <family val="2"/>
    </font>
    <font>
      <sz val="12"/>
      <name val="Times New Roman"/>
      <family val="1"/>
    </font>
    <font>
      <sz val="10"/>
      <name val="Arial Narrow"/>
      <family val="2"/>
    </font>
    <font>
      <sz val="11"/>
      <color theme="1"/>
      <name val="Arial"/>
      <family val="2"/>
    </font>
    <font>
      <b/>
      <sz val="9"/>
      <color indexed="81"/>
      <name val="Tahoma"/>
      <family val="2"/>
    </font>
    <font>
      <u/>
      <sz val="11"/>
      <color theme="10"/>
      <name val="Calibri"/>
      <family val="2"/>
      <scheme val="minor"/>
    </font>
    <font>
      <sz val="12"/>
      <name val="Calibri"/>
      <family val="2"/>
      <scheme val="minor"/>
    </font>
    <font>
      <b/>
      <sz val="8"/>
      <color theme="1"/>
      <name val="Arial Narrow"/>
      <family val="2"/>
    </font>
    <font>
      <sz val="12"/>
      <name val="Arial Narrow"/>
      <family val="2"/>
    </font>
    <font>
      <b/>
      <sz val="12"/>
      <color theme="1"/>
      <name val="Arial Narrow"/>
      <family val="2"/>
    </font>
    <font>
      <sz val="12"/>
      <color rgb="FFFF0000"/>
      <name val="Arial Narrow"/>
      <family val="2"/>
    </font>
    <font>
      <b/>
      <sz val="12"/>
      <color theme="1"/>
      <name val="Calibri"/>
      <family val="2"/>
      <scheme val="minor"/>
    </font>
    <font>
      <sz val="11"/>
      <color rgb="FF000000"/>
      <name val="Arial Narrow"/>
      <family val="2"/>
    </font>
    <font>
      <b/>
      <sz val="11"/>
      <color rgb="FF000000"/>
      <name val="Calibri"/>
      <family val="2"/>
    </font>
    <font>
      <b/>
      <sz val="11"/>
      <color rgb="FF000000"/>
      <name val="Arial Narrow"/>
      <family val="2"/>
    </font>
    <font>
      <b/>
      <sz val="18"/>
      <color rgb="FF000000"/>
      <name val="Arial Narrow"/>
      <family val="2"/>
    </font>
    <font>
      <sz val="14"/>
      <color rgb="FF000000"/>
      <name val="Arial Narrow"/>
      <family val="2"/>
    </font>
    <font>
      <b/>
      <sz val="11"/>
      <color rgb="FFE26B0A"/>
      <name val="Arial Narrow"/>
      <family val="2"/>
    </font>
    <font>
      <sz val="18"/>
      <color theme="1"/>
      <name val="Arial Narrow"/>
      <family val="2"/>
    </font>
  </fonts>
  <fills count="25">
    <fill>
      <patternFill patternType="none"/>
    </fill>
    <fill>
      <patternFill patternType="gray125"/>
    </fill>
    <fill>
      <patternFill patternType="solid">
        <fgColor rgb="FFFFFFFF"/>
        <bgColor indexed="64"/>
      </patternFill>
    </fill>
    <fill>
      <patternFill patternType="solid">
        <fgColor rgb="FFFCD5B4"/>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9900"/>
        <bgColor indexed="64"/>
      </patternFill>
    </fill>
    <fill>
      <patternFill patternType="solid">
        <fgColor theme="0"/>
        <bgColor indexed="26"/>
      </patternFill>
    </fill>
    <fill>
      <patternFill patternType="solid">
        <fgColor theme="0"/>
        <bgColor theme="0"/>
      </patternFill>
    </fill>
    <fill>
      <patternFill patternType="solid">
        <fgColor rgb="FFFFFFFF"/>
        <bgColor rgb="FF000000"/>
      </patternFill>
    </fill>
    <fill>
      <patternFill patternType="solid">
        <fgColor rgb="FFFCD5B4"/>
        <bgColor rgb="FF000000"/>
      </patternFill>
    </fill>
    <fill>
      <patternFill patternType="solid">
        <fgColor rgb="FFDCE6F1"/>
        <bgColor rgb="FF000000"/>
      </patternFill>
    </fill>
    <fill>
      <patternFill patternType="solid">
        <fgColor rgb="FFEBF1DE"/>
        <bgColor rgb="FF000000"/>
      </patternFill>
    </fill>
    <fill>
      <patternFill patternType="solid">
        <fgColor rgb="FFE4DFEC"/>
        <bgColor rgb="FF000000"/>
      </patternFill>
    </fill>
    <fill>
      <patternFill patternType="solid">
        <fgColor rgb="FFDDD9C4"/>
        <bgColor rgb="FF000000"/>
      </patternFill>
    </fill>
    <fill>
      <patternFill patternType="solid">
        <fgColor rgb="FFF2F2F2"/>
        <bgColor rgb="FF000000"/>
      </patternFill>
    </fill>
    <fill>
      <patternFill patternType="solid">
        <fgColor rgb="FFFF0000"/>
        <bgColor rgb="FF000000"/>
      </patternFill>
    </fill>
  </fills>
  <borders count="30">
    <border>
      <left/>
      <right/>
      <top/>
      <bottom/>
      <diagonal/>
    </border>
    <border>
      <left style="dashed">
        <color rgb="FFE26B0A"/>
      </left>
      <right style="dashed">
        <color rgb="FFE26B0A"/>
      </right>
      <top/>
      <bottom style="dashed">
        <color rgb="FFE26B0A"/>
      </bottom>
      <diagonal/>
    </border>
    <border>
      <left style="dashed">
        <color rgb="FFE26B0A"/>
      </left>
      <right/>
      <top/>
      <bottom style="dashed">
        <color rgb="FFE26B0A"/>
      </bottom>
      <diagonal/>
    </border>
    <border>
      <left/>
      <right style="dashed">
        <color rgb="FFE26B0A"/>
      </right>
      <top/>
      <bottom style="dashed">
        <color rgb="FFE26B0A"/>
      </bottom>
      <diagonal/>
    </border>
    <border>
      <left/>
      <right/>
      <top/>
      <bottom style="dashed">
        <color rgb="FFE26B0A"/>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0" fontId="20" fillId="0" borderId="0"/>
    <xf numFmtId="0" fontId="21" fillId="0" borderId="0"/>
    <xf numFmtId="0" fontId="10" fillId="0" borderId="0"/>
    <xf numFmtId="0" fontId="25" fillId="0" borderId="0" applyNumberFormat="0" applyFill="0" applyBorder="0" applyAlignment="0" applyProtection="0"/>
  </cellStyleXfs>
  <cellXfs count="486">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4" fillId="3" borderId="0" xfId="0" applyFont="1" applyFill="1" applyAlignment="1">
      <alignment horizontal="center" vertical="center"/>
    </xf>
    <xf numFmtId="0" fontId="3" fillId="0" borderId="0" xfId="0" applyFont="1" applyAlignment="1">
      <alignment vertical="center"/>
    </xf>
    <xf numFmtId="0" fontId="7" fillId="0" borderId="9" xfId="0" applyFont="1" applyBorder="1" applyAlignment="1">
      <alignment horizontal="center" vertical="center"/>
    </xf>
    <xf numFmtId="0" fontId="7" fillId="0" borderId="0" xfId="0" applyFont="1"/>
    <xf numFmtId="0" fontId="7" fillId="5" borderId="0" xfId="0" applyFont="1" applyFill="1"/>
    <xf numFmtId="0" fontId="9" fillId="0" borderId="0" xfId="0" applyFont="1" applyAlignment="1">
      <alignment horizontal="left" vertical="center"/>
    </xf>
    <xf numFmtId="0" fontId="9" fillId="5" borderId="0" xfId="0" applyFont="1" applyFill="1" applyAlignment="1">
      <alignment horizontal="center" vertical="center"/>
    </xf>
    <xf numFmtId="0" fontId="7" fillId="5" borderId="0" xfId="0" applyFont="1" applyFill="1" applyAlignment="1">
      <alignment vertical="center"/>
    </xf>
    <xf numFmtId="0" fontId="7" fillId="5" borderId="0" xfId="0" applyFont="1" applyFill="1" applyAlignment="1">
      <alignment horizontal="center"/>
    </xf>
    <xf numFmtId="0" fontId="7" fillId="5" borderId="0" xfId="0" applyFont="1" applyFill="1" applyAlignment="1">
      <alignment horizontal="center" vertical="center"/>
    </xf>
    <xf numFmtId="0" fontId="7" fillId="5" borderId="0" xfId="0" applyFont="1" applyFill="1" applyAlignment="1">
      <alignment horizontal="left" vertical="center"/>
    </xf>
    <xf numFmtId="0" fontId="14" fillId="4" borderId="9" xfId="0" applyFont="1" applyFill="1" applyBorder="1" applyAlignment="1">
      <alignment vertical="center"/>
    </xf>
    <xf numFmtId="0" fontId="9" fillId="11" borderId="9" xfId="0" applyFont="1" applyFill="1" applyBorder="1" applyAlignment="1">
      <alignment horizontal="center" vertical="center" textRotation="90"/>
    </xf>
    <xf numFmtId="0" fontId="7" fillId="0" borderId="6" xfId="0" applyFont="1" applyBorder="1" applyAlignment="1">
      <alignment horizontal="center" vertical="center"/>
    </xf>
    <xf numFmtId="0" fontId="7" fillId="0" borderId="9" xfId="0" applyFont="1" applyBorder="1" applyAlignment="1">
      <alignment horizontal="center" vertical="top"/>
    </xf>
    <xf numFmtId="0" fontId="11" fillId="0" borderId="9" xfId="0" applyFont="1" applyBorder="1" applyAlignment="1" applyProtection="1">
      <alignment horizontal="justify" vertical="top" wrapText="1"/>
      <protection locked="0"/>
    </xf>
    <xf numFmtId="0" fontId="7" fillId="0" borderId="9" xfId="0" applyFont="1" applyBorder="1" applyAlignment="1" applyProtection="1">
      <alignment horizontal="center" vertical="top"/>
      <protection hidden="1"/>
    </xf>
    <xf numFmtId="0" fontId="7" fillId="0" borderId="9" xfId="0" applyFont="1" applyBorder="1" applyAlignment="1" applyProtection="1">
      <alignment horizontal="center" vertical="top" textRotation="90"/>
      <protection locked="0"/>
    </xf>
    <xf numFmtId="9" fontId="7" fillId="0" borderId="9" xfId="0" applyNumberFormat="1" applyFont="1" applyBorder="1" applyAlignment="1" applyProtection="1">
      <alignment horizontal="center" vertical="top"/>
      <protection hidden="1"/>
    </xf>
    <xf numFmtId="164" fontId="7" fillId="0" borderId="9" xfId="1" applyNumberFormat="1" applyFont="1" applyBorder="1" applyAlignment="1">
      <alignment horizontal="center" vertical="top"/>
    </xf>
    <xf numFmtId="0" fontId="9" fillId="0" borderId="9" xfId="0" applyFont="1" applyBorder="1" applyAlignment="1" applyProtection="1">
      <alignment horizontal="center" vertical="top" textRotation="90" wrapText="1"/>
      <protection hidden="1"/>
    </xf>
    <xf numFmtId="0" fontId="9" fillId="0" borderId="9" xfId="0" applyFont="1" applyBorder="1" applyAlignment="1" applyProtection="1">
      <alignment horizontal="center" vertical="top" textRotation="90"/>
      <protection hidden="1"/>
    </xf>
    <xf numFmtId="0" fontId="7" fillId="0" borderId="9" xfId="0" applyFont="1" applyBorder="1" applyAlignment="1" applyProtection="1">
      <alignment horizontal="center" vertical="top" wrapText="1"/>
      <protection locked="0"/>
    </xf>
    <xf numFmtId="0" fontId="7" fillId="0" borderId="9" xfId="0" applyFont="1" applyBorder="1" applyAlignment="1" applyProtection="1">
      <alignment horizontal="center" vertical="top"/>
      <protection locked="0"/>
    </xf>
    <xf numFmtId="14" fontId="7" fillId="0" borderId="9" xfId="0" applyNumberFormat="1" applyFont="1" applyBorder="1" applyAlignment="1" applyProtection="1">
      <alignment horizontal="center" vertical="top"/>
      <protection locked="0"/>
    </xf>
    <xf numFmtId="164" fontId="7" fillId="6" borderId="9" xfId="1" applyNumberFormat="1" applyFont="1" applyFill="1" applyBorder="1" applyAlignment="1">
      <alignment horizontal="center" vertical="top"/>
    </xf>
    <xf numFmtId="0" fontId="23" fillId="8" borderId="17"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11" fillId="0" borderId="9" xfId="0" applyFont="1" applyBorder="1" applyAlignment="1" applyProtection="1">
      <alignment horizontal="justify" vertical="center" wrapText="1"/>
      <protection locked="0"/>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horizontal="center" vertical="center" textRotation="90"/>
      <protection locked="0"/>
    </xf>
    <xf numFmtId="9" fontId="7" fillId="0" borderId="9" xfId="0" applyNumberFormat="1" applyFont="1" applyBorder="1" applyAlignment="1" applyProtection="1">
      <alignment horizontal="center" vertical="center"/>
      <protection hidden="1"/>
    </xf>
    <xf numFmtId="164" fontId="7" fillId="0" borderId="9" xfId="1" applyNumberFormat="1" applyFont="1" applyBorder="1" applyAlignment="1">
      <alignment horizontal="center" vertical="center"/>
    </xf>
    <xf numFmtId="0" fontId="9" fillId="0" borderId="9" xfId="0" applyFont="1" applyBorder="1" applyAlignment="1" applyProtection="1">
      <alignment horizontal="center" vertical="center" textRotation="90" wrapText="1"/>
      <protection hidden="1"/>
    </xf>
    <xf numFmtId="0" fontId="9" fillId="0" borderId="9" xfId="0" applyFont="1" applyBorder="1" applyAlignment="1" applyProtection="1">
      <alignment horizontal="center" vertical="center" textRotation="90"/>
      <protection hidden="1"/>
    </xf>
    <xf numFmtId="0" fontId="7"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protection locked="0"/>
    </xf>
    <xf numFmtId="14" fontId="7" fillId="0" borderId="9" xfId="0" applyNumberFormat="1" applyFont="1" applyBorder="1" applyAlignment="1" applyProtection="1">
      <alignment horizontal="center" vertical="center"/>
      <protection locked="0"/>
    </xf>
    <xf numFmtId="0" fontId="0" fillId="8" borderId="17" xfId="0" applyFill="1" applyBorder="1" applyAlignment="1">
      <alignment vertical="center" wrapText="1"/>
    </xf>
    <xf numFmtId="0" fontId="0" fillId="8" borderId="18" xfId="0" applyFill="1" applyBorder="1" applyAlignment="1">
      <alignment vertical="center" wrapText="1"/>
    </xf>
    <xf numFmtId="0" fontId="9" fillId="0" borderId="9"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protection hidden="1"/>
    </xf>
    <xf numFmtId="9" fontId="7" fillId="0" borderId="9" xfId="0" applyNumberFormat="1" applyFont="1" applyBorder="1" applyAlignment="1" applyProtection="1">
      <alignment horizontal="center" vertical="center" wrapText="1"/>
      <protection hidden="1"/>
    </xf>
    <xf numFmtId="9" fontId="7" fillId="0" borderId="9" xfId="0" applyNumberFormat="1" applyFont="1" applyBorder="1" applyAlignment="1" applyProtection="1">
      <alignment horizontal="center" vertical="center" wrapText="1"/>
      <protection locked="0"/>
    </xf>
    <xf numFmtId="0" fontId="9" fillId="11" borderId="9" xfId="0" applyFont="1" applyFill="1" applyBorder="1" applyAlignment="1">
      <alignment horizontal="center" vertical="center" textRotation="90" wrapText="1"/>
    </xf>
    <xf numFmtId="0" fontId="7" fillId="0" borderId="0" xfId="0" applyFont="1" applyAlignment="1">
      <alignment vertical="center"/>
    </xf>
    <xf numFmtId="0" fontId="5" fillId="0" borderId="9" xfId="0" applyFont="1" applyBorder="1" applyAlignment="1" applyProtection="1">
      <alignment horizontal="left" vertical="top" wrapText="1"/>
      <protection locked="0"/>
    </xf>
    <xf numFmtId="16" fontId="11" fillId="0" borderId="9" xfId="0" applyNumberFormat="1" applyFont="1" applyBorder="1" applyAlignment="1" applyProtection="1">
      <alignment horizontal="justify" vertical="top" wrapText="1"/>
      <protection locked="0"/>
    </xf>
    <xf numFmtId="0" fontId="7" fillId="0" borderId="0" xfId="0" applyFont="1" applyAlignment="1">
      <alignment horizontal="center" vertical="center"/>
    </xf>
    <xf numFmtId="0" fontId="11" fillId="0" borderId="9"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xf>
    <xf numFmtId="0" fontId="28" fillId="0" borderId="21" xfId="0" applyFont="1" applyBorder="1" applyAlignment="1" applyProtection="1">
      <alignment horizontal="center" vertical="center" wrapText="1"/>
      <protection locked="0"/>
    </xf>
    <xf numFmtId="0" fontId="28" fillId="0" borderId="11" xfId="0" applyFont="1" applyBorder="1" applyAlignment="1" applyProtection="1">
      <alignment horizontal="justify" vertical="center" wrapText="1"/>
      <protection locked="0"/>
    </xf>
    <xf numFmtId="0" fontId="22" fillId="0" borderId="21" xfId="0" applyFont="1" applyBorder="1" applyAlignment="1" applyProtection="1">
      <alignment horizontal="justify" vertical="center" wrapText="1"/>
      <protection locked="0"/>
    </xf>
    <xf numFmtId="0" fontId="22" fillId="0" borderId="11" xfId="0" applyFont="1" applyBorder="1" applyAlignment="1" applyProtection="1">
      <alignment horizontal="justify" vertical="center" wrapText="1"/>
      <protection locked="0"/>
    </xf>
    <xf numFmtId="0" fontId="28" fillId="0" borderId="21" xfId="0" applyFont="1" applyBorder="1" applyAlignment="1" applyProtection="1">
      <alignment horizontal="justify" vertical="center" wrapText="1"/>
      <protection locked="0"/>
    </xf>
    <xf numFmtId="0" fontId="7" fillId="0" borderId="9" xfId="0" applyFont="1" applyBorder="1" applyAlignment="1" applyProtection="1">
      <alignment horizontal="left" vertical="center" wrapText="1"/>
      <protection locked="0"/>
    </xf>
    <xf numFmtId="9" fontId="7" fillId="0" borderId="9" xfId="0" applyNumberFormat="1" applyFont="1" applyBorder="1" applyAlignment="1" applyProtection="1">
      <alignment horizontal="center" vertical="center"/>
      <protection locked="0"/>
    </xf>
    <xf numFmtId="9" fontId="7" fillId="0" borderId="9" xfId="0" applyNumberFormat="1" applyFont="1" applyBorder="1" applyAlignment="1" applyProtection="1">
      <alignment horizontal="left" vertical="center" wrapText="1"/>
      <protection hidden="1"/>
    </xf>
    <xf numFmtId="0" fontId="11" fillId="0" borderId="9" xfId="0" applyFont="1" applyBorder="1" applyAlignment="1" applyProtection="1">
      <alignment horizontal="left" vertical="center" wrapText="1"/>
      <protection locked="0"/>
    </xf>
    <xf numFmtId="14" fontId="7" fillId="0" borderId="9" xfId="0" applyNumberFormat="1" applyFont="1" applyBorder="1" applyAlignment="1" applyProtection="1">
      <alignment horizontal="center" vertical="center" wrapText="1"/>
      <protection locked="0"/>
    </xf>
    <xf numFmtId="0" fontId="0" fillId="0" borderId="0" xfId="0" applyAlignment="1">
      <alignment wrapText="1"/>
    </xf>
    <xf numFmtId="0" fontId="16" fillId="0" borderId="0" xfId="0" applyFont="1" applyAlignment="1">
      <alignment horizontal="center" vertical="center" wrapText="1"/>
    </xf>
    <xf numFmtId="0" fontId="16" fillId="5" borderId="0" xfId="0" applyFont="1" applyFill="1" applyAlignment="1">
      <alignment horizontal="center" vertical="center" wrapText="1"/>
    </xf>
    <xf numFmtId="0" fontId="29" fillId="4" borderId="9" xfId="0" applyFont="1" applyFill="1" applyBorder="1" applyAlignment="1">
      <alignment horizontal="center" vertical="center" wrapText="1"/>
    </xf>
    <xf numFmtId="0" fontId="29" fillId="11"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hidden="1"/>
    </xf>
    <xf numFmtId="9" fontId="16" fillId="0" borderId="9" xfId="0" applyNumberFormat="1" applyFont="1" applyBorder="1" applyAlignment="1" applyProtection="1">
      <alignment horizontal="center" vertical="center" wrapText="1"/>
      <protection hidden="1"/>
    </xf>
    <xf numFmtId="0" fontId="16" fillId="14" borderId="9" xfId="0" applyFont="1" applyFill="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hidden="1"/>
    </xf>
    <xf numFmtId="164" fontId="16" fillId="0" borderId="9" xfId="1" applyNumberFormat="1" applyFont="1" applyBorder="1" applyAlignment="1">
      <alignment horizontal="center" vertical="center" wrapText="1"/>
    </xf>
    <xf numFmtId="14" fontId="16" fillId="0" borderId="9" xfId="0" applyNumberFormat="1" applyFont="1" applyBorder="1" applyAlignment="1" applyProtection="1">
      <alignment horizontal="center" vertical="center" wrapText="1"/>
      <protection locked="0"/>
    </xf>
    <xf numFmtId="0" fontId="16" fillId="6" borderId="9" xfId="0" applyFont="1" applyFill="1" applyBorder="1" applyAlignment="1" applyProtection="1">
      <alignment horizontal="center" vertical="center" wrapText="1"/>
      <protection locked="0"/>
    </xf>
    <xf numFmtId="0" fontId="28" fillId="15" borderId="9" xfId="0" applyFont="1" applyFill="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28" fillId="15" borderId="13" xfId="0" applyFont="1" applyFill="1" applyBorder="1" applyAlignment="1" applyProtection="1">
      <alignment horizontal="center" vertical="center" wrapText="1"/>
      <protection locked="0"/>
    </xf>
    <xf numFmtId="0" fontId="16" fillId="0" borderId="6" xfId="0" applyFont="1" applyBorder="1" applyAlignment="1">
      <alignment horizontal="center" vertical="center" wrapText="1"/>
    </xf>
    <xf numFmtId="0" fontId="29" fillId="5" borderId="0" xfId="0" applyFont="1" applyFill="1" applyAlignment="1">
      <alignment horizontal="center" vertical="center" wrapText="1"/>
    </xf>
    <xf numFmtId="0" fontId="7" fillId="0" borderId="9" xfId="0" applyFont="1" applyBorder="1" applyAlignment="1" applyProtection="1">
      <alignment vertical="center" wrapText="1"/>
      <protection locked="0"/>
    </xf>
    <xf numFmtId="0" fontId="7" fillId="0" borderId="9" xfId="0" applyFont="1" applyBorder="1" applyAlignment="1">
      <alignment vertical="center"/>
    </xf>
    <xf numFmtId="0" fontId="7" fillId="0" borderId="9" xfId="0" applyFont="1" applyBorder="1" applyAlignment="1" applyProtection="1">
      <alignment vertical="center"/>
      <protection locked="0"/>
    </xf>
    <xf numFmtId="0" fontId="5" fillId="5" borderId="10" xfId="0" applyFont="1" applyFill="1" applyBorder="1" applyAlignment="1">
      <alignment vertical="center" wrapText="1"/>
    </xf>
    <xf numFmtId="0" fontId="7" fillId="5" borderId="21" xfId="0" applyFont="1" applyFill="1" applyBorder="1" applyAlignment="1" applyProtection="1">
      <alignment vertical="center" wrapText="1"/>
      <protection locked="0"/>
    </xf>
    <xf numFmtId="0" fontId="7" fillId="0" borderId="9" xfId="0" applyFont="1" applyBorder="1" applyAlignment="1" applyProtection="1">
      <alignment vertical="center"/>
      <protection hidden="1"/>
    </xf>
    <xf numFmtId="0" fontId="7" fillId="0" borderId="9" xfId="0" applyFont="1" applyBorder="1" applyAlignment="1" applyProtection="1">
      <alignment vertical="center" textRotation="90"/>
      <protection locked="0"/>
    </xf>
    <xf numFmtId="9" fontId="7" fillId="0" borderId="9" xfId="0" applyNumberFormat="1" applyFont="1" applyBorder="1" applyAlignment="1" applyProtection="1">
      <alignment vertical="center"/>
      <protection hidden="1"/>
    </xf>
    <xf numFmtId="164" fontId="7" fillId="0" borderId="9" xfId="1" applyNumberFormat="1" applyFont="1" applyBorder="1" applyAlignment="1">
      <alignment vertical="center"/>
    </xf>
    <xf numFmtId="0" fontId="9" fillId="0" borderId="9" xfId="0" applyFont="1" applyBorder="1" applyAlignment="1" applyProtection="1">
      <alignment vertical="center" textRotation="90" wrapText="1"/>
      <protection hidden="1"/>
    </xf>
    <xf numFmtId="0" fontId="9" fillId="0" borderId="9" xfId="0" applyFont="1" applyBorder="1" applyAlignment="1" applyProtection="1">
      <alignment vertical="center" textRotation="90"/>
      <protection hidden="1"/>
    </xf>
    <xf numFmtId="14" fontId="7" fillId="0" borderId="9" xfId="0" applyNumberFormat="1" applyFont="1" applyBorder="1" applyAlignment="1" applyProtection="1">
      <alignment vertical="center"/>
      <protection locked="0"/>
    </xf>
    <xf numFmtId="0" fontId="5" fillId="5" borderId="9" xfId="0" applyFont="1" applyFill="1" applyBorder="1" applyAlignment="1">
      <alignment vertical="center" wrapText="1"/>
    </xf>
    <xf numFmtId="164" fontId="7" fillId="6" borderId="9" xfId="1" applyNumberFormat="1" applyFont="1" applyFill="1" applyBorder="1" applyAlignment="1">
      <alignment vertical="center"/>
    </xf>
    <xf numFmtId="0" fontId="14" fillId="4" borderId="9" xfId="0" applyFont="1" applyFill="1" applyBorder="1" applyAlignment="1">
      <alignment horizontal="center" vertical="center"/>
    </xf>
    <xf numFmtId="0" fontId="11" fillId="0" borderId="9" xfId="0" applyFont="1" applyBorder="1" applyAlignment="1" applyProtection="1">
      <alignment horizontal="center" vertical="center"/>
      <protection locked="0"/>
    </xf>
    <xf numFmtId="0" fontId="7" fillId="0" borderId="9" xfId="0" applyFont="1" applyBorder="1" applyAlignment="1">
      <alignment horizontal="center" vertical="center" wrapText="1"/>
    </xf>
    <xf numFmtId="0" fontId="7" fillId="5"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7" fillId="0" borderId="9"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textRotation="90" wrapText="1"/>
      <protection locked="0"/>
    </xf>
    <xf numFmtId="164" fontId="7" fillId="0" borderId="9" xfId="1" applyNumberFormat="1" applyFont="1" applyBorder="1" applyAlignment="1">
      <alignment horizontal="center" vertical="center" wrapText="1"/>
    </xf>
    <xf numFmtId="0" fontId="0" fillId="0" borderId="0" xfId="0" applyAlignment="1">
      <alignment horizontal="center" vertical="center" wrapText="1"/>
    </xf>
    <xf numFmtId="0" fontId="22" fillId="0" borderId="9"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16" fillId="16" borderId="9" xfId="0" applyFont="1" applyFill="1" applyBorder="1" applyAlignment="1">
      <alignment horizontal="center" vertical="center" wrapText="1"/>
    </xf>
    <xf numFmtId="0" fontId="7" fillId="0" borderId="29" xfId="0" applyFont="1" applyBorder="1" applyAlignment="1">
      <alignment horizontal="center" vertical="center" wrapText="1"/>
    </xf>
    <xf numFmtId="0" fontId="17" fillId="0" borderId="13"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hidden="1"/>
    </xf>
    <xf numFmtId="9" fontId="17" fillId="0" borderId="13" xfId="0" applyNumberFormat="1" applyFont="1" applyBorder="1" applyAlignment="1" applyProtection="1">
      <alignment horizontal="center" vertical="center" wrapText="1"/>
      <protection hidden="1"/>
    </xf>
    <xf numFmtId="9" fontId="17" fillId="0" borderId="13"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textRotation="90" wrapText="1"/>
      <protection hidden="1"/>
    </xf>
    <xf numFmtId="0" fontId="17" fillId="5" borderId="9" xfId="0" applyFont="1" applyFill="1" applyBorder="1" applyAlignment="1" applyProtection="1">
      <alignment horizontal="center" vertical="center" wrapText="1"/>
      <protection locked="0"/>
    </xf>
    <xf numFmtId="0" fontId="31" fillId="11" borderId="9" xfId="0" applyFont="1" applyFill="1" applyBorder="1" applyAlignment="1">
      <alignment horizontal="center" vertical="center" textRotation="90" wrapText="1"/>
    </xf>
    <xf numFmtId="0" fontId="26" fillId="0" borderId="9"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hidden="1"/>
    </xf>
    <xf numFmtId="9" fontId="17" fillId="0" borderId="9" xfId="0" applyNumberFormat="1" applyFont="1" applyBorder="1" applyAlignment="1" applyProtection="1">
      <alignment horizontal="center" vertical="center" wrapText="1"/>
      <protection hidden="1"/>
    </xf>
    <xf numFmtId="9" fontId="17" fillId="0" borderId="9" xfId="0" applyNumberFormat="1" applyFont="1" applyBorder="1" applyAlignment="1" applyProtection="1">
      <alignment horizontal="center" vertical="center" wrapText="1"/>
      <protection locked="0"/>
    </xf>
    <xf numFmtId="0" fontId="17" fillId="5" borderId="0" xfId="0" applyFont="1" applyFill="1" applyAlignment="1">
      <alignment horizontal="center" vertical="center" wrapText="1"/>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31" fillId="4" borderId="9"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7" borderId="13" xfId="0" applyFont="1" applyFill="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textRotation="90" wrapText="1"/>
      <protection locked="0"/>
    </xf>
    <xf numFmtId="164" fontId="17" fillId="0" borderId="9" xfId="1" applyNumberFormat="1" applyFont="1" applyBorder="1" applyAlignment="1">
      <alignment horizontal="center" vertical="center" wrapText="1"/>
    </xf>
    <xf numFmtId="14" fontId="17" fillId="0" borderId="9" xfId="0" applyNumberFormat="1" applyFont="1" applyBorder="1" applyAlignment="1" applyProtection="1">
      <alignment horizontal="center" vertical="center" wrapText="1"/>
      <protection locked="0"/>
    </xf>
    <xf numFmtId="0" fontId="34" fillId="21" borderId="9" xfId="0" applyFont="1" applyFill="1" applyBorder="1" applyAlignment="1">
      <alignment horizontal="center" vertical="center" textRotation="90" wrapText="1"/>
    </xf>
    <xf numFmtId="0" fontId="32" fillId="0" borderId="9" xfId="0" applyFont="1" applyBorder="1" applyAlignment="1" applyProtection="1">
      <alignment horizontal="center" vertical="center" wrapText="1"/>
      <protection locked="0"/>
    </xf>
    <xf numFmtId="9" fontId="32" fillId="0" borderId="9" xfId="0" applyNumberFormat="1" applyFont="1" applyBorder="1" applyAlignment="1" applyProtection="1">
      <alignment horizontal="center" vertical="center" wrapText="1"/>
      <protection hidden="1"/>
    </xf>
    <xf numFmtId="0" fontId="34" fillId="0" borderId="9" xfId="0" applyFont="1" applyBorder="1" applyAlignment="1" applyProtection="1">
      <alignment horizontal="center" vertical="center" textRotation="90" wrapText="1"/>
      <protection hidden="1"/>
    </xf>
    <xf numFmtId="0" fontId="8" fillId="0" borderId="9" xfId="0" applyFont="1" applyBorder="1" applyAlignment="1" applyProtection="1">
      <alignment horizontal="center" vertical="center" wrapText="1"/>
      <protection locked="0"/>
    </xf>
    <xf numFmtId="0" fontId="32" fillId="0" borderId="9" xfId="0" applyFont="1" applyBorder="1" applyAlignment="1">
      <alignment horizontal="center" vertical="center" wrapText="1"/>
    </xf>
    <xf numFmtId="0" fontId="32" fillId="0" borderId="0" xfId="0" applyFont="1" applyAlignment="1">
      <alignment horizontal="center" vertical="center" wrapText="1"/>
    </xf>
    <xf numFmtId="0" fontId="32" fillId="17" borderId="0" xfId="0" applyFont="1" applyFill="1" applyAlignment="1">
      <alignment horizontal="center" vertical="center" wrapText="1"/>
    </xf>
    <xf numFmtId="0" fontId="35" fillId="18" borderId="9" xfId="0" applyFont="1" applyFill="1" applyBorder="1" applyAlignment="1">
      <alignment horizontal="center" vertical="center" wrapText="1"/>
    </xf>
    <xf numFmtId="0" fontId="34" fillId="17" borderId="0" xfId="0" applyFont="1" applyFill="1" applyAlignment="1">
      <alignment horizontal="center" vertical="center" wrapText="1"/>
    </xf>
    <xf numFmtId="0" fontId="34" fillId="18" borderId="0" xfId="0" applyFont="1" applyFill="1" applyAlignment="1">
      <alignment horizontal="center" vertical="center" wrapText="1"/>
    </xf>
    <xf numFmtId="0" fontId="32" fillId="0" borderId="9" xfId="0" applyFont="1" applyBorder="1" applyAlignment="1" applyProtection="1">
      <alignment horizontal="center" vertical="center" wrapText="1"/>
      <protection hidden="1"/>
    </xf>
    <xf numFmtId="0" fontId="32" fillId="0" borderId="9" xfId="0" applyFont="1" applyBorder="1" applyAlignment="1" applyProtection="1">
      <alignment horizontal="center" vertical="center" textRotation="90" wrapText="1"/>
      <protection locked="0"/>
    </xf>
    <xf numFmtId="164" fontId="32" fillId="0" borderId="9" xfId="1" applyNumberFormat="1" applyFont="1" applyFill="1" applyBorder="1" applyAlignment="1">
      <alignment horizontal="center" vertical="center" wrapText="1"/>
    </xf>
    <xf numFmtId="14" fontId="32" fillId="0" borderId="9" xfId="0" applyNumberFormat="1" applyFont="1" applyBorder="1" applyAlignment="1" applyProtection="1">
      <alignment horizontal="center" vertical="center" wrapText="1"/>
      <protection locked="0"/>
    </xf>
    <xf numFmtId="164" fontId="32" fillId="24" borderId="9" xfId="1"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4" fillId="0" borderId="0" xfId="0" applyFont="1" applyAlignment="1">
      <alignment horizontal="center" vertical="center" wrapText="1"/>
    </xf>
    <xf numFmtId="164" fontId="7" fillId="0" borderId="9" xfId="1" applyNumberFormat="1" applyFont="1" applyFill="1" applyBorder="1" applyAlignment="1">
      <alignment horizontal="center" vertical="center" wrapText="1"/>
    </xf>
    <xf numFmtId="0" fontId="5" fillId="0" borderId="21" xfId="0" applyFont="1" applyBorder="1" applyAlignment="1" applyProtection="1">
      <alignment horizontal="justify" vertical="center" wrapText="1"/>
      <protection locked="0"/>
    </xf>
    <xf numFmtId="0" fontId="5" fillId="0" borderId="11" xfId="0" applyFont="1" applyBorder="1" applyAlignment="1" applyProtection="1">
      <alignment horizontal="justify" vertical="center" wrapText="1"/>
      <protection locked="0"/>
    </xf>
    <xf numFmtId="0" fontId="7" fillId="0" borderId="9" xfId="0" applyFont="1" applyBorder="1" applyAlignment="1" applyProtection="1">
      <alignment horizontal="justify" vertical="center" wrapText="1"/>
      <protection locked="0"/>
    </xf>
    <xf numFmtId="0" fontId="0" fillId="0" borderId="0" xfId="0"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vertical="center" wrapText="1"/>
    </xf>
    <xf numFmtId="0" fontId="14" fillId="4" borderId="9" xfId="0" applyFont="1" applyFill="1" applyBorder="1" applyAlignment="1">
      <alignment vertical="center" wrapText="1"/>
    </xf>
    <xf numFmtId="0" fontId="9" fillId="0" borderId="9" xfId="0" applyFont="1" applyBorder="1" applyAlignment="1" applyProtection="1">
      <alignment horizontal="center" vertical="center" wrapText="1"/>
      <protection hidden="1"/>
    </xf>
    <xf numFmtId="9" fontId="7" fillId="0" borderId="9" xfId="0" applyNumberFormat="1" applyFont="1" applyBorder="1" applyAlignment="1" applyProtection="1">
      <alignment horizontal="center" vertical="center" wrapText="1"/>
      <protection hidden="1"/>
    </xf>
    <xf numFmtId="0" fontId="9" fillId="13" borderId="9" xfId="0" applyFont="1" applyFill="1" applyBorder="1" applyAlignment="1">
      <alignment horizontal="center" vertical="center" wrapText="1"/>
    </xf>
    <xf numFmtId="0" fontId="7" fillId="0" borderId="9" xfId="0" applyFont="1" applyBorder="1" applyAlignment="1">
      <alignment horizontal="center" vertical="center"/>
    </xf>
    <xf numFmtId="0" fontId="2" fillId="0" borderId="9" xfId="0" applyFont="1" applyBorder="1" applyAlignment="1">
      <alignment horizontal="center" vertical="center"/>
    </xf>
    <xf numFmtId="0" fontId="14" fillId="5" borderId="14" xfId="0" applyFont="1" applyFill="1" applyBorder="1" applyAlignment="1">
      <alignment horizontal="center" vertical="center"/>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7"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protection hidden="1"/>
    </xf>
    <xf numFmtId="9" fontId="7" fillId="0" borderId="9" xfId="0" applyNumberFormat="1" applyFont="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0" borderId="9" xfId="0" applyFont="1" applyBorder="1" applyAlignment="1">
      <alignment horizontal="center"/>
    </xf>
    <xf numFmtId="0" fontId="14" fillId="5" borderId="9" xfId="0" applyFont="1" applyFill="1" applyBorder="1" applyAlignment="1">
      <alignment horizontal="center" vertical="center"/>
    </xf>
    <xf numFmtId="0" fontId="9" fillId="9" borderId="9" xfId="0" applyFont="1" applyFill="1" applyBorder="1" applyAlignment="1">
      <alignment horizontal="center" vertical="center"/>
    </xf>
    <xf numFmtId="0" fontId="9" fillId="10" borderId="9" xfId="0" applyFont="1" applyFill="1" applyBorder="1" applyAlignment="1">
      <alignment horizontal="center" vertical="center"/>
    </xf>
    <xf numFmtId="0" fontId="9" fillId="11" borderId="9" xfId="0" applyFont="1" applyFill="1" applyBorder="1" applyAlignment="1">
      <alignment horizontal="center" vertical="center"/>
    </xf>
    <xf numFmtId="0" fontId="9" fillId="12" borderId="9" xfId="0" applyFont="1" applyFill="1" applyBorder="1" applyAlignment="1">
      <alignment horizontal="center" vertical="center" textRotation="90" wrapText="1"/>
    </xf>
    <xf numFmtId="0" fontId="9" fillId="9"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13" fillId="5" borderId="9" xfId="0" applyFont="1" applyFill="1" applyBorder="1" applyAlignment="1" applyProtection="1">
      <alignment horizontal="center" vertical="center"/>
      <protection locked="0"/>
    </xf>
    <xf numFmtId="0" fontId="14" fillId="4" borderId="9" xfId="0" applyFont="1" applyFill="1" applyBorder="1" applyAlignment="1">
      <alignment horizontal="left" vertical="center"/>
    </xf>
    <xf numFmtId="0" fontId="15" fillId="9" borderId="9" xfId="0" applyFont="1" applyFill="1" applyBorder="1" applyAlignment="1">
      <alignment horizontal="center" vertical="center" textRotation="90"/>
    </xf>
    <xf numFmtId="0" fontId="9" fillId="12" borderId="9" xfId="0" applyFont="1" applyFill="1" applyBorder="1" applyAlignment="1">
      <alignment horizontal="center" vertical="center"/>
    </xf>
    <xf numFmtId="0" fontId="9" fillId="13" borderId="9" xfId="0" applyFont="1" applyFill="1" applyBorder="1" applyAlignment="1">
      <alignment horizontal="center" vertical="center"/>
    </xf>
    <xf numFmtId="0" fontId="9" fillId="11" borderId="13"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9" xfId="0" applyFont="1" applyFill="1" applyBorder="1" applyAlignment="1">
      <alignment horizontal="center" vertical="center" textRotation="90" wrapText="1"/>
    </xf>
    <xf numFmtId="0" fontId="13" fillId="5" borderId="1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9" fillId="0" borderId="9" xfId="0" applyFont="1" applyBorder="1" applyAlignment="1" applyProtection="1">
      <alignment horizontal="center" vertical="top"/>
      <protection hidden="1"/>
    </xf>
    <xf numFmtId="9" fontId="7" fillId="0" borderId="9" xfId="0" applyNumberFormat="1" applyFont="1" applyBorder="1" applyAlignment="1" applyProtection="1">
      <alignment horizontal="center" vertical="top" wrapText="1"/>
      <protection hidden="1"/>
    </xf>
    <xf numFmtId="9" fontId="7" fillId="0" borderId="9" xfId="0" applyNumberFormat="1"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hidden="1"/>
    </xf>
    <xf numFmtId="0" fontId="7" fillId="0" borderId="9" xfId="0" applyFont="1" applyBorder="1" applyAlignment="1" applyProtection="1">
      <alignment horizontal="center" vertical="top" wrapText="1"/>
      <protection locked="0"/>
    </xf>
    <xf numFmtId="0" fontId="5" fillId="0" borderId="9" xfId="0" applyFont="1" applyBorder="1" applyAlignment="1" applyProtection="1">
      <alignment horizontal="left" vertical="top" wrapText="1"/>
      <protection locked="0"/>
    </xf>
    <xf numFmtId="0" fontId="7" fillId="0" borderId="9" xfId="0" applyFont="1" applyBorder="1" applyAlignment="1">
      <alignment horizontal="center" vertical="top"/>
    </xf>
    <xf numFmtId="0" fontId="25" fillId="9" borderId="9" xfId="5" applyFill="1" applyBorder="1" applyAlignment="1">
      <alignment horizontal="center" vertical="center" wrapText="1"/>
    </xf>
    <xf numFmtId="0" fontId="7" fillId="0" borderId="9" xfId="0" applyFont="1" applyBorder="1" applyAlignment="1" applyProtection="1">
      <alignment horizontal="center" vertical="top"/>
      <protection locked="0"/>
    </xf>
    <xf numFmtId="0" fontId="16" fillId="5" borderId="19" xfId="0" applyFont="1" applyFill="1" applyBorder="1" applyAlignment="1" applyProtection="1">
      <alignment horizontal="center" vertical="center" wrapText="1"/>
      <protection locked="0"/>
    </xf>
    <xf numFmtId="0" fontId="16" fillId="5" borderId="20" xfId="0" applyFont="1" applyFill="1" applyBorder="1" applyAlignment="1" applyProtection="1">
      <alignment horizontal="center" vertical="center" wrapText="1"/>
      <protection locked="0"/>
    </xf>
    <xf numFmtId="0" fontId="16" fillId="5" borderId="19" xfId="0" applyFont="1" applyFill="1" applyBorder="1" applyAlignment="1">
      <alignment horizontal="justify" vertical="center" wrapText="1"/>
    </xf>
    <xf numFmtId="0" fontId="16" fillId="5" borderId="20" xfId="0" applyFont="1" applyFill="1" applyBorder="1" applyAlignment="1">
      <alignment horizontal="justify" vertical="center" wrapText="1"/>
    </xf>
    <xf numFmtId="0" fontId="16" fillId="0" borderId="19" xfId="0" applyFont="1" applyBorder="1" applyAlignment="1">
      <alignment horizontal="justify" vertical="center" wrapText="1"/>
    </xf>
    <xf numFmtId="0" fontId="16" fillId="0" borderId="20" xfId="0" applyFont="1" applyBorder="1" applyAlignment="1">
      <alignment horizontal="justify" vertical="center" wrapText="1"/>
    </xf>
    <xf numFmtId="0" fontId="27" fillId="5" borderId="14"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9" fillId="0" borderId="9" xfId="0" applyFont="1" applyBorder="1" applyAlignment="1">
      <alignment horizontal="center" vertical="center"/>
    </xf>
    <xf numFmtId="0" fontId="9" fillId="9" borderId="13"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11" borderId="13" xfId="0" applyFont="1" applyFill="1" applyBorder="1" applyAlignment="1">
      <alignment horizontal="center" vertical="center" textRotation="90" wrapText="1"/>
    </xf>
    <xf numFmtId="0" fontId="9" fillId="11" borderId="10" xfId="0" applyFont="1" applyFill="1" applyBorder="1" applyAlignment="1">
      <alignment horizontal="center" vertical="center" textRotation="90" wrapText="1"/>
    </xf>
    <xf numFmtId="0" fontId="9" fillId="10" borderId="13"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5" fillId="0" borderId="1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9" fontId="7" fillId="0" borderId="13" xfId="0" applyNumberFormat="1" applyFont="1" applyBorder="1" applyAlignment="1" applyProtection="1">
      <alignment horizontal="center" vertical="center" wrapText="1"/>
      <protection hidden="1"/>
    </xf>
    <xf numFmtId="9" fontId="7" fillId="0" borderId="10" xfId="0" applyNumberFormat="1" applyFont="1" applyBorder="1" applyAlignment="1" applyProtection="1">
      <alignment horizontal="center" vertical="center" wrapText="1"/>
      <protection hidden="1"/>
    </xf>
    <xf numFmtId="9" fontId="7" fillId="0" borderId="13" xfId="0" applyNumberFormat="1" applyFont="1" applyBorder="1" applyAlignment="1" applyProtection="1">
      <alignment horizontal="center" vertical="center" wrapText="1"/>
      <protection locked="0"/>
    </xf>
    <xf numFmtId="9" fontId="7" fillId="0" borderId="10" xfId="0" applyNumberFormat="1" applyFont="1" applyBorder="1" applyAlignment="1" applyProtection="1">
      <alignment horizontal="center" vertical="center" wrapText="1"/>
      <protection locked="0"/>
    </xf>
    <xf numFmtId="0" fontId="9" fillId="12" borderId="13" xfId="0" applyFont="1" applyFill="1" applyBorder="1" applyAlignment="1">
      <alignment horizontal="center" vertical="center" textRotation="90" wrapText="1"/>
    </xf>
    <xf numFmtId="0" fontId="9" fillId="12" borderId="10" xfId="0" applyFont="1" applyFill="1" applyBorder="1" applyAlignment="1">
      <alignment horizontal="center" vertical="center" textRotation="90"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9" fontId="7" fillId="0" borderId="13" xfId="0" applyNumberFormat="1" applyFont="1" applyBorder="1" applyAlignment="1" applyProtection="1">
      <alignment horizontal="center" vertical="center"/>
      <protection locked="0"/>
    </xf>
    <xf numFmtId="9" fontId="7" fillId="0" borderId="10" xfId="0" applyNumberFormat="1" applyFont="1" applyBorder="1" applyAlignment="1" applyProtection="1">
      <alignment horizontal="center" vertical="center"/>
      <protection locked="0"/>
    </xf>
    <xf numFmtId="0" fontId="9" fillId="0" borderId="13"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textRotation="90"/>
      <protection locked="0"/>
    </xf>
    <xf numFmtId="0" fontId="7" fillId="0" borderId="10" xfId="0" applyFont="1" applyBorder="1" applyAlignment="1" applyProtection="1">
      <alignment horizontal="center" vertical="center" textRotation="90"/>
      <protection locked="0"/>
    </xf>
    <xf numFmtId="14" fontId="7" fillId="0" borderId="13" xfId="0" applyNumberFormat="1" applyFont="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0" fontId="9" fillId="0" borderId="13"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9" fontId="7" fillId="0" borderId="13" xfId="0" applyNumberFormat="1" applyFont="1" applyBorder="1" applyAlignment="1" applyProtection="1">
      <alignment horizontal="center" vertical="center"/>
      <protection hidden="1"/>
    </xf>
    <xf numFmtId="9" fontId="7" fillId="0" borderId="10" xfId="0" applyNumberFormat="1" applyFont="1" applyBorder="1" applyAlignment="1" applyProtection="1">
      <alignment horizontal="center" vertical="center"/>
      <protection hidden="1"/>
    </xf>
    <xf numFmtId="0" fontId="9" fillId="0" borderId="13" xfId="0" applyFont="1" applyBorder="1" applyAlignment="1" applyProtection="1">
      <alignment horizontal="center" vertical="center" textRotation="90"/>
      <protection hidden="1"/>
    </xf>
    <xf numFmtId="0" fontId="9" fillId="0" borderId="10" xfId="0" applyFont="1" applyBorder="1" applyAlignment="1" applyProtection="1">
      <alignment horizontal="center" vertical="center" textRotation="90"/>
      <protection hidden="1"/>
    </xf>
    <xf numFmtId="0" fontId="9" fillId="0" borderId="13" xfId="0" applyFont="1" applyBorder="1" applyAlignment="1" applyProtection="1">
      <alignment horizontal="center" vertical="center" textRotation="90" wrapText="1"/>
      <protection hidden="1"/>
    </xf>
    <xf numFmtId="0" fontId="9" fillId="0" borderId="10" xfId="0" applyFont="1" applyBorder="1" applyAlignment="1" applyProtection="1">
      <alignment horizontal="center" vertical="center" textRotation="90" wrapText="1"/>
      <protection hidden="1"/>
    </xf>
    <xf numFmtId="164" fontId="7" fillId="0" borderId="13" xfId="1" applyNumberFormat="1" applyFont="1" applyBorder="1" applyAlignment="1">
      <alignment horizontal="center" vertical="center"/>
    </xf>
    <xf numFmtId="164" fontId="7" fillId="0" borderId="10" xfId="1" applyNumberFormat="1" applyFont="1" applyBorder="1" applyAlignment="1">
      <alignment horizontal="center" vertical="center"/>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6" fillId="0" borderId="0" xfId="0" applyFont="1" applyAlignment="1">
      <alignment horizontal="center" vertical="center" wrapText="1"/>
    </xf>
    <xf numFmtId="0" fontId="16" fillId="0" borderId="22" xfId="0" applyFont="1" applyBorder="1" applyAlignment="1">
      <alignment horizontal="center" vertical="center" wrapText="1"/>
    </xf>
    <xf numFmtId="0" fontId="29" fillId="0" borderId="9" xfId="0" applyFont="1" applyBorder="1" applyAlignment="1">
      <alignment horizontal="center" vertical="center" wrapText="1"/>
    </xf>
    <xf numFmtId="0" fontId="29" fillId="9" borderId="9" xfId="0" applyFont="1" applyFill="1" applyBorder="1" applyAlignment="1">
      <alignment horizontal="center" vertical="center" textRotation="90" wrapText="1"/>
    </xf>
    <xf numFmtId="0" fontId="29" fillId="9" borderId="9"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9" borderId="0" xfId="0" applyFont="1" applyFill="1" applyAlignment="1">
      <alignment horizontal="center" vertical="center" wrapText="1"/>
    </xf>
    <xf numFmtId="0" fontId="29" fillId="9" borderId="22" xfId="0" applyFont="1" applyFill="1" applyBorder="1" applyAlignment="1">
      <alignment horizontal="center" vertical="center" wrapText="1"/>
    </xf>
    <xf numFmtId="0" fontId="29" fillId="10" borderId="9" xfId="0" applyFont="1" applyFill="1" applyBorder="1" applyAlignment="1">
      <alignment horizontal="center" vertical="center" wrapText="1"/>
    </xf>
    <xf numFmtId="0" fontId="29" fillId="11" borderId="9" xfId="0" applyFont="1" applyFill="1" applyBorder="1" applyAlignment="1">
      <alignment horizontal="center" vertical="center" wrapText="1"/>
    </xf>
    <xf numFmtId="0" fontId="29" fillId="12" borderId="9" xfId="0" applyFont="1" applyFill="1" applyBorder="1" applyAlignment="1">
      <alignment horizontal="center" vertical="center" wrapText="1"/>
    </xf>
    <xf numFmtId="0" fontId="29" fillId="13" borderId="9"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22" xfId="0" applyFont="1" applyFill="1" applyBorder="1" applyAlignment="1">
      <alignment horizontal="center" vertical="center" wrapText="1"/>
    </xf>
    <xf numFmtId="0" fontId="16" fillId="5" borderId="9" xfId="0" applyFont="1" applyFill="1" applyBorder="1" applyAlignment="1" applyProtection="1">
      <alignment horizontal="center" vertical="center" wrapText="1"/>
      <protection locked="0"/>
    </xf>
    <xf numFmtId="0" fontId="29" fillId="4" borderId="9"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29" fillId="5" borderId="15"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11" borderId="13" xfId="0" applyFont="1" applyFill="1" applyBorder="1" applyAlignment="1">
      <alignment horizontal="center" vertical="center" wrapText="1"/>
    </xf>
    <xf numFmtId="0" fontId="29" fillId="11" borderId="10" xfId="0"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9" fontId="16" fillId="0" borderId="9" xfId="0" applyNumberFormat="1"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9" fontId="16" fillId="0" borderId="9" xfId="0" applyNumberFormat="1" applyFont="1" applyBorder="1" applyAlignment="1" applyProtection="1">
      <alignment horizontal="center" vertical="center" wrapText="1"/>
      <protection locked="0"/>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16"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8" fillId="5" borderId="9" xfId="0" applyFont="1" applyFill="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5" borderId="0" xfId="0" applyFont="1" applyFill="1" applyAlignment="1">
      <alignment horizontal="center" vertical="center" wrapText="1"/>
    </xf>
    <xf numFmtId="0" fontId="16" fillId="5" borderId="12" xfId="0" applyFont="1" applyFill="1" applyBorder="1" applyAlignment="1">
      <alignment horizontal="center" vertical="center" wrapText="1"/>
    </xf>
    <xf numFmtId="9" fontId="7" fillId="0" borderId="9" xfId="0" applyNumberFormat="1" applyFont="1" applyBorder="1" applyAlignment="1" applyProtection="1">
      <alignment vertical="center" wrapText="1"/>
      <protection hidden="1"/>
    </xf>
    <xf numFmtId="0" fontId="9" fillId="0" borderId="9" xfId="0" applyFont="1" applyBorder="1" applyAlignment="1" applyProtection="1">
      <alignment vertical="center"/>
      <protection hidden="1"/>
    </xf>
    <xf numFmtId="0" fontId="7" fillId="0" borderId="9"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7" fillId="0" borderId="9" xfId="0" applyFont="1" applyBorder="1" applyAlignment="1" applyProtection="1">
      <alignment vertical="center"/>
      <protection locked="0"/>
    </xf>
    <xf numFmtId="0" fontId="9" fillId="0" borderId="9" xfId="0" applyFont="1" applyBorder="1" applyAlignment="1" applyProtection="1">
      <alignment vertical="center" wrapText="1"/>
      <protection hidden="1"/>
    </xf>
    <xf numFmtId="9" fontId="7" fillId="0" borderId="9" xfId="0" applyNumberFormat="1" applyFont="1" applyBorder="1" applyAlignment="1" applyProtection="1">
      <alignment vertical="center" wrapText="1"/>
      <protection locked="0"/>
    </xf>
    <xf numFmtId="0" fontId="7" fillId="5" borderId="19" xfId="0" applyFont="1" applyFill="1" applyBorder="1" applyAlignment="1" applyProtection="1">
      <alignment vertical="center" wrapText="1"/>
      <protection locked="0"/>
    </xf>
    <xf numFmtId="0" fontId="7" fillId="5" borderId="20" xfId="0" applyFont="1" applyFill="1" applyBorder="1" applyAlignment="1" applyProtection="1">
      <alignment vertical="center" wrapText="1"/>
      <protection locked="0"/>
    </xf>
    <xf numFmtId="0" fontId="7" fillId="5" borderId="19" xfId="0" applyFont="1" applyFill="1" applyBorder="1" applyAlignment="1">
      <alignment vertical="center" wrapText="1"/>
    </xf>
    <xf numFmtId="0" fontId="7" fillId="5" borderId="20" xfId="0" applyFont="1" applyFill="1" applyBorder="1" applyAlignment="1">
      <alignment vertical="center" wrapText="1"/>
    </xf>
    <xf numFmtId="0" fontId="15" fillId="5" borderId="9" xfId="0" applyFont="1" applyFill="1" applyBorder="1" applyAlignment="1" applyProtection="1">
      <alignment horizontal="center" vertical="center"/>
      <protection locked="0"/>
    </xf>
    <xf numFmtId="0" fontId="7" fillId="5" borderId="14"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9" fillId="10" borderId="9" xfId="0" applyFont="1" applyFill="1" applyBorder="1" applyAlignment="1">
      <alignment horizontal="center" vertical="center" textRotation="90" wrapText="1"/>
    </xf>
    <xf numFmtId="0" fontId="9" fillId="10" borderId="9" xfId="0" applyFont="1" applyFill="1" applyBorder="1" applyAlignment="1">
      <alignment horizontal="center" vertical="center" textRotation="90"/>
    </xf>
    <xf numFmtId="0" fontId="7" fillId="5" borderId="16" xfId="0" applyFont="1" applyFill="1" applyBorder="1" applyAlignment="1">
      <alignment horizontal="left" vertical="center" wrapText="1"/>
    </xf>
    <xf numFmtId="0" fontId="16" fillId="5" borderId="9" xfId="0" applyFont="1" applyFill="1" applyBorder="1" applyAlignment="1">
      <alignment horizontal="center" vertical="center" wrapText="1"/>
    </xf>
    <xf numFmtId="0" fontId="14" fillId="4" borderId="9" xfId="0" applyFont="1" applyFill="1" applyBorder="1" applyAlignment="1">
      <alignment horizontal="center" vertical="center"/>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6"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16" borderId="26" xfId="0" applyFont="1" applyFill="1" applyBorder="1" applyAlignment="1">
      <alignment horizontal="center" vertical="center" wrapText="1"/>
    </xf>
    <xf numFmtId="0" fontId="16" fillId="16" borderId="10"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16" fillId="16" borderId="13" xfId="0" applyFont="1" applyFill="1" applyBorder="1" applyAlignment="1">
      <alignment horizontal="center" vertical="center" wrapText="1"/>
    </xf>
    <xf numFmtId="0" fontId="13" fillId="5" borderId="9" xfId="0" applyFont="1" applyFill="1" applyBorder="1" applyAlignment="1" applyProtection="1">
      <alignment horizontal="center" vertical="center" wrapText="1"/>
      <protection locked="0"/>
    </xf>
    <xf numFmtId="0" fontId="14" fillId="4" borderId="9"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5" fillId="9" borderId="9" xfId="0" applyFont="1" applyFill="1" applyBorder="1" applyAlignment="1">
      <alignment horizontal="center" vertical="center" textRotation="90" wrapText="1"/>
    </xf>
    <xf numFmtId="0" fontId="9" fillId="0" borderId="9" xfId="0" applyFont="1" applyBorder="1" applyAlignment="1">
      <alignment horizontal="center" vertical="center" wrapText="1"/>
    </xf>
    <xf numFmtId="0" fontId="14" fillId="5" borderId="14" xfId="0" applyFont="1" applyFill="1" applyBorder="1" applyAlignment="1">
      <alignment horizontal="center" vertical="center" wrapText="1"/>
    </xf>
    <xf numFmtId="0" fontId="7" fillId="5" borderId="9" xfId="0" applyFont="1" applyFill="1" applyBorder="1" applyAlignment="1" applyProtection="1">
      <alignment horizontal="center" vertical="center" wrapText="1"/>
      <protection locked="0"/>
    </xf>
    <xf numFmtId="0" fontId="16" fillId="16" borderId="27" xfId="0" applyFont="1" applyFill="1" applyBorder="1" applyAlignment="1">
      <alignment horizontal="center" vertical="center" wrapText="1"/>
    </xf>
    <xf numFmtId="0" fontId="17" fillId="0" borderId="13"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14" fontId="17" fillId="0" borderId="13" xfId="0" applyNumberFormat="1" applyFont="1" applyBorder="1" applyAlignment="1" applyProtection="1">
      <alignment horizontal="center" vertical="center" wrapText="1"/>
      <protection locked="0"/>
    </xf>
    <xf numFmtId="14" fontId="17" fillId="0" borderId="10" xfId="0" applyNumberFormat="1" applyFont="1" applyBorder="1" applyAlignment="1" applyProtection="1">
      <alignment horizontal="center" vertical="center" wrapText="1"/>
      <protection locked="0"/>
    </xf>
    <xf numFmtId="0" fontId="17"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5" borderId="14"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13" borderId="9" xfId="0" applyFont="1" applyFill="1" applyBorder="1" applyAlignment="1">
      <alignment horizontal="center" vertical="center" wrapText="1"/>
    </xf>
    <xf numFmtId="9" fontId="17" fillId="0" borderId="9" xfId="0" applyNumberFormat="1" applyFont="1" applyBorder="1" applyAlignment="1" applyProtection="1">
      <alignment horizontal="center" vertical="center" wrapText="1"/>
      <protection hidden="1"/>
    </xf>
    <xf numFmtId="0" fontId="31" fillId="0" borderId="9" xfId="0" applyFont="1" applyBorder="1" applyAlignment="1" applyProtection="1">
      <alignment horizontal="center" vertical="center" wrapText="1"/>
      <protection hidden="1"/>
    </xf>
    <xf numFmtId="0" fontId="31" fillId="12" borderId="9" xfId="0" applyFont="1" applyFill="1" applyBorder="1" applyAlignment="1">
      <alignment horizontal="center" vertical="center" textRotation="90" wrapText="1"/>
    </xf>
    <xf numFmtId="0" fontId="31" fillId="9" borderId="9" xfId="0" applyFont="1" applyFill="1" applyBorder="1" applyAlignment="1">
      <alignment horizontal="center" vertical="center" wrapText="1"/>
    </xf>
    <xf numFmtId="0" fontId="31" fillId="10" borderId="9" xfId="0" applyFont="1" applyFill="1" applyBorder="1" applyAlignment="1">
      <alignment horizontal="center" vertical="center" wrapText="1"/>
    </xf>
    <xf numFmtId="0" fontId="17" fillId="5" borderId="9" xfId="0" applyFont="1" applyFill="1" applyBorder="1" applyAlignment="1" applyProtection="1">
      <alignment horizontal="center" vertical="center" wrapText="1"/>
      <protection locked="0"/>
    </xf>
    <xf numFmtId="0" fontId="31" fillId="11" borderId="9"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17" fillId="0" borderId="9" xfId="0" applyFont="1" applyBorder="1" applyAlignment="1" applyProtection="1">
      <alignment horizontal="center" vertical="center" wrapText="1"/>
      <protection locked="0"/>
    </xf>
    <xf numFmtId="9" fontId="17" fillId="0" borderId="9" xfId="0" applyNumberFormat="1"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31" fillId="12" borderId="9" xfId="0" applyFont="1" applyFill="1" applyBorder="1" applyAlignment="1">
      <alignment horizontal="center" vertical="center" wrapText="1"/>
    </xf>
    <xf numFmtId="0" fontId="31" fillId="9" borderId="9" xfId="0" applyFont="1" applyFill="1" applyBorder="1" applyAlignment="1">
      <alignment horizontal="center" vertical="center" textRotation="90" wrapText="1"/>
    </xf>
    <xf numFmtId="0" fontId="31" fillId="11" borderId="9" xfId="0" applyFont="1" applyFill="1" applyBorder="1" applyAlignment="1">
      <alignment horizontal="center" vertical="center" textRotation="90" wrapText="1"/>
    </xf>
    <xf numFmtId="0" fontId="31" fillId="11" borderId="13" xfId="0" applyFont="1" applyFill="1" applyBorder="1" applyAlignment="1">
      <alignment horizontal="center" vertical="center" wrapText="1"/>
    </xf>
    <xf numFmtId="0" fontId="31" fillId="11" borderId="10"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5" fillId="0" borderId="9" xfId="0" applyFont="1" applyBorder="1" applyAlignment="1" applyProtection="1">
      <alignment horizontal="center" vertical="top" wrapText="1"/>
      <protection locked="0"/>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2" fillId="0" borderId="9"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19" fillId="19" borderId="9" xfId="0" applyFont="1" applyFill="1" applyBorder="1" applyAlignment="1">
      <alignment horizontal="center" vertical="center" textRotation="90" wrapText="1"/>
    </xf>
    <xf numFmtId="0" fontId="34" fillId="19" borderId="9" xfId="0" applyFont="1" applyFill="1" applyBorder="1" applyAlignment="1">
      <alignment horizontal="center" vertical="center" wrapText="1"/>
    </xf>
    <xf numFmtId="0" fontId="35" fillId="17" borderId="9" xfId="0" applyFont="1" applyFill="1" applyBorder="1" applyAlignment="1">
      <alignment horizontal="center" vertical="center" wrapText="1"/>
    </xf>
    <xf numFmtId="0" fontId="34" fillId="20" borderId="9" xfId="0" applyFont="1" applyFill="1" applyBorder="1" applyAlignment="1">
      <alignment horizontal="center" vertical="center" wrapText="1"/>
    </xf>
    <xf numFmtId="0" fontId="34" fillId="21" borderId="9" xfId="0" applyFont="1" applyFill="1" applyBorder="1" applyAlignment="1">
      <alignment horizontal="center" vertical="center" wrapText="1"/>
    </xf>
    <xf numFmtId="0" fontId="34" fillId="22" borderId="9" xfId="0" applyFont="1" applyFill="1" applyBorder="1" applyAlignment="1">
      <alignment horizontal="center" vertical="center" wrapText="1"/>
    </xf>
    <xf numFmtId="0" fontId="34" fillId="23" borderId="9" xfId="0" applyFont="1" applyFill="1" applyBorder="1" applyAlignment="1">
      <alignment horizontal="center" vertical="center" wrapText="1"/>
    </xf>
    <xf numFmtId="0" fontId="35" fillId="18" borderId="9" xfId="0" applyFont="1" applyFill="1" applyBorder="1" applyAlignment="1">
      <alignment horizontal="center" vertical="center" wrapText="1"/>
    </xf>
    <xf numFmtId="0" fontId="36" fillId="17" borderId="9" xfId="0" applyFont="1" applyFill="1" applyBorder="1" applyAlignment="1" applyProtection="1">
      <alignment horizontal="center" vertical="center" wrapText="1"/>
      <protection locked="0"/>
    </xf>
    <xf numFmtId="0" fontId="35" fillId="17" borderId="14" xfId="0" applyFont="1" applyFill="1" applyBorder="1" applyAlignment="1">
      <alignment horizontal="center" vertical="center" wrapText="1"/>
    </xf>
    <xf numFmtId="0" fontId="35" fillId="17" borderId="15" xfId="0" applyFont="1" applyFill="1" applyBorder="1" applyAlignment="1">
      <alignment horizontal="center" vertical="center" wrapText="1"/>
    </xf>
    <xf numFmtId="0" fontId="35" fillId="17" borderId="16" xfId="0" applyFont="1" applyFill="1" applyBorder="1" applyAlignment="1">
      <alignment horizontal="center" vertical="center" wrapText="1"/>
    </xf>
    <xf numFmtId="0" fontId="34" fillId="21" borderId="9" xfId="0" applyFont="1" applyFill="1" applyBorder="1" applyAlignment="1">
      <alignment horizontal="center" vertical="center" textRotation="90" wrapText="1"/>
    </xf>
    <xf numFmtId="0" fontId="34" fillId="21" borderId="13" xfId="0" applyFont="1" applyFill="1" applyBorder="1" applyAlignment="1">
      <alignment horizontal="center" vertical="center" wrapText="1"/>
    </xf>
    <xf numFmtId="0" fontId="34" fillId="21" borderId="10" xfId="0" applyFont="1" applyFill="1" applyBorder="1" applyAlignment="1">
      <alignment horizontal="center" vertical="center" wrapText="1"/>
    </xf>
    <xf numFmtId="0" fontId="32" fillId="0" borderId="9"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hidden="1"/>
    </xf>
    <xf numFmtId="0" fontId="34" fillId="22" borderId="9" xfId="0" applyFont="1" applyFill="1" applyBorder="1" applyAlignment="1">
      <alignment horizontal="center" vertical="center" textRotation="90" wrapText="1"/>
    </xf>
    <xf numFmtId="0" fontId="8" fillId="0" borderId="13"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9" fontId="32" fillId="0" borderId="9" xfId="0" applyNumberFormat="1" applyFont="1" applyBorder="1" applyAlignment="1" applyProtection="1">
      <alignment horizontal="center" vertical="center" wrapText="1"/>
      <protection hidden="1"/>
    </xf>
    <xf numFmtId="9" fontId="32" fillId="0" borderId="9" xfId="0" applyNumberFormat="1"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7" fillId="0" borderId="13" xfId="0" applyFont="1" applyBorder="1" applyAlignment="1" applyProtection="1">
      <alignment horizontal="center" vertical="center" textRotation="90" wrapText="1"/>
      <protection locked="0"/>
    </xf>
    <xf numFmtId="0" fontId="7" fillId="0" borderId="10" xfId="0" applyFont="1" applyBorder="1" applyAlignment="1" applyProtection="1">
      <alignment horizontal="center" vertical="center" textRotation="90" wrapText="1"/>
      <protection locked="0"/>
    </xf>
    <xf numFmtId="9" fontId="7" fillId="0" borderId="13" xfId="1" applyFont="1" applyBorder="1" applyAlignment="1">
      <alignment horizontal="center" vertical="center" wrapText="1"/>
    </xf>
    <xf numFmtId="9" fontId="7" fillId="0" borderId="10" xfId="1" applyFont="1" applyBorder="1" applyAlignment="1">
      <alignment horizontal="center" vertical="center" wrapText="1"/>
    </xf>
    <xf numFmtId="0" fontId="7" fillId="0" borderId="13"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2" fillId="0" borderId="9" xfId="0" applyFont="1" applyBorder="1" applyAlignment="1">
      <alignment horizontal="center" vertical="center" wrapText="1"/>
    </xf>
    <xf numFmtId="0" fontId="17" fillId="5" borderId="19" xfId="0" applyFont="1" applyFill="1" applyBorder="1" applyAlignment="1">
      <alignment horizontal="justify" vertical="center" wrapText="1"/>
    </xf>
    <xf numFmtId="0" fontId="17" fillId="5" borderId="20" xfId="0" applyFont="1" applyFill="1" applyBorder="1" applyAlignment="1">
      <alignment horizontal="justify" vertical="center" wrapText="1"/>
    </xf>
    <xf numFmtId="0" fontId="17" fillId="5" borderId="19" xfId="0" applyFont="1" applyFill="1" applyBorder="1" applyAlignment="1" applyProtection="1">
      <alignment horizontal="center" vertical="center" wrapText="1"/>
      <protection locked="0"/>
    </xf>
    <xf numFmtId="0" fontId="17" fillId="5" borderId="20" xfId="0" applyFont="1" applyFill="1" applyBorder="1" applyAlignment="1" applyProtection="1">
      <alignment horizontal="center" vertical="center" wrapText="1"/>
      <protection locked="0"/>
    </xf>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14" fillId="4" borderId="9" xfId="0" applyFont="1" applyFill="1" applyBorder="1" applyAlignment="1">
      <alignment horizontal="left" vertical="center" wrapText="1"/>
    </xf>
    <xf numFmtId="0" fontId="38" fillId="5" borderId="14" xfId="0" applyFont="1" applyFill="1" applyBorder="1" applyAlignment="1">
      <alignment horizontal="center" vertical="top" wrapText="1"/>
    </xf>
    <xf numFmtId="0" fontId="38" fillId="5" borderId="15" xfId="0" applyFont="1" applyFill="1" applyBorder="1" applyAlignment="1">
      <alignment horizontal="center" vertical="top" wrapText="1"/>
    </xf>
    <xf numFmtId="0" fontId="38" fillId="5" borderId="16" xfId="0" applyFont="1" applyFill="1" applyBorder="1" applyAlignment="1">
      <alignment horizontal="center" vertical="top" wrapText="1"/>
    </xf>
    <xf numFmtId="0" fontId="38" fillId="5" borderId="9" xfId="0" applyFont="1" applyFill="1" applyBorder="1" applyAlignment="1">
      <alignment horizontal="center" vertical="top" wrapText="1"/>
    </xf>
    <xf numFmtId="0" fontId="9" fillId="9" borderId="13" xfId="0" applyFont="1" applyFill="1" applyBorder="1" applyAlignment="1">
      <alignment horizontal="center" vertical="center"/>
    </xf>
    <xf numFmtId="0" fontId="9" fillId="10" borderId="13" xfId="0" applyFont="1" applyFill="1" applyBorder="1" applyAlignment="1">
      <alignment horizontal="center" vertical="center"/>
    </xf>
    <xf numFmtId="0" fontId="23" fillId="5" borderId="9" xfId="0" applyFont="1" applyFill="1" applyBorder="1" applyAlignment="1" applyProtection="1">
      <alignment horizontal="center" vertical="center" wrapText="1"/>
      <protection locked="0"/>
    </xf>
    <xf numFmtId="0" fontId="23" fillId="5" borderId="9" xfId="0" applyFont="1" applyFill="1" applyBorder="1" applyAlignment="1">
      <alignment horizontal="justify" vertical="center" wrapText="1"/>
    </xf>
    <xf numFmtId="0" fontId="20" fillId="0" borderId="21" xfId="0" applyFont="1" applyBorder="1" applyAlignment="1" applyProtection="1">
      <alignment horizontal="justify" vertical="center" wrapText="1"/>
      <protection locked="0"/>
    </xf>
    <xf numFmtId="0" fontId="20" fillId="0" borderId="9" xfId="0" applyFont="1" applyBorder="1" applyAlignment="1" applyProtection="1">
      <alignment horizontal="justify" vertical="center" wrapText="1"/>
      <protection locked="0"/>
    </xf>
    <xf numFmtId="0" fontId="23" fillId="5" borderId="10" xfId="0" applyFont="1" applyFill="1" applyBorder="1" applyAlignment="1" applyProtection="1">
      <alignment horizontal="center" vertical="center" wrapText="1"/>
      <protection locked="0"/>
    </xf>
    <xf numFmtId="0" fontId="23" fillId="5" borderId="10" xfId="0" applyFont="1" applyFill="1" applyBorder="1" applyAlignment="1">
      <alignment horizontal="justify" vertical="center" wrapText="1"/>
    </xf>
    <xf numFmtId="0" fontId="29" fillId="4" borderId="9" xfId="0" applyFont="1" applyFill="1" applyBorder="1" applyAlignment="1">
      <alignment horizontal="left" vertical="center"/>
    </xf>
    <xf numFmtId="0" fontId="16" fillId="5" borderId="9" xfId="0" applyFont="1" applyFill="1" applyBorder="1" applyAlignment="1" applyProtection="1">
      <alignment horizontal="left" vertical="center"/>
      <protection locked="0"/>
    </xf>
    <xf numFmtId="0" fontId="16" fillId="5" borderId="14" xfId="0" applyFont="1" applyFill="1" applyBorder="1" applyAlignment="1">
      <alignment horizontal="left" vertical="top" wrapText="1"/>
    </xf>
    <xf numFmtId="0" fontId="16" fillId="5" borderId="15" xfId="0" applyFont="1" applyFill="1" applyBorder="1" applyAlignment="1">
      <alignment horizontal="left" vertical="top" wrapText="1"/>
    </xf>
    <xf numFmtId="0" fontId="16" fillId="5" borderId="16" xfId="0" applyFont="1" applyFill="1" applyBorder="1" applyAlignment="1">
      <alignment horizontal="left" vertical="top" wrapText="1"/>
    </xf>
    <xf numFmtId="0" fontId="29" fillId="4" borderId="9" xfId="0" applyFont="1" applyFill="1" applyBorder="1" applyAlignment="1">
      <alignment vertical="center"/>
    </xf>
    <xf numFmtId="0" fontId="16" fillId="5" borderId="9" xfId="0" applyFont="1" applyFill="1" applyBorder="1" applyAlignment="1">
      <alignment horizontal="left" vertical="top" wrapText="1"/>
    </xf>
    <xf numFmtId="0" fontId="16" fillId="0" borderId="9" xfId="0" applyFont="1" applyBorder="1" applyAlignment="1">
      <alignment horizontal="center" vertical="center"/>
    </xf>
    <xf numFmtId="0" fontId="28" fillId="5" borderId="9" xfId="0" applyFont="1" applyFill="1" applyBorder="1" applyAlignment="1">
      <alignment horizontal="justify" vertical="center" wrapText="1"/>
    </xf>
    <xf numFmtId="0" fontId="16" fillId="0" borderId="9" xfId="0" applyFont="1" applyBorder="1" applyAlignment="1" applyProtection="1">
      <alignment horizontal="center" vertical="center"/>
      <protection locked="0"/>
    </xf>
    <xf numFmtId="0" fontId="29" fillId="0" borderId="13" xfId="0" applyFont="1" applyBorder="1" applyAlignment="1" applyProtection="1">
      <alignment horizontal="center" vertical="center" wrapText="1"/>
      <protection hidden="1"/>
    </xf>
    <xf numFmtId="9" fontId="16" fillId="0" borderId="13" xfId="0" applyNumberFormat="1" applyFont="1" applyBorder="1" applyAlignment="1" applyProtection="1">
      <alignment horizontal="center" vertical="center" wrapText="1"/>
      <protection hidden="1"/>
    </xf>
    <xf numFmtId="0" fontId="29" fillId="0" borderId="13" xfId="0" applyFont="1" applyBorder="1" applyAlignment="1" applyProtection="1">
      <alignment horizontal="center" vertical="center"/>
      <protection hidden="1"/>
    </xf>
    <xf numFmtId="0" fontId="16" fillId="0" borderId="9" xfId="0" applyFont="1" applyBorder="1" applyAlignment="1">
      <alignment horizontal="center" vertical="center"/>
    </xf>
    <xf numFmtId="0" fontId="28" fillId="0" borderId="9" xfId="0" applyFont="1" applyBorder="1" applyAlignment="1" applyProtection="1">
      <alignment horizontal="justify" vertical="center" wrapText="1"/>
      <protection locked="0"/>
    </xf>
    <xf numFmtId="0" fontId="16" fillId="0" borderId="9" xfId="0" applyFont="1" applyBorder="1" applyAlignment="1" applyProtection="1">
      <alignment horizontal="center" vertical="center"/>
      <protection hidden="1"/>
    </xf>
    <xf numFmtId="0" fontId="16" fillId="0" borderId="9" xfId="0" applyFont="1" applyBorder="1" applyAlignment="1" applyProtection="1">
      <alignment horizontal="center" vertical="center" textRotation="90"/>
      <protection locked="0"/>
    </xf>
    <xf numFmtId="9" fontId="16" fillId="0" borderId="9" xfId="0" applyNumberFormat="1" applyFont="1" applyBorder="1" applyAlignment="1" applyProtection="1">
      <alignment horizontal="center" vertical="center"/>
      <protection hidden="1"/>
    </xf>
    <xf numFmtId="164" fontId="16" fillId="0" borderId="9" xfId="1" applyNumberFormat="1" applyFont="1" applyBorder="1" applyAlignment="1">
      <alignment horizontal="center" vertical="center"/>
    </xf>
    <xf numFmtId="0" fontId="29" fillId="0" borderId="9" xfId="0" applyFont="1" applyBorder="1" applyAlignment="1" applyProtection="1">
      <alignment horizontal="center" vertical="center" textRotation="90" wrapText="1"/>
      <protection hidden="1"/>
    </xf>
    <xf numFmtId="0" fontId="29" fillId="0" borderId="9" xfId="0" applyFont="1" applyBorder="1" applyAlignment="1" applyProtection="1">
      <alignment horizontal="center" vertical="center" textRotation="90"/>
      <protection hidden="1"/>
    </xf>
    <xf numFmtId="14" fontId="16" fillId="0" borderId="13"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29" fillId="0" borderId="10" xfId="0" applyFont="1" applyBorder="1" applyAlignment="1" applyProtection="1">
      <alignment horizontal="center" vertical="center" wrapText="1"/>
      <protection hidden="1"/>
    </xf>
    <xf numFmtId="9" fontId="16" fillId="0" borderId="10" xfId="0" applyNumberFormat="1" applyFont="1" applyBorder="1" applyAlignment="1" applyProtection="1">
      <alignment horizontal="center" vertical="center" wrapText="1"/>
      <protection hidden="1"/>
    </xf>
    <xf numFmtId="0" fontId="29" fillId="0" borderId="10" xfId="0" applyFont="1" applyBorder="1" applyAlignment="1" applyProtection="1">
      <alignment horizontal="center" vertical="center"/>
      <protection hidden="1"/>
    </xf>
    <xf numFmtId="14" fontId="16" fillId="0" borderId="10" xfId="0" applyNumberFormat="1"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hidden="1"/>
    </xf>
    <xf numFmtId="164" fontId="16" fillId="6" borderId="9" xfId="1" applyNumberFormat="1" applyFont="1" applyFill="1" applyBorder="1" applyAlignment="1">
      <alignment horizontal="center" vertical="center"/>
    </xf>
    <xf numFmtId="0" fontId="16" fillId="5" borderId="9" xfId="0" applyFont="1" applyFill="1" applyBorder="1" applyAlignment="1">
      <alignment horizontal="justify" vertical="center" wrapText="1"/>
    </xf>
    <xf numFmtId="0" fontId="16" fillId="0" borderId="10" xfId="0" applyFont="1" applyBorder="1" applyAlignment="1">
      <alignment horizontal="center" vertical="center"/>
    </xf>
    <xf numFmtId="0" fontId="16" fillId="0" borderId="9" xfId="0" applyFont="1" applyBorder="1" applyAlignment="1" applyProtection="1">
      <alignment horizontal="justify" vertical="center" wrapText="1"/>
      <protection locked="0"/>
    </xf>
    <xf numFmtId="0" fontId="16" fillId="0" borderId="9" xfId="0" applyFont="1" applyBorder="1" applyAlignment="1" applyProtection="1">
      <alignment horizontal="center" vertical="top"/>
      <protection hidden="1"/>
    </xf>
    <xf numFmtId="0" fontId="16" fillId="0" borderId="9" xfId="0" applyFont="1" applyBorder="1" applyAlignment="1" applyProtection="1">
      <alignment horizontal="center" vertical="top" textRotation="90"/>
      <protection locked="0"/>
    </xf>
    <xf numFmtId="9" fontId="16" fillId="0" borderId="9" xfId="0" applyNumberFormat="1" applyFont="1" applyBorder="1" applyAlignment="1" applyProtection="1">
      <alignment horizontal="center" vertical="top"/>
      <protection hidden="1"/>
    </xf>
    <xf numFmtId="164" fontId="16" fillId="0" borderId="9" xfId="1" applyNumberFormat="1" applyFont="1" applyBorder="1" applyAlignment="1">
      <alignment horizontal="center" vertical="top"/>
    </xf>
    <xf numFmtId="0" fontId="29" fillId="0" borderId="9" xfId="0" applyFont="1" applyBorder="1" applyAlignment="1" applyProtection="1">
      <alignment horizontal="center" vertical="top" textRotation="90" wrapText="1"/>
      <protection hidden="1"/>
    </xf>
    <xf numFmtId="0" fontId="29" fillId="0" borderId="9" xfId="0" applyFont="1" applyBorder="1" applyAlignment="1" applyProtection="1">
      <alignment horizontal="center" vertical="top" textRotation="90"/>
      <protection hidden="1"/>
    </xf>
    <xf numFmtId="0" fontId="16" fillId="0" borderId="9" xfId="0" applyFont="1" applyBorder="1" applyAlignment="1" applyProtection="1">
      <alignment horizontal="justify" vertical="top" wrapText="1"/>
      <protection locked="0"/>
    </xf>
    <xf numFmtId="0" fontId="15" fillId="4" borderId="9" xfId="0" applyFont="1" applyFill="1" applyBorder="1" applyAlignment="1">
      <alignment horizontal="left" vertical="center"/>
    </xf>
    <xf numFmtId="0" fontId="13" fillId="5" borderId="14" xfId="0" applyFont="1" applyFill="1" applyBorder="1" applyAlignment="1">
      <alignment horizontal="center" vertical="top" wrapText="1"/>
    </xf>
    <xf numFmtId="0" fontId="13" fillId="5" borderId="15" xfId="0" applyFont="1" applyFill="1" applyBorder="1" applyAlignment="1">
      <alignment horizontal="center" vertical="top" wrapText="1"/>
    </xf>
    <xf numFmtId="0" fontId="13" fillId="5" borderId="16" xfId="0" applyFont="1" applyFill="1" applyBorder="1" applyAlignment="1">
      <alignment horizontal="center" vertical="top" wrapText="1"/>
    </xf>
    <xf numFmtId="0" fontId="15" fillId="4" borderId="9" xfId="0" applyFont="1" applyFill="1" applyBorder="1" applyAlignment="1">
      <alignment vertical="center"/>
    </xf>
    <xf numFmtId="0" fontId="13" fillId="5" borderId="9" xfId="0" applyFont="1" applyFill="1" applyBorder="1" applyAlignment="1">
      <alignment horizontal="center" vertical="top" wrapText="1"/>
    </xf>
    <xf numFmtId="0" fontId="16" fillId="5" borderId="10" xfId="0" applyFont="1" applyFill="1" applyBorder="1" applyAlignment="1" applyProtection="1">
      <alignment horizontal="center" vertical="center" wrapText="1"/>
      <protection locked="0"/>
    </xf>
    <xf numFmtId="0" fontId="16" fillId="5" borderId="10" xfId="0" applyFont="1" applyFill="1" applyBorder="1" applyAlignment="1">
      <alignment horizontal="justify" vertical="center" wrapText="1"/>
    </xf>
    <xf numFmtId="0" fontId="38" fillId="7" borderId="14" xfId="0" applyFont="1" applyFill="1" applyBorder="1" applyAlignment="1">
      <alignment horizontal="center" vertical="top" wrapText="1"/>
    </xf>
    <xf numFmtId="0" fontId="38" fillId="7" borderId="15" xfId="0" applyFont="1" applyFill="1" applyBorder="1" applyAlignment="1">
      <alignment horizontal="center" vertical="top" wrapText="1"/>
    </xf>
    <xf numFmtId="0" fontId="38" fillId="7" borderId="16" xfId="0" applyFont="1" applyFill="1" applyBorder="1" applyAlignment="1">
      <alignment horizontal="center" vertical="top" wrapText="1"/>
    </xf>
    <xf numFmtId="0" fontId="38" fillId="7" borderId="9" xfId="0" applyFont="1" applyFill="1" applyBorder="1" applyAlignment="1">
      <alignment horizontal="center" vertical="top" wrapText="1"/>
    </xf>
    <xf numFmtId="0" fontId="16" fillId="16" borderId="24" xfId="0" applyFont="1" applyFill="1" applyBorder="1" applyAlignment="1">
      <alignment horizontal="center" vertical="center" wrapText="1"/>
    </xf>
    <xf numFmtId="0" fontId="16" fillId="0" borderId="29" xfId="0" applyFont="1" applyBorder="1" applyAlignment="1">
      <alignment horizontal="center" vertical="center" wrapText="1"/>
    </xf>
    <xf numFmtId="0" fontId="28" fillId="0" borderId="25" xfId="0" applyFont="1" applyBorder="1" applyAlignment="1">
      <alignment horizontal="center" vertical="center"/>
    </xf>
  </cellXfs>
  <cellStyles count="6">
    <cellStyle name="Hipervínculo" xfId="5" builtinId="8"/>
    <cellStyle name="Normal" xfId="0" builtinId="0"/>
    <cellStyle name="Normal - Style1 2" xfId="2" xr:uid="{AA8491F0-6881-4C21-AF17-D6AB30E64F0B}"/>
    <cellStyle name="Normal 2" xfId="4" xr:uid="{DB7964FE-EBA1-4A90-A334-393DD2FC3987}"/>
    <cellStyle name="Normal 2 2" xfId="3" xr:uid="{1C6A3EBF-CB68-4AC7-9928-064C381A4363}"/>
    <cellStyle name="Porcentaje" xfId="1" builtinId="5"/>
  </cellStyles>
  <dxfs count="1777">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1809751</xdr:colOff>
      <xdr:row>3</xdr:row>
      <xdr:rowOff>142875</xdr:rowOff>
    </xdr:to>
    <xdr:pic>
      <xdr:nvPicPr>
        <xdr:cNvPr id="3" name="Imagen 2">
          <a:extLst>
            <a:ext uri="{FF2B5EF4-FFF2-40B4-BE49-F238E27FC236}">
              <a16:creationId xmlns:a16="http://schemas.microsoft.com/office/drawing/2014/main" id="{F08C6280-D9C9-422C-8F7C-24802FDA8DD8}"/>
            </a:ext>
          </a:extLst>
        </xdr:cNvPr>
        <xdr:cNvPicPr>
          <a:picLocks noChangeAspect="1"/>
        </xdr:cNvPicPr>
      </xdr:nvPicPr>
      <xdr:blipFill>
        <a:blip xmlns:r="http://schemas.openxmlformats.org/officeDocument/2006/relationships" r:embed="rId1"/>
        <a:stretch>
          <a:fillRect/>
        </a:stretch>
      </xdr:blipFill>
      <xdr:spPr>
        <a:xfrm>
          <a:off x="1" y="0"/>
          <a:ext cx="1809750"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45823</xdr:colOff>
      <xdr:row>3</xdr:row>
      <xdr:rowOff>1</xdr:rowOff>
    </xdr:to>
    <xdr:pic>
      <xdr:nvPicPr>
        <xdr:cNvPr id="2" name="Imagen 1">
          <a:extLst>
            <a:ext uri="{FF2B5EF4-FFF2-40B4-BE49-F238E27FC236}">
              <a16:creationId xmlns:a16="http://schemas.microsoft.com/office/drawing/2014/main" id="{AC27442B-77FD-418F-A7C6-C3215FFDCB9C}"/>
            </a:ext>
          </a:extLst>
        </xdr:cNvPr>
        <xdr:cNvPicPr>
          <a:picLocks noChangeAspect="1"/>
        </xdr:cNvPicPr>
      </xdr:nvPicPr>
      <xdr:blipFill>
        <a:blip xmlns:r="http://schemas.openxmlformats.org/officeDocument/2006/relationships" r:embed="rId1"/>
        <a:stretch>
          <a:fillRect/>
        </a:stretch>
      </xdr:blipFill>
      <xdr:spPr>
        <a:xfrm>
          <a:off x="0" y="1"/>
          <a:ext cx="3855823" cy="571500"/>
        </a:xfrm>
        <a:prstGeom prst="rect">
          <a:avLst/>
        </a:prstGeom>
      </xdr:spPr>
    </xdr:pic>
    <xdr:clientData/>
  </xdr:twoCellAnchor>
  <xdr:twoCellAnchor editAs="oneCell">
    <xdr:from>
      <xdr:col>6</xdr:col>
      <xdr:colOff>104828</xdr:colOff>
      <xdr:row>54</xdr:row>
      <xdr:rowOff>485775</xdr:rowOff>
    </xdr:from>
    <xdr:to>
      <xdr:col>8</xdr:col>
      <xdr:colOff>571500</xdr:colOff>
      <xdr:row>54</xdr:row>
      <xdr:rowOff>1714500</xdr:rowOff>
    </xdr:to>
    <xdr:pic>
      <xdr:nvPicPr>
        <xdr:cNvPr id="3" name="Imagen 2">
          <a:extLst>
            <a:ext uri="{FF2B5EF4-FFF2-40B4-BE49-F238E27FC236}">
              <a16:creationId xmlns:a16="http://schemas.microsoft.com/office/drawing/2014/main" id="{5013C960-D70E-43F8-A849-06975B8C17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flipH="1">
          <a:off x="4676828" y="110356650"/>
          <a:ext cx="1990672" cy="1228725"/>
        </a:xfrm>
        <a:prstGeom prst="rect">
          <a:avLst/>
        </a:prstGeom>
      </xdr:spPr>
    </xdr:pic>
    <xdr:clientData/>
  </xdr:twoCellAnchor>
  <xdr:twoCellAnchor editAs="oneCell">
    <xdr:from>
      <xdr:col>10</xdr:col>
      <xdr:colOff>0</xdr:colOff>
      <xdr:row>54</xdr:row>
      <xdr:rowOff>333375</xdr:rowOff>
    </xdr:from>
    <xdr:to>
      <xdr:col>11</xdr:col>
      <xdr:colOff>619125</xdr:colOff>
      <xdr:row>54</xdr:row>
      <xdr:rowOff>1914525</xdr:rowOff>
    </xdr:to>
    <xdr:pic>
      <xdr:nvPicPr>
        <xdr:cNvPr id="4" name="Imagen 3">
          <a:extLst>
            <a:ext uri="{FF2B5EF4-FFF2-40B4-BE49-F238E27FC236}">
              <a16:creationId xmlns:a16="http://schemas.microsoft.com/office/drawing/2014/main" id="{7D748B1D-1A1C-4A6F-9EAB-AEB897FD069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110204250"/>
          <a:ext cx="1381125" cy="1581150"/>
        </a:xfrm>
        <a:prstGeom prst="rect">
          <a:avLst/>
        </a:prstGeom>
        <a:noFill/>
      </xdr:spPr>
    </xdr:pic>
    <xdr:clientData/>
  </xdr:twoCellAnchor>
  <xdr:twoCellAnchor editAs="oneCell">
    <xdr:from>
      <xdr:col>13</xdr:col>
      <xdr:colOff>419100</xdr:colOff>
      <xdr:row>54</xdr:row>
      <xdr:rowOff>76200</xdr:rowOff>
    </xdr:from>
    <xdr:to>
      <xdr:col>16</xdr:col>
      <xdr:colOff>647700</xdr:colOff>
      <xdr:row>54</xdr:row>
      <xdr:rowOff>2333625</xdr:rowOff>
    </xdr:to>
    <xdr:pic>
      <xdr:nvPicPr>
        <xdr:cNvPr id="5" name="Imagen 4" descr="Un dibujo de una cara feliz&#10;&#10;Descripción generada automáticamente con confianza baja">
          <a:extLst>
            <a:ext uri="{FF2B5EF4-FFF2-40B4-BE49-F238E27FC236}">
              <a16:creationId xmlns:a16="http://schemas.microsoft.com/office/drawing/2014/main" id="{9B205E3C-5C07-4052-9042-5B42A5AA555E}"/>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325100" y="109947075"/>
          <a:ext cx="2514600" cy="2257425"/>
        </a:xfrm>
        <a:prstGeom prst="rect">
          <a:avLst/>
        </a:prstGeom>
        <a:noFill/>
        <a:ln>
          <a:noFill/>
        </a:ln>
      </xdr:spPr>
    </xdr:pic>
    <xdr:clientData/>
  </xdr:twoCellAnchor>
  <xdr:twoCellAnchor editAs="oneCell">
    <xdr:from>
      <xdr:col>18</xdr:col>
      <xdr:colOff>58265</xdr:colOff>
      <xdr:row>54</xdr:row>
      <xdr:rowOff>523875</xdr:rowOff>
    </xdr:from>
    <xdr:to>
      <xdr:col>20</xdr:col>
      <xdr:colOff>523874</xdr:colOff>
      <xdr:row>54</xdr:row>
      <xdr:rowOff>2571366</xdr:rowOff>
    </xdr:to>
    <xdr:pic>
      <xdr:nvPicPr>
        <xdr:cNvPr id="6" name="Imagen 5">
          <a:extLst>
            <a:ext uri="{FF2B5EF4-FFF2-40B4-BE49-F238E27FC236}">
              <a16:creationId xmlns:a16="http://schemas.microsoft.com/office/drawing/2014/main" id="{971BEFED-2887-4310-BB53-817A051822B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041" t="43155" r="6085" b="41713"/>
        <a:stretch/>
      </xdr:blipFill>
      <xdr:spPr bwMode="auto">
        <a:xfrm>
          <a:off x="13774265" y="110394750"/>
          <a:ext cx="1989609" cy="204749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xdr:colOff>
      <xdr:row>54</xdr:row>
      <xdr:rowOff>2</xdr:rowOff>
    </xdr:from>
    <xdr:to>
      <xdr:col>4</xdr:col>
      <xdr:colOff>538085</xdr:colOff>
      <xdr:row>54</xdr:row>
      <xdr:rowOff>1762126</xdr:rowOff>
    </xdr:to>
    <xdr:pic>
      <xdr:nvPicPr>
        <xdr:cNvPr id="7" name="Imagen 6">
          <a:extLst>
            <a:ext uri="{FF2B5EF4-FFF2-40B4-BE49-F238E27FC236}">
              <a16:creationId xmlns:a16="http://schemas.microsoft.com/office/drawing/2014/main" id="{D1496F3F-46BE-478C-BE31-AA16083BEB7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4001" y="109870877"/>
          <a:ext cx="2062084" cy="1762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xdr:colOff>
      <xdr:row>0</xdr:row>
      <xdr:rowOff>57149</xdr:rowOff>
    </xdr:from>
    <xdr:to>
      <xdr:col>3</xdr:col>
      <xdr:colOff>238125</xdr:colOff>
      <xdr:row>2</xdr:row>
      <xdr:rowOff>143120</xdr:rowOff>
    </xdr:to>
    <xdr:pic>
      <xdr:nvPicPr>
        <xdr:cNvPr id="2" name="Imagen 1">
          <a:extLst>
            <a:ext uri="{FF2B5EF4-FFF2-40B4-BE49-F238E27FC236}">
              <a16:creationId xmlns:a16="http://schemas.microsoft.com/office/drawing/2014/main" id="{1CFBBDE1-6D56-4A24-9C0B-ECBA30D2B4C4}"/>
            </a:ext>
          </a:extLst>
        </xdr:cNvPr>
        <xdr:cNvPicPr>
          <a:picLocks noChangeAspect="1"/>
        </xdr:cNvPicPr>
      </xdr:nvPicPr>
      <xdr:blipFill>
        <a:blip xmlns:r="http://schemas.openxmlformats.org/officeDocument/2006/relationships" r:embed="rId1"/>
        <a:stretch>
          <a:fillRect/>
        </a:stretch>
      </xdr:blipFill>
      <xdr:spPr>
        <a:xfrm>
          <a:off x="139700" y="57149"/>
          <a:ext cx="2384425" cy="5050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1</xdr:col>
      <xdr:colOff>523875</xdr:colOff>
      <xdr:row>2</xdr:row>
      <xdr:rowOff>104775</xdr:rowOff>
    </xdr:to>
    <xdr:pic>
      <xdr:nvPicPr>
        <xdr:cNvPr id="2" name="Imagen 1">
          <a:extLst>
            <a:ext uri="{FF2B5EF4-FFF2-40B4-BE49-F238E27FC236}">
              <a16:creationId xmlns:a16="http://schemas.microsoft.com/office/drawing/2014/main" id="{ED9921F3-6017-4E44-962C-107641B07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 y="0"/>
          <a:ext cx="127444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396875</xdr:colOff>
      <xdr:row>0</xdr:row>
      <xdr:rowOff>0</xdr:rowOff>
    </xdr:from>
    <xdr:to>
      <xdr:col>3</xdr:col>
      <xdr:colOff>752475</xdr:colOff>
      <xdr:row>4</xdr:row>
      <xdr:rowOff>57396</xdr:rowOff>
    </xdr:to>
    <xdr:pic>
      <xdr:nvPicPr>
        <xdr:cNvPr id="2" name="Imagen 1">
          <a:extLst>
            <a:ext uri="{FF2B5EF4-FFF2-40B4-BE49-F238E27FC236}">
              <a16:creationId xmlns:a16="http://schemas.microsoft.com/office/drawing/2014/main" id="{2DB5840A-0C97-4868-9703-897C8AD6F05E}"/>
            </a:ext>
          </a:extLst>
        </xdr:cNvPr>
        <xdr:cNvPicPr>
          <a:picLocks noChangeAspect="1"/>
        </xdr:cNvPicPr>
      </xdr:nvPicPr>
      <xdr:blipFill>
        <a:blip xmlns:r="http://schemas.openxmlformats.org/officeDocument/2006/relationships" r:embed="rId1"/>
        <a:stretch>
          <a:fillRect/>
        </a:stretch>
      </xdr:blipFill>
      <xdr:spPr>
        <a:xfrm>
          <a:off x="663575" y="0"/>
          <a:ext cx="1879600" cy="8955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323850</xdr:colOff>
      <xdr:row>2</xdr:row>
      <xdr:rowOff>85725</xdr:rowOff>
    </xdr:to>
    <xdr:pic>
      <xdr:nvPicPr>
        <xdr:cNvPr id="2" name="Imagen 1">
          <a:extLst>
            <a:ext uri="{FF2B5EF4-FFF2-40B4-BE49-F238E27FC236}">
              <a16:creationId xmlns:a16="http://schemas.microsoft.com/office/drawing/2014/main" id="{E5A5CFE3-7C07-4480-900D-83F5AFA17C55}"/>
            </a:ext>
          </a:extLst>
        </xdr:cNvPr>
        <xdr:cNvPicPr>
          <a:picLocks noChangeAspect="1"/>
        </xdr:cNvPicPr>
      </xdr:nvPicPr>
      <xdr:blipFill>
        <a:blip xmlns:r="http://schemas.openxmlformats.org/officeDocument/2006/relationships" r:embed="rId1"/>
        <a:stretch>
          <a:fillRect/>
        </a:stretch>
      </xdr:blipFill>
      <xdr:spPr>
        <a:xfrm>
          <a:off x="0" y="0"/>
          <a:ext cx="2609850"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nco%20Progres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ntrataci&#243;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esti&#243;n%20de%20PQRS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esti&#243;n,%20Tr&#225;mite%20y%20Control%20Document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bligaciones%20Pension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quidad%20de%20Gen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cien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uc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i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20Tr&#225;nsi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alorizaci&#243;n%20y%20Plusval&#237;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4.%20Dap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in%20Recurso%20F&#237;s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 Gestión"/>
      <sheetName val="Mapa final - Corrupción"/>
      <sheetName val="Hoja2"/>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#VALUE!</v>
          </cell>
        </row>
        <row r="222">
          <cell r="B222" t="e">
            <v>#VALUE!</v>
          </cell>
        </row>
        <row r="223">
          <cell r="B223" t="e">
            <v>#VALUE!</v>
          </cell>
          <cell r="F223" t="str">
            <v>❌</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Usuario5" id="{FAFDB269-1DBD-4665-9739-A0BAD3703AA2}" userId="S::Usuario5@digiteldew.onmicrosoft.com::96a162eb-8ece-4f01-867d-cc04b8e7431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2-11-21T15:32:31.63" personId="{FAFDB269-1DBD-4665-9739-A0BAD3703AA2}" id="{FB5A1DB6-BE18-40E8-AF8B-6EAA942B0D26}">
    <text>evitar que no se usen cifras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
  <sheetViews>
    <sheetView zoomScale="20" zoomScaleNormal="20" workbookViewId="0">
      <selection activeCell="D35" sqref="D35"/>
    </sheetView>
  </sheetViews>
  <sheetFormatPr baseColWidth="10" defaultColWidth="28" defaultRowHeight="15" x14ac:dyDescent="0.25"/>
  <sheetData>
    <row r="1" spans="1:37" ht="16.5" x14ac:dyDescent="0.3">
      <c r="A1" s="165"/>
      <c r="B1" s="165"/>
      <c r="C1" s="165"/>
      <c r="D1" s="165"/>
      <c r="E1" s="166" t="s">
        <v>0</v>
      </c>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78" t="s">
        <v>1</v>
      </c>
      <c r="AI1" s="178"/>
      <c r="AJ1" s="178"/>
      <c r="AK1" s="178"/>
    </row>
    <row r="2" spans="1:37" ht="16.5" x14ac:dyDescent="0.3">
      <c r="A2" s="165"/>
      <c r="B2" s="165"/>
      <c r="C2" s="165"/>
      <c r="D2" s="165"/>
      <c r="E2" s="166" t="s">
        <v>2</v>
      </c>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78" t="s">
        <v>3</v>
      </c>
      <c r="AI2" s="178"/>
      <c r="AJ2" s="178"/>
      <c r="AK2" s="178"/>
    </row>
    <row r="3" spans="1:37" ht="16.5" x14ac:dyDescent="0.3">
      <c r="A3" s="165"/>
      <c r="B3" s="165"/>
      <c r="C3" s="165"/>
      <c r="D3" s="165"/>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78" t="s">
        <v>4</v>
      </c>
      <c r="AI3" s="178"/>
      <c r="AJ3" s="178"/>
      <c r="AK3" s="178"/>
    </row>
    <row r="4" spans="1:37" ht="16.5" x14ac:dyDescent="0.3">
      <c r="A4" s="13"/>
      <c r="B4" s="14"/>
      <c r="C4" s="13"/>
      <c r="D4" s="13"/>
      <c r="E4" s="8"/>
      <c r="F4" s="12"/>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x14ac:dyDescent="0.25">
      <c r="A5" s="187" t="s">
        <v>5</v>
      </c>
      <c r="B5" s="187"/>
      <c r="C5" s="186"/>
      <c r="D5" s="186"/>
      <c r="E5" s="186"/>
      <c r="F5" s="186"/>
      <c r="G5" s="186"/>
      <c r="H5" s="187" t="s">
        <v>6</v>
      </c>
      <c r="I5" s="187"/>
      <c r="J5" s="186"/>
      <c r="K5" s="186"/>
      <c r="L5" s="186"/>
      <c r="M5" s="186"/>
      <c r="N5" s="186"/>
      <c r="O5" s="187" t="s">
        <v>7</v>
      </c>
      <c r="P5" s="187"/>
      <c r="Q5" s="167"/>
      <c r="R5" s="168"/>
      <c r="S5" s="168"/>
      <c r="T5" s="168"/>
      <c r="U5" s="168"/>
      <c r="V5" s="168"/>
      <c r="W5" s="168"/>
      <c r="X5" s="168"/>
      <c r="Y5" s="168"/>
      <c r="Z5" s="168"/>
      <c r="AA5" s="168"/>
      <c r="AB5" s="168"/>
      <c r="AC5" s="168"/>
      <c r="AD5" s="168"/>
      <c r="AE5" s="169"/>
      <c r="AF5" s="15" t="s">
        <v>8</v>
      </c>
      <c r="AG5" s="179"/>
      <c r="AH5" s="179"/>
      <c r="AI5" s="179"/>
      <c r="AJ5" s="179"/>
      <c r="AK5" s="179"/>
    </row>
    <row r="6" spans="1:37" ht="16.5" x14ac:dyDescent="0.25">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row>
    <row r="7" spans="1:37" ht="16.5" x14ac:dyDescent="0.25">
      <c r="A7" s="188" t="s">
        <v>13</v>
      </c>
      <c r="B7" s="180" t="s">
        <v>14</v>
      </c>
      <c r="C7" s="184" t="s">
        <v>15</v>
      </c>
      <c r="D7" s="184" t="s">
        <v>16</v>
      </c>
      <c r="E7" s="180" t="s">
        <v>17</v>
      </c>
      <c r="F7" s="184" t="s">
        <v>18</v>
      </c>
      <c r="G7" s="184" t="s">
        <v>19</v>
      </c>
      <c r="H7" s="185" t="s">
        <v>20</v>
      </c>
      <c r="I7" s="181" t="s">
        <v>21</v>
      </c>
      <c r="J7" s="185" t="s">
        <v>22</v>
      </c>
      <c r="K7" s="185" t="s">
        <v>23</v>
      </c>
      <c r="L7" s="185" t="s">
        <v>24</v>
      </c>
      <c r="M7" s="181"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8.75" x14ac:dyDescent="0.25">
      <c r="A8" s="188"/>
      <c r="B8" s="180"/>
      <c r="C8" s="184"/>
      <c r="D8" s="184"/>
      <c r="E8" s="180"/>
      <c r="F8" s="184"/>
      <c r="G8" s="184"/>
      <c r="H8" s="185"/>
      <c r="I8" s="181"/>
      <c r="J8" s="185"/>
      <c r="K8" s="185"/>
      <c r="L8" s="181"/>
      <c r="M8" s="181"/>
      <c r="N8" s="185"/>
      <c r="O8" s="193"/>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row>
    <row r="9" spans="1:37" ht="171" x14ac:dyDescent="0.25">
      <c r="A9" s="165">
        <v>1</v>
      </c>
      <c r="B9" s="170" t="s">
        <v>46</v>
      </c>
      <c r="C9" s="170" t="s">
        <v>47</v>
      </c>
      <c r="D9" s="172" t="s">
        <v>48</v>
      </c>
      <c r="E9" s="174" t="s">
        <v>49</v>
      </c>
      <c r="F9" s="170" t="s">
        <v>50</v>
      </c>
      <c r="G9" s="171">
        <v>15</v>
      </c>
      <c r="H9" s="162" t="str">
        <f>IF(G9&lt;=0,"",IF(G9&lt;=2,"Muy Baja",IF(G9&lt;=24,"Baja",IF(G9&lt;=500,"Media",IF(G9&lt;=5000,"Alta","Muy Alta")))))</f>
        <v>Baja</v>
      </c>
      <c r="I9" s="163">
        <f>IF(H9="","",IF(H9="Muy Baja",0.2,IF(H9="Baja",0.4,IF(H9="Media",0.6,IF(H9="Alta",0.8,IF(H9="Muy Alta",1,))))))</f>
        <v>0.4</v>
      </c>
      <c r="J9" s="176" t="s">
        <v>52</v>
      </c>
      <c r="K9" s="163" t="str">
        <f>IF(NOT(ISERROR(MATCH(J9,'[1]Tabla Impacto'!$B$221:$B$223,0))),'[1]Tabla Impacto'!$F$223&amp;"Por favor no seleccionar los criterios de impacto(Afectación Económica o presupuestal y Pérdida Reputacional)",J9)</f>
        <v xml:space="preserve">     Entre 10 y 50 SMLMV </v>
      </c>
      <c r="L9" s="162" t="str">
        <f>IF(OR(K9='[1]Tabla Impacto'!$C$11,K9='[1]Tabla Impacto'!$D$11),"Leve",IF(OR(K9='[1]Tabla Impacto'!$C$12,K9='[1]Tabla Impacto'!$D$12),"Menor",IF(OR(K9='[1]Tabla Impacto'!$C$13,K9='[1]Tabla Impacto'!$D$13),"Moderado",IF(OR(K9='[1]Tabla Impacto'!$C$14,K9='[1]Tabla Impacto'!$D$14),"Mayor",IF(OR(K9='[1]Tabla Impacto'!$C$15,K9='[1]Tabla Impacto'!$D$15),"Catastrófico","")))))</f>
        <v>Menor</v>
      </c>
      <c r="M9" s="163">
        <f>IF(L9="","",IF(L9="Leve",0.2,IF(L9="Menor",0.4,IF(L9="Moderado",0.6,IF(L9="Mayor",0.8,IF(L9="Catastrófico",1,))))))</f>
        <v>0.4</v>
      </c>
      <c r="N9" s="17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6">
        <v>1</v>
      </c>
      <c r="P9" s="30" t="s">
        <v>55</v>
      </c>
      <c r="Q9" s="42" t="s">
        <v>56</v>
      </c>
      <c r="R9" s="33" t="str">
        <f t="shared" ref="R9:R12" si="0">IF(OR(S9="Preventivo",S9="Detectivo"),"Probabilidad",IF(S9="Correctivo","Impacto",""))</f>
        <v>Probabilidad</v>
      </c>
      <c r="S9" s="34" t="s">
        <v>58</v>
      </c>
      <c r="T9" s="34" t="s">
        <v>59</v>
      </c>
      <c r="U9" s="35" t="str">
        <f>IF(AND(S9="Preventivo",T9="Automático"),"50%",IF(AND(S9="Preventivo",T9="Manual"),"40%",IF(AND(S9="Detectivo",T9="Automático"),"40%",IF(AND(S9="Detectivo",T9="Manual"),"30%",IF(AND(S9="Correctivo",T9="Automático"),"35%",IF(AND(S9="Correctivo",T9="Manual"),"25%",""))))))</f>
        <v>40%</v>
      </c>
      <c r="V9" s="34" t="s">
        <v>61</v>
      </c>
      <c r="W9" s="34" t="s">
        <v>62</v>
      </c>
      <c r="X9" s="34" t="s">
        <v>63</v>
      </c>
      <c r="Y9" s="36">
        <f>IFERROR(IF(R9="Probabilidad",(I9-(+I9*U9)),IF(R9="Impacto",I9,"")),"")</f>
        <v>0.24</v>
      </c>
      <c r="Z9" s="37" t="str">
        <f>IFERROR(IF(Y9="","",IF(Y9&lt;=0.2,"Muy Baja",IF(Y9&lt;=0.4,"Baja",IF(Y9&lt;=0.6,"Media",IF(Y9&lt;=0.8,"Alta","Muy Alta"))))),"")</f>
        <v>Baja</v>
      </c>
      <c r="AA9" s="35">
        <f>+Y9</f>
        <v>0.24</v>
      </c>
      <c r="AB9" s="37" t="str">
        <f>IFERROR(IF(AC9="","",IF(AC9&lt;=0.2,"Leve",IF(AC9&lt;=0.4,"Menor",IF(AC9&lt;=0.6,"Moderado",IF(AC9&lt;=0.8,"Mayor","Catastrófico"))))),"")</f>
        <v>Menor</v>
      </c>
      <c r="AC9" s="35">
        <f>IFERROR(IF(R9="Impacto",(M9-(+M9*U9)),IF(R9="Probabilidad",M9,"")),"")</f>
        <v>0.4</v>
      </c>
      <c r="AD9" s="3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34" t="s">
        <v>64</v>
      </c>
      <c r="AF9" s="39"/>
      <c r="AG9" s="40"/>
      <c r="AH9" s="41"/>
      <c r="AI9" s="41"/>
      <c r="AJ9" s="39"/>
      <c r="AK9" s="40"/>
    </row>
    <row r="10" spans="1:37" ht="185.25" x14ac:dyDescent="0.25">
      <c r="A10" s="165"/>
      <c r="B10" s="170"/>
      <c r="C10" s="170"/>
      <c r="D10" s="173"/>
      <c r="E10" s="174"/>
      <c r="F10" s="170"/>
      <c r="G10" s="171"/>
      <c r="H10" s="162"/>
      <c r="I10" s="163"/>
      <c r="J10" s="176"/>
      <c r="K10" s="163">
        <f>IF(NOT(ISERROR(MATCH(J10,_xlfn.ANCHORARRAY(E13),0))),#REF!&amp;"Por favor no seleccionar los criterios de impacto",J10)</f>
        <v>0</v>
      </c>
      <c r="L10" s="162"/>
      <c r="M10" s="163"/>
      <c r="N10" s="175"/>
      <c r="O10" s="6">
        <v>2</v>
      </c>
      <c r="P10" s="30" t="s">
        <v>65</v>
      </c>
      <c r="Q10" s="42" t="s">
        <v>56</v>
      </c>
      <c r="R10" s="33" t="str">
        <f t="shared" si="0"/>
        <v>Probabilidad</v>
      </c>
      <c r="S10" s="34" t="s">
        <v>58</v>
      </c>
      <c r="T10" s="34" t="s">
        <v>59</v>
      </c>
      <c r="U10" s="35" t="str">
        <f t="shared" ref="U10" si="1">IF(AND(S10="Preventivo",T10="Automático"),"50%",IF(AND(S10="Preventivo",T10="Manual"),"40%",IF(AND(S10="Detectivo",T10="Automático"),"40%",IF(AND(S10="Detectivo",T10="Manual"),"30%",IF(AND(S10="Correctivo",T10="Automático"),"35%",IF(AND(S10="Correctivo",T10="Manual"),"25%",""))))))</f>
        <v>40%</v>
      </c>
      <c r="V10" s="34" t="s">
        <v>66</v>
      </c>
      <c r="W10" s="34" t="s">
        <v>62</v>
      </c>
      <c r="X10" s="34" t="s">
        <v>67</v>
      </c>
      <c r="Y10" s="36">
        <f>IFERROR(IF(AND(R9="Probabilidad",R10="Probabilidad"),(AA9-(+AA9*U10)),IF(R10="Probabilidad",(I9-(+I9*U10)),IF(R10="Impacto",AA9,""))),"")</f>
        <v>0.14399999999999999</v>
      </c>
      <c r="Z10" s="37" t="str">
        <f t="shared" ref="Z10:Z12" si="2">IFERROR(IF(Y10="","",IF(Y10&lt;=0.2,"Muy Baja",IF(Y10&lt;=0.4,"Baja",IF(Y10&lt;=0.6,"Media",IF(Y10&lt;=0.8,"Alta","Muy Alta"))))),"")</f>
        <v>Muy Baja</v>
      </c>
      <c r="AA10" s="35">
        <f t="shared" ref="AA10" si="3">+Y10</f>
        <v>0.14399999999999999</v>
      </c>
      <c r="AB10" s="37" t="str">
        <f t="shared" ref="AB10:AB12" si="4">IFERROR(IF(AC10="","",IF(AC10&lt;=0.2,"Leve",IF(AC10&lt;=0.4,"Menor",IF(AC10&lt;=0.6,"Moderado",IF(AC10&lt;=0.8,"Mayor","Catastrófico"))))),"")</f>
        <v>Menor</v>
      </c>
      <c r="AC10" s="35">
        <f>IFERROR(IF(AND(R9="Impacto",R10="Impacto"),(AC9-(+AC9*U10)),IF(R10="Impacto",($M$9-(+$M$9*U10)),IF(R10="Probabilidad",AC9,""))),"")</f>
        <v>0.4</v>
      </c>
      <c r="AD10" s="38"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34" t="s">
        <v>70</v>
      </c>
      <c r="AF10" s="39"/>
      <c r="AG10" s="40"/>
      <c r="AH10" s="41"/>
      <c r="AI10" s="41"/>
      <c r="AJ10" s="39"/>
      <c r="AK10" s="40"/>
    </row>
    <row r="11" spans="1:37" ht="114" x14ac:dyDescent="0.25">
      <c r="A11" s="165">
        <v>2</v>
      </c>
      <c r="B11" s="170" t="s">
        <v>71</v>
      </c>
      <c r="C11" s="170" t="s">
        <v>72</v>
      </c>
      <c r="D11" s="172" t="s">
        <v>73</v>
      </c>
      <c r="E11" s="174" t="s">
        <v>74</v>
      </c>
      <c r="F11" s="170" t="s">
        <v>75</v>
      </c>
      <c r="G11" s="171">
        <v>100</v>
      </c>
      <c r="H11" s="162" t="str">
        <f>IF(G11&lt;=0,"",IF(G11&lt;=2,"Muy Baja",IF(G11&lt;=24,"Baja",IF(G11&lt;=500,"Media",IF(G11&lt;=5000,"Alta","Muy Alta")))))</f>
        <v>Media</v>
      </c>
      <c r="I11" s="163">
        <f>IF(H11="","",IF(H11="Muy Baja",0.2,IF(H11="Baja",0.4,IF(H11="Media",0.6,IF(H11="Alta",0.8,IF(H11="Muy Alta",1,))))))</f>
        <v>0.6</v>
      </c>
      <c r="J11" s="176" t="s">
        <v>77</v>
      </c>
      <c r="K11" s="163" t="str">
        <f>IF(NOT(ISERROR(MATCH(J11,'[1]Tabla Impacto'!$B$221:$B$223,0))),'[1]Tabla Impacto'!$F$223&amp;"Por favor no seleccionar los criterios de impacto(Afectación Económica o presupuestal y Pérdida Reputacional)",J11)</f>
        <v xml:space="preserve">     Entre 50 y 100 SMLMV </v>
      </c>
      <c r="L11" s="162" t="str">
        <f>IF(OR(K11='[1]Tabla Impacto'!$C$11,K11='[1]Tabla Impacto'!$D$11),"Leve",IF(OR(K11='[1]Tabla Impacto'!$C$12,K11='[1]Tabla Impacto'!$D$12),"Menor",IF(OR(K11='[1]Tabla Impacto'!$C$13,K11='[1]Tabla Impacto'!$D$13),"Moderado",IF(OR(K11='[1]Tabla Impacto'!$C$14,K11='[1]Tabla Impacto'!$D$14),"Mayor",IF(OR(K11='[1]Tabla Impacto'!$C$15,K11='[1]Tabla Impacto'!$D$15),"Catastrófico","")))))</f>
        <v>Moderado</v>
      </c>
      <c r="M11" s="163">
        <f>IF(L11="","",IF(L11="Leve",0.2,IF(L11="Menor",0.4,IF(L11="Moderado",0.6,IF(L11="Mayor",0.8,IF(L11="Catastrófico",1,))))))</f>
        <v>0.6</v>
      </c>
      <c r="N11" s="17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6">
        <v>1</v>
      </c>
      <c r="P11" s="31" t="s">
        <v>78</v>
      </c>
      <c r="Q11" s="43" t="s">
        <v>79</v>
      </c>
      <c r="R11" s="33" t="str">
        <f t="shared" si="0"/>
        <v>Probabilidad</v>
      </c>
      <c r="S11" s="34" t="s">
        <v>58</v>
      </c>
      <c r="T11" s="34" t="s">
        <v>59</v>
      </c>
      <c r="U11" s="35" t="str">
        <f>IF(AND(S11="Preventivo",T11="Automático"),"50%",IF(AND(S11="Preventivo",T11="Manual"),"40%",IF(AND(S11="Detectivo",T11="Automático"),"40%",IF(AND(S11="Detectivo",T11="Manual"),"30%",IF(AND(S11="Correctivo",T11="Automático"),"35%",IF(AND(S11="Correctivo",T11="Manual"),"25%",""))))))</f>
        <v>40%</v>
      </c>
      <c r="V11" s="34" t="s">
        <v>66</v>
      </c>
      <c r="W11" s="34" t="s">
        <v>62</v>
      </c>
      <c r="X11" s="34" t="s">
        <v>63</v>
      </c>
      <c r="Y11" s="36">
        <f>IFERROR(IF(R11="Probabilidad",(I11-(+I11*U11)),IF(R11="Impacto",I11,"")),"")</f>
        <v>0.36</v>
      </c>
      <c r="Z11" s="37" t="str">
        <f>IFERROR(IF(Y11="","",IF(Y11&lt;=0.2,"Muy Baja",IF(Y11&lt;=0.4,"Baja",IF(Y11&lt;=0.6,"Media",IF(Y11&lt;=0.8,"Alta","Muy Alta"))))),"")</f>
        <v>Baja</v>
      </c>
      <c r="AA11" s="35">
        <f>+Y11</f>
        <v>0.36</v>
      </c>
      <c r="AB11" s="37" t="str">
        <f>IFERROR(IF(AC11="","",IF(AC11&lt;=0.2,"Leve",IF(AC11&lt;=0.4,"Menor",IF(AC11&lt;=0.6,"Moderado",IF(AC11&lt;=0.8,"Mayor","Catastrófico"))))),"")</f>
        <v>Moderado</v>
      </c>
      <c r="AC11" s="35">
        <f>IFERROR(IF(R11="Impacto",(M11-(+M11*U11)),IF(R11="Probabilidad",M11,"")),"")</f>
        <v>0.6</v>
      </c>
      <c r="AD11" s="3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34" t="s">
        <v>64</v>
      </c>
      <c r="AF11" s="39"/>
      <c r="AG11" s="40"/>
      <c r="AH11" s="41"/>
      <c r="AI11" s="41"/>
      <c r="AJ11" s="39"/>
      <c r="AK11" s="40"/>
    </row>
    <row r="12" spans="1:37" ht="102" x14ac:dyDescent="0.25">
      <c r="A12" s="165"/>
      <c r="B12" s="170"/>
      <c r="C12" s="170"/>
      <c r="D12" s="173"/>
      <c r="E12" s="174"/>
      <c r="F12" s="170"/>
      <c r="G12" s="171"/>
      <c r="H12" s="162"/>
      <c r="I12" s="163"/>
      <c r="J12" s="176"/>
      <c r="K12" s="163">
        <f>IF(NOT(ISERROR(MATCH(J12,_xlfn.ANCHORARRAY(E15),0))),#REF!&amp;"Por favor no seleccionar los criterios de impacto",J12)</f>
        <v>0</v>
      </c>
      <c r="L12" s="162"/>
      <c r="M12" s="163"/>
      <c r="N12" s="175"/>
      <c r="O12" s="6">
        <v>2</v>
      </c>
      <c r="P12" s="32" t="s">
        <v>80</v>
      </c>
      <c r="Q12" s="32" t="s">
        <v>81</v>
      </c>
      <c r="R12" s="33" t="str">
        <f t="shared" si="0"/>
        <v>Probabilidad</v>
      </c>
      <c r="S12" s="34" t="s">
        <v>58</v>
      </c>
      <c r="T12" s="34" t="s">
        <v>59</v>
      </c>
      <c r="U12" s="35" t="str">
        <f t="shared" ref="U12" si="6">IF(AND(S12="Preventivo",T12="Automático"),"50%",IF(AND(S12="Preventivo",T12="Manual"),"40%",IF(AND(S12="Detectivo",T12="Automático"),"40%",IF(AND(S12="Detectivo",T12="Manual"),"30%",IF(AND(S12="Correctivo",T12="Automático"),"35%",IF(AND(S12="Correctivo",T12="Manual"),"25%",""))))))</f>
        <v>40%</v>
      </c>
      <c r="V12" s="34" t="s">
        <v>61</v>
      </c>
      <c r="W12" s="34" t="s">
        <v>62</v>
      </c>
      <c r="X12" s="34" t="s">
        <v>63</v>
      </c>
      <c r="Y12" s="36">
        <f>IFERROR(IF(AND(R11="Probabilidad",R12="Probabilidad"),(AA11-(+AA11*U12)),IF(R12="Probabilidad",(I11-(+I11*U12)),IF(R12="Impacto",AA11,""))),"")</f>
        <v>0.216</v>
      </c>
      <c r="Z12" s="37" t="str">
        <f t="shared" si="2"/>
        <v>Baja</v>
      </c>
      <c r="AA12" s="35">
        <f t="shared" ref="AA12" si="7">+Y12</f>
        <v>0.216</v>
      </c>
      <c r="AB12" s="37" t="str">
        <f t="shared" si="4"/>
        <v>Menor</v>
      </c>
      <c r="AC12" s="35">
        <f>IFERROR(IF(AND(R11="Impacto",R12="Impacto"),(AC9-(+AC9*U12)),IF(R12="Impacto",($M$11-(+$M$11*U12)),IF(R12="Probabilidad",AC9,""))),"")</f>
        <v>0.4</v>
      </c>
      <c r="AD12" s="38" t="str">
        <f t="shared" ref="AD12" si="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34" t="s">
        <v>70</v>
      </c>
      <c r="AF12" s="39"/>
      <c r="AG12" s="40"/>
      <c r="AH12" s="41"/>
      <c r="AI12" s="41"/>
      <c r="AJ12" s="39"/>
      <c r="AK12" s="40"/>
    </row>
  </sheetData>
  <mergeCells count="78">
    <mergeCell ref="F11:F12"/>
    <mergeCell ref="G11:G12"/>
    <mergeCell ref="H11:H12"/>
    <mergeCell ref="I11:I12"/>
    <mergeCell ref="J11:J12"/>
    <mergeCell ref="A11:A12"/>
    <mergeCell ref="B11:B12"/>
    <mergeCell ref="C11:C12"/>
    <mergeCell ref="D11:D12"/>
    <mergeCell ref="E11:E12"/>
    <mergeCell ref="B7:B8"/>
    <mergeCell ref="C5:G5"/>
    <mergeCell ref="H5:I5"/>
    <mergeCell ref="J5:N5"/>
    <mergeCell ref="O5:P5"/>
    <mergeCell ref="N7:N8"/>
    <mergeCell ref="J7:J8"/>
    <mergeCell ref="K7:K8"/>
    <mergeCell ref="A5:B5"/>
    <mergeCell ref="A7:A8"/>
    <mergeCell ref="F7:F8"/>
    <mergeCell ref="E7:E8"/>
    <mergeCell ref="D7:D8"/>
    <mergeCell ref="C7:C8"/>
    <mergeCell ref="O7:O8"/>
    <mergeCell ref="G7:G8"/>
    <mergeCell ref="H7:H8"/>
    <mergeCell ref="I7:I8"/>
    <mergeCell ref="L7:L8"/>
    <mergeCell ref="M7:M8"/>
    <mergeCell ref="K11:K12"/>
    <mergeCell ref="L11:L12"/>
    <mergeCell ref="M11:M12"/>
    <mergeCell ref="N11:N12"/>
    <mergeCell ref="AB7:AB8"/>
    <mergeCell ref="Z7:Z8"/>
    <mergeCell ref="AA7:AA8"/>
    <mergeCell ref="P7:P8"/>
    <mergeCell ref="Q7:Q8"/>
    <mergeCell ref="Y7:Y8"/>
    <mergeCell ref="AH1:AK1"/>
    <mergeCell ref="AH3:AK3"/>
    <mergeCell ref="AH2:AK2"/>
    <mergeCell ref="AG5:AK5"/>
    <mergeCell ref="A6:G6"/>
    <mergeCell ref="H6:N6"/>
    <mergeCell ref="O6:X6"/>
    <mergeCell ref="Y6:AE6"/>
    <mergeCell ref="AF6:AK6"/>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F7:AF8"/>
    <mergeCell ref="AK7:AK8"/>
    <mergeCell ref="AJ7:AJ8"/>
    <mergeCell ref="R7:R8"/>
    <mergeCell ref="S7:X7"/>
    <mergeCell ref="AI7:AI8"/>
    <mergeCell ref="AH7:AH8"/>
    <mergeCell ref="AG7:AG8"/>
    <mergeCell ref="AE7:AE8"/>
    <mergeCell ref="AD7:AD8"/>
    <mergeCell ref="AC7:AC8"/>
  </mergeCells>
  <conditionalFormatting sqref="H11 H9">
    <cfRule type="cellIs" dxfId="1776" priority="39" operator="equal">
      <formula>"Muy Alta"</formula>
    </cfRule>
    <cfRule type="cellIs" dxfId="1775" priority="40" operator="equal">
      <formula>"Alta"</formula>
    </cfRule>
    <cfRule type="cellIs" dxfId="1774" priority="41" operator="equal">
      <formula>"Media"</formula>
    </cfRule>
    <cfRule type="cellIs" dxfId="1773" priority="42" operator="equal">
      <formula>"Baja"</formula>
    </cfRule>
    <cfRule type="cellIs" dxfId="1772" priority="43" operator="equal">
      <formula>"Muy Baja"</formula>
    </cfRule>
  </conditionalFormatting>
  <conditionalFormatting sqref="L11 L9">
    <cfRule type="cellIs" dxfId="1771" priority="34" operator="equal">
      <formula>"Catastrófico"</formula>
    </cfRule>
    <cfRule type="cellIs" dxfId="1770" priority="35" operator="equal">
      <formula>"Mayor"</formula>
    </cfRule>
    <cfRule type="cellIs" dxfId="1769" priority="36" operator="equal">
      <formula>"Moderado"</formula>
    </cfRule>
    <cfRule type="cellIs" dxfId="1768" priority="37" operator="equal">
      <formula>"Menor"</formula>
    </cfRule>
    <cfRule type="cellIs" dxfId="1767" priority="38" operator="equal">
      <formula>"Leve"</formula>
    </cfRule>
  </conditionalFormatting>
  <conditionalFormatting sqref="Z9:Z10">
    <cfRule type="cellIs" dxfId="1766" priority="29" operator="equal">
      <formula>"Muy Alta"</formula>
    </cfRule>
    <cfRule type="cellIs" dxfId="1765" priority="30" operator="equal">
      <formula>"Alta"</formula>
    </cfRule>
    <cfRule type="cellIs" dxfId="1764" priority="31" operator="equal">
      <formula>"Media"</formula>
    </cfRule>
    <cfRule type="cellIs" dxfId="1763" priority="32" operator="equal">
      <formula>"Baja"</formula>
    </cfRule>
    <cfRule type="cellIs" dxfId="1762" priority="33" operator="equal">
      <formula>"Muy Baja"</formula>
    </cfRule>
  </conditionalFormatting>
  <conditionalFormatting sqref="AB9:AB10">
    <cfRule type="cellIs" dxfId="1761" priority="24" operator="equal">
      <formula>"Catastrófico"</formula>
    </cfRule>
    <cfRule type="cellIs" dxfId="1760" priority="25" operator="equal">
      <formula>"Mayor"</formula>
    </cfRule>
    <cfRule type="cellIs" dxfId="1759" priority="26" operator="equal">
      <formula>"Moderado"</formula>
    </cfRule>
    <cfRule type="cellIs" dxfId="1758" priority="27" operator="equal">
      <formula>"Menor"</formula>
    </cfRule>
    <cfRule type="cellIs" dxfId="1757" priority="28" operator="equal">
      <formula>"Leve"</formula>
    </cfRule>
  </conditionalFormatting>
  <conditionalFormatting sqref="AD9:AD10">
    <cfRule type="cellIs" dxfId="1756" priority="20" operator="equal">
      <formula>"Extremo"</formula>
    </cfRule>
    <cfRule type="cellIs" dxfId="1755" priority="21" operator="equal">
      <formula>"Alto"</formula>
    </cfRule>
    <cfRule type="cellIs" dxfId="1754" priority="22" operator="equal">
      <formula>"Moderado"</formula>
    </cfRule>
    <cfRule type="cellIs" dxfId="1753" priority="23" operator="equal">
      <formula>"Bajo"</formula>
    </cfRule>
  </conditionalFormatting>
  <conditionalFormatting sqref="N11 N9">
    <cfRule type="cellIs" dxfId="1752" priority="16" operator="equal">
      <formula>"Extremo"</formula>
    </cfRule>
    <cfRule type="cellIs" dxfId="1751" priority="17" operator="equal">
      <formula>"Alto"</formula>
    </cfRule>
    <cfRule type="cellIs" dxfId="1750" priority="18" operator="equal">
      <formula>"Moderado"</formula>
    </cfRule>
    <cfRule type="cellIs" dxfId="1749" priority="19" operator="equal">
      <formula>"Bajo"</formula>
    </cfRule>
  </conditionalFormatting>
  <conditionalFormatting sqref="Z11:Z12">
    <cfRule type="cellIs" dxfId="1748" priority="11" operator="equal">
      <formula>"Muy Alta"</formula>
    </cfRule>
    <cfRule type="cellIs" dxfId="1747" priority="12" operator="equal">
      <formula>"Alta"</formula>
    </cfRule>
    <cfRule type="cellIs" dxfId="1746" priority="13" operator="equal">
      <formula>"Media"</formula>
    </cfRule>
    <cfRule type="cellIs" dxfId="1745" priority="14" operator="equal">
      <formula>"Baja"</formula>
    </cfRule>
    <cfRule type="cellIs" dxfId="1744" priority="15" operator="equal">
      <formula>"Muy Baja"</formula>
    </cfRule>
  </conditionalFormatting>
  <conditionalFormatting sqref="AB11:AB12">
    <cfRule type="cellIs" dxfId="1743" priority="6" operator="equal">
      <formula>"Catastrófico"</formula>
    </cfRule>
    <cfRule type="cellIs" dxfId="1742" priority="7" operator="equal">
      <formula>"Mayor"</formula>
    </cfRule>
    <cfRule type="cellIs" dxfId="1741" priority="8" operator="equal">
      <formula>"Moderado"</formula>
    </cfRule>
    <cfRule type="cellIs" dxfId="1740" priority="9" operator="equal">
      <formula>"Menor"</formula>
    </cfRule>
    <cfRule type="cellIs" dxfId="1739" priority="10" operator="equal">
      <formula>"Leve"</formula>
    </cfRule>
  </conditionalFormatting>
  <conditionalFormatting sqref="AD11:AD12">
    <cfRule type="cellIs" dxfId="1738" priority="2" operator="equal">
      <formula>"Extremo"</formula>
    </cfRule>
    <cfRule type="cellIs" dxfId="1737" priority="3" operator="equal">
      <formula>"Alto"</formula>
    </cfRule>
    <cfRule type="cellIs" dxfId="1736" priority="4" operator="equal">
      <formula>"Moderado"</formula>
    </cfRule>
    <cfRule type="cellIs" dxfId="1735" priority="5" operator="equal">
      <formula>"Bajo"</formula>
    </cfRule>
  </conditionalFormatting>
  <conditionalFormatting sqref="K9:K12">
    <cfRule type="containsText" dxfId="1734" priority="1" operator="containsText" text="❌">
      <formula>NOT(ISERROR(SEARCH("❌",K9)))</formula>
    </cfRule>
  </conditionalFormatting>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FF5B-3063-4552-91E8-DBB8621C5B8A}">
  <dimension ref="A1:BQ31"/>
  <sheetViews>
    <sheetView topLeftCell="A20" workbookViewId="0">
      <selection activeCell="D30" sqref="D30"/>
    </sheetView>
  </sheetViews>
  <sheetFormatPr baseColWidth="10" defaultRowHeight="15" x14ac:dyDescent="0.25"/>
  <sheetData>
    <row r="1" spans="1:69" ht="16.5" x14ac:dyDescent="0.3">
      <c r="A1" s="165"/>
      <c r="B1" s="165"/>
      <c r="C1" s="165"/>
      <c r="D1" s="165"/>
      <c r="E1" s="166" t="s">
        <v>0</v>
      </c>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78" t="s">
        <v>1</v>
      </c>
      <c r="AI1" s="178"/>
      <c r="AJ1" s="178"/>
      <c r="AK1" s="178"/>
    </row>
    <row r="2" spans="1:69" ht="16.5" x14ac:dyDescent="0.3">
      <c r="A2" s="165"/>
      <c r="B2" s="165"/>
      <c r="C2" s="165"/>
      <c r="D2" s="165"/>
      <c r="E2" s="166" t="s">
        <v>2</v>
      </c>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78" t="s">
        <v>3</v>
      </c>
      <c r="AI2" s="178"/>
      <c r="AJ2" s="178"/>
      <c r="AK2" s="178"/>
    </row>
    <row r="3" spans="1:69" ht="16.5" x14ac:dyDescent="0.3">
      <c r="A3" s="165"/>
      <c r="B3" s="165"/>
      <c r="C3" s="165"/>
      <c r="D3" s="165"/>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78" t="s">
        <v>4</v>
      </c>
      <c r="AI3" s="178"/>
      <c r="AJ3" s="178"/>
      <c r="AK3" s="178"/>
    </row>
    <row r="4" spans="1:69" ht="16.5" x14ac:dyDescent="0.3">
      <c r="A4" s="13"/>
      <c r="B4" s="14"/>
      <c r="C4" s="13"/>
      <c r="D4" s="13"/>
      <c r="E4" s="8"/>
      <c r="F4" s="12"/>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23.25" x14ac:dyDescent="0.3">
      <c r="A5" s="187" t="s">
        <v>5</v>
      </c>
      <c r="B5" s="187"/>
      <c r="C5" s="186" t="s">
        <v>514</v>
      </c>
      <c r="D5" s="186"/>
      <c r="E5" s="186"/>
      <c r="F5" s="186"/>
      <c r="G5" s="186"/>
      <c r="H5" s="187" t="s">
        <v>6</v>
      </c>
      <c r="I5" s="187"/>
      <c r="J5" s="186"/>
      <c r="K5" s="186"/>
      <c r="L5" s="186"/>
      <c r="M5" s="186"/>
      <c r="N5" s="186"/>
      <c r="O5" s="187" t="s">
        <v>7</v>
      </c>
      <c r="P5" s="187"/>
      <c r="Q5" s="371" t="s">
        <v>515</v>
      </c>
      <c r="R5" s="195"/>
      <c r="S5" s="195"/>
      <c r="T5" s="195"/>
      <c r="U5" s="195"/>
      <c r="V5" s="195"/>
      <c r="W5" s="195"/>
      <c r="X5" s="195"/>
      <c r="Y5" s="195"/>
      <c r="Z5" s="195"/>
      <c r="AA5" s="195"/>
      <c r="AB5" s="195"/>
      <c r="AC5" s="195"/>
      <c r="AD5" s="195"/>
      <c r="AE5" s="196"/>
      <c r="AF5" s="15" t="s">
        <v>8</v>
      </c>
      <c r="AG5" s="179"/>
      <c r="AH5" s="179"/>
      <c r="AI5" s="179"/>
      <c r="AJ5" s="179"/>
      <c r="AK5" s="179"/>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16.5" x14ac:dyDescent="0.3">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16.5" x14ac:dyDescent="0.3">
      <c r="A7" s="188" t="s">
        <v>13</v>
      </c>
      <c r="B7" s="180" t="s">
        <v>14</v>
      </c>
      <c r="C7" s="184" t="s">
        <v>15</v>
      </c>
      <c r="D7" s="184" t="s">
        <v>16</v>
      </c>
      <c r="E7" s="180" t="s">
        <v>17</v>
      </c>
      <c r="F7" s="184" t="s">
        <v>18</v>
      </c>
      <c r="G7" s="184" t="s">
        <v>19</v>
      </c>
      <c r="H7" s="185" t="s">
        <v>20</v>
      </c>
      <c r="I7" s="181" t="s">
        <v>21</v>
      </c>
      <c r="J7" s="185" t="s">
        <v>22</v>
      </c>
      <c r="K7" s="185" t="s">
        <v>23</v>
      </c>
      <c r="L7" s="185" t="s">
        <v>24</v>
      </c>
      <c r="M7" s="181"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78.75" x14ac:dyDescent="0.25">
      <c r="A8" s="188"/>
      <c r="B8" s="180"/>
      <c r="C8" s="184"/>
      <c r="D8" s="184"/>
      <c r="E8" s="180"/>
      <c r="F8" s="184"/>
      <c r="G8" s="184"/>
      <c r="H8" s="185"/>
      <c r="I8" s="181"/>
      <c r="J8" s="185"/>
      <c r="K8" s="185"/>
      <c r="L8" s="181"/>
      <c r="M8" s="181"/>
      <c r="N8" s="185"/>
      <c r="O8" s="193"/>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382.5" x14ac:dyDescent="0.25">
      <c r="A9" s="165">
        <v>1</v>
      </c>
      <c r="B9" s="201" t="s">
        <v>71</v>
      </c>
      <c r="C9" s="201" t="s">
        <v>516</v>
      </c>
      <c r="D9" s="201" t="s">
        <v>517</v>
      </c>
      <c r="E9" s="372" t="s">
        <v>518</v>
      </c>
      <c r="F9" s="201" t="s">
        <v>75</v>
      </c>
      <c r="G9" s="205">
        <v>4</v>
      </c>
      <c r="H9" s="200" t="s">
        <v>51</v>
      </c>
      <c r="I9" s="198">
        <v>0.4</v>
      </c>
      <c r="J9" s="199" t="s">
        <v>117</v>
      </c>
      <c r="K9" s="198" t="s">
        <v>117</v>
      </c>
      <c r="L9" s="200" t="s">
        <v>118</v>
      </c>
      <c r="M9" s="198">
        <v>0.8</v>
      </c>
      <c r="N9" s="197" t="s">
        <v>119</v>
      </c>
      <c r="O9" s="18">
        <v>1</v>
      </c>
      <c r="P9" s="19" t="s">
        <v>519</v>
      </c>
      <c r="Q9" s="19" t="s">
        <v>520</v>
      </c>
      <c r="R9" s="20" t="s">
        <v>57</v>
      </c>
      <c r="S9" s="21" t="s">
        <v>58</v>
      </c>
      <c r="T9" s="21" t="s">
        <v>59</v>
      </c>
      <c r="U9" s="22" t="s">
        <v>60</v>
      </c>
      <c r="V9" s="21" t="s">
        <v>61</v>
      </c>
      <c r="W9" s="21" t="s">
        <v>62</v>
      </c>
      <c r="X9" s="21" t="s">
        <v>63</v>
      </c>
      <c r="Y9" s="23">
        <v>0.24</v>
      </c>
      <c r="Z9" s="24" t="s">
        <v>51</v>
      </c>
      <c r="AA9" s="22">
        <v>0.24</v>
      </c>
      <c r="AB9" s="24" t="s">
        <v>118</v>
      </c>
      <c r="AC9" s="22">
        <v>0.8</v>
      </c>
      <c r="AD9" s="25" t="s">
        <v>119</v>
      </c>
      <c r="AE9" s="21" t="s">
        <v>405</v>
      </c>
      <c r="AF9" s="26"/>
      <c r="AG9" s="39" t="s">
        <v>521</v>
      </c>
      <c r="AH9" s="28"/>
      <c r="AI9" s="28"/>
      <c r="AJ9" s="26"/>
      <c r="AK9" s="27" t="s">
        <v>99</v>
      </c>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row>
    <row r="10" spans="1:69" ht="16.5" x14ac:dyDescent="0.25">
      <c r="A10" s="165"/>
      <c r="B10" s="201"/>
      <c r="C10" s="201"/>
      <c r="D10" s="201"/>
      <c r="E10" s="372"/>
      <c r="F10" s="201"/>
      <c r="G10" s="205"/>
      <c r="H10" s="200"/>
      <c r="I10" s="198"/>
      <c r="J10" s="199"/>
      <c r="K10" s="198">
        <v>0</v>
      </c>
      <c r="L10" s="200"/>
      <c r="M10" s="198"/>
      <c r="N10" s="197"/>
      <c r="O10" s="18">
        <v>2</v>
      </c>
      <c r="P10" s="19"/>
      <c r="Q10" s="19"/>
      <c r="R10" s="20" t="s">
        <v>82</v>
      </c>
      <c r="S10" s="21"/>
      <c r="T10" s="21"/>
      <c r="U10" s="22" t="s">
        <v>82</v>
      </c>
      <c r="V10" s="21"/>
      <c r="W10" s="21"/>
      <c r="X10" s="21"/>
      <c r="Y10" s="23" t="s">
        <v>82</v>
      </c>
      <c r="Z10" s="24" t="s">
        <v>82</v>
      </c>
      <c r="AA10" s="22" t="s">
        <v>82</v>
      </c>
      <c r="AB10" s="24" t="s">
        <v>82</v>
      </c>
      <c r="AC10" s="22" t="s">
        <v>82</v>
      </c>
      <c r="AD10" s="25" t="s">
        <v>82</v>
      </c>
      <c r="AE10" s="21"/>
      <c r="AF10" s="26"/>
      <c r="AG10" s="27"/>
      <c r="AH10" s="28"/>
      <c r="AI10" s="28"/>
      <c r="AJ10" s="26"/>
      <c r="AK10" s="27"/>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row>
    <row r="11" spans="1:69" ht="382.5" x14ac:dyDescent="0.3">
      <c r="A11" s="165">
        <v>2</v>
      </c>
      <c r="B11" s="201" t="s">
        <v>46</v>
      </c>
      <c r="C11" s="201" t="s">
        <v>522</v>
      </c>
      <c r="D11" s="201" t="s">
        <v>523</v>
      </c>
      <c r="E11" s="372" t="s">
        <v>524</v>
      </c>
      <c r="F11" s="201" t="s">
        <v>75</v>
      </c>
      <c r="G11" s="205">
        <v>100</v>
      </c>
      <c r="H11" s="200" t="s">
        <v>76</v>
      </c>
      <c r="I11" s="198">
        <v>0.6</v>
      </c>
      <c r="J11" s="199" t="s">
        <v>117</v>
      </c>
      <c r="K11" s="198" t="s">
        <v>117</v>
      </c>
      <c r="L11" s="200" t="s">
        <v>118</v>
      </c>
      <c r="M11" s="198">
        <v>0.8</v>
      </c>
      <c r="N11" s="197" t="s">
        <v>119</v>
      </c>
      <c r="O11" s="18">
        <v>1</v>
      </c>
      <c r="P11" s="19" t="s">
        <v>525</v>
      </c>
      <c r="Q11" s="19" t="s">
        <v>526</v>
      </c>
      <c r="R11" s="20" t="s">
        <v>57</v>
      </c>
      <c r="S11" s="21" t="s">
        <v>58</v>
      </c>
      <c r="T11" s="21" t="s">
        <v>59</v>
      </c>
      <c r="U11" s="22" t="s">
        <v>60</v>
      </c>
      <c r="V11" s="21" t="s">
        <v>61</v>
      </c>
      <c r="W11" s="21" t="s">
        <v>122</v>
      </c>
      <c r="X11" s="21" t="s">
        <v>63</v>
      </c>
      <c r="Y11" s="23">
        <v>0.36</v>
      </c>
      <c r="Z11" s="24" t="s">
        <v>51</v>
      </c>
      <c r="AA11" s="22">
        <v>0.36</v>
      </c>
      <c r="AB11" s="24" t="s">
        <v>118</v>
      </c>
      <c r="AC11" s="22">
        <v>0.8</v>
      </c>
      <c r="AD11" s="25" t="s">
        <v>119</v>
      </c>
      <c r="AE11" s="21"/>
      <c r="AF11" s="26"/>
      <c r="AG11" s="39" t="s">
        <v>521</v>
      </c>
      <c r="AH11" s="28"/>
      <c r="AI11" s="28"/>
      <c r="AJ11" s="26"/>
      <c r="AK11" s="27" t="s">
        <v>99</v>
      </c>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ht="16.5" x14ac:dyDescent="0.3">
      <c r="A12" s="165"/>
      <c r="B12" s="201"/>
      <c r="C12" s="201"/>
      <c r="D12" s="201"/>
      <c r="E12" s="372"/>
      <c r="F12" s="201"/>
      <c r="G12" s="205"/>
      <c r="H12" s="200"/>
      <c r="I12" s="198"/>
      <c r="J12" s="199"/>
      <c r="K12" s="198">
        <v>0</v>
      </c>
      <c r="L12" s="200"/>
      <c r="M12" s="198"/>
      <c r="N12" s="197"/>
      <c r="O12" s="18">
        <v>2</v>
      </c>
      <c r="P12" s="19"/>
      <c r="Q12" s="19"/>
      <c r="R12" s="20" t="s">
        <v>82</v>
      </c>
      <c r="S12" s="21"/>
      <c r="T12" s="21"/>
      <c r="U12" s="22" t="s">
        <v>82</v>
      </c>
      <c r="V12" s="21"/>
      <c r="W12" s="21"/>
      <c r="X12" s="21"/>
      <c r="Y12" s="23" t="s">
        <v>82</v>
      </c>
      <c r="Z12" s="24" t="s">
        <v>82</v>
      </c>
      <c r="AA12" s="22" t="s">
        <v>82</v>
      </c>
      <c r="AB12" s="24" t="s">
        <v>82</v>
      </c>
      <c r="AC12" s="22" t="s">
        <v>82</v>
      </c>
      <c r="AD12" s="25" t="s">
        <v>82</v>
      </c>
      <c r="AE12" s="21"/>
      <c r="AF12" s="26"/>
      <c r="AG12" s="27"/>
      <c r="AH12" s="28"/>
      <c r="AI12" s="28"/>
      <c r="AJ12" s="26"/>
      <c r="AK12" s="27"/>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ht="16.5" x14ac:dyDescent="0.3">
      <c r="A13" s="203">
        <v>3</v>
      </c>
      <c r="B13" s="201"/>
      <c r="C13" s="201"/>
      <c r="D13" s="201"/>
      <c r="E13" s="372"/>
      <c r="F13" s="201"/>
      <c r="G13" s="205"/>
      <c r="H13" s="200" t="s">
        <v>82</v>
      </c>
      <c r="I13" s="198" t="s">
        <v>82</v>
      </c>
      <c r="J13" s="199"/>
      <c r="K13" s="198">
        <v>0</v>
      </c>
      <c r="L13" s="200" t="s">
        <v>82</v>
      </c>
      <c r="M13" s="198" t="s">
        <v>82</v>
      </c>
      <c r="N13" s="197" t="s">
        <v>82</v>
      </c>
      <c r="O13" s="18">
        <v>1</v>
      </c>
      <c r="P13" s="19"/>
      <c r="Q13" s="19"/>
      <c r="R13" s="20" t="s">
        <v>82</v>
      </c>
      <c r="S13" s="21"/>
      <c r="T13" s="21"/>
      <c r="U13" s="22" t="s">
        <v>82</v>
      </c>
      <c r="V13" s="21"/>
      <c r="W13" s="21"/>
      <c r="X13" s="21"/>
      <c r="Y13" s="23" t="s">
        <v>82</v>
      </c>
      <c r="Z13" s="24" t="s">
        <v>82</v>
      </c>
      <c r="AA13" s="22" t="s">
        <v>82</v>
      </c>
      <c r="AB13" s="24" t="s">
        <v>82</v>
      </c>
      <c r="AC13" s="22" t="s">
        <v>82</v>
      </c>
      <c r="AD13" s="25" t="s">
        <v>82</v>
      </c>
      <c r="AE13" s="21"/>
      <c r="AF13" s="26"/>
      <c r="AG13" s="27"/>
      <c r="AH13" s="28"/>
      <c r="AI13" s="28"/>
      <c r="AJ13" s="26"/>
      <c r="AK13" s="2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6.5" x14ac:dyDescent="0.3">
      <c r="A14" s="203"/>
      <c r="B14" s="201"/>
      <c r="C14" s="201"/>
      <c r="D14" s="201"/>
      <c r="E14" s="372"/>
      <c r="F14" s="201"/>
      <c r="G14" s="205"/>
      <c r="H14" s="200"/>
      <c r="I14" s="198"/>
      <c r="J14" s="199"/>
      <c r="K14" s="198">
        <v>0</v>
      </c>
      <c r="L14" s="200"/>
      <c r="M14" s="198"/>
      <c r="N14" s="197"/>
      <c r="O14" s="18">
        <v>2</v>
      </c>
      <c r="P14" s="19"/>
      <c r="Q14" s="19"/>
      <c r="R14" s="20"/>
      <c r="S14" s="21"/>
      <c r="T14" s="21"/>
      <c r="U14" s="22" t="s">
        <v>82</v>
      </c>
      <c r="V14" s="21"/>
      <c r="W14" s="21"/>
      <c r="X14" s="21"/>
      <c r="Y14" s="23" t="s">
        <v>82</v>
      </c>
      <c r="Z14" s="24" t="s">
        <v>82</v>
      </c>
      <c r="AA14" s="22" t="s">
        <v>82</v>
      </c>
      <c r="AB14" s="24" t="s">
        <v>82</v>
      </c>
      <c r="AC14" s="22" t="s">
        <v>82</v>
      </c>
      <c r="AD14" s="25" t="s">
        <v>82</v>
      </c>
      <c r="AE14" s="21"/>
      <c r="AF14" s="26"/>
      <c r="AG14" s="27"/>
      <c r="AH14" s="28"/>
      <c r="AI14" s="28"/>
      <c r="AJ14" s="26"/>
      <c r="AK14" s="2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6.5" x14ac:dyDescent="0.3">
      <c r="A15" s="203">
        <v>4</v>
      </c>
      <c r="B15" s="201"/>
      <c r="C15" s="201"/>
      <c r="D15" s="201"/>
      <c r="E15" s="372"/>
      <c r="F15" s="201"/>
      <c r="G15" s="205"/>
      <c r="H15" s="200" t="s">
        <v>82</v>
      </c>
      <c r="I15" s="198" t="s">
        <v>82</v>
      </c>
      <c r="J15" s="199"/>
      <c r="K15" s="198">
        <v>0</v>
      </c>
      <c r="L15" s="200" t="s">
        <v>82</v>
      </c>
      <c r="M15" s="198" t="s">
        <v>82</v>
      </c>
      <c r="N15" s="197" t="s">
        <v>82</v>
      </c>
      <c r="O15" s="18">
        <v>1</v>
      </c>
      <c r="P15" s="19"/>
      <c r="Q15" s="19"/>
      <c r="R15" s="20" t="s">
        <v>82</v>
      </c>
      <c r="S15" s="21"/>
      <c r="T15" s="21"/>
      <c r="U15" s="22" t="s">
        <v>82</v>
      </c>
      <c r="V15" s="21"/>
      <c r="W15" s="21"/>
      <c r="X15" s="21"/>
      <c r="Y15" s="23" t="s">
        <v>82</v>
      </c>
      <c r="Z15" s="24" t="s">
        <v>82</v>
      </c>
      <c r="AA15" s="22" t="s">
        <v>82</v>
      </c>
      <c r="AB15" s="24" t="s">
        <v>82</v>
      </c>
      <c r="AC15" s="22" t="s">
        <v>82</v>
      </c>
      <c r="AD15" s="25" t="s">
        <v>82</v>
      </c>
      <c r="AE15" s="21"/>
      <c r="AF15" s="26"/>
      <c r="AG15" s="27"/>
      <c r="AH15" s="28"/>
      <c r="AI15" s="28"/>
      <c r="AJ15" s="26"/>
      <c r="AK15" s="2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6.5" x14ac:dyDescent="0.3">
      <c r="A16" s="203"/>
      <c r="B16" s="201"/>
      <c r="C16" s="201"/>
      <c r="D16" s="201"/>
      <c r="E16" s="372"/>
      <c r="F16" s="201"/>
      <c r="G16" s="205"/>
      <c r="H16" s="200"/>
      <c r="I16" s="198"/>
      <c r="J16" s="199"/>
      <c r="K16" s="198">
        <v>0</v>
      </c>
      <c r="L16" s="200"/>
      <c r="M16" s="198"/>
      <c r="N16" s="197"/>
      <c r="O16" s="18">
        <v>2</v>
      </c>
      <c r="P16" s="19"/>
      <c r="Q16" s="19"/>
      <c r="R16" s="20" t="s">
        <v>82</v>
      </c>
      <c r="S16" s="21"/>
      <c r="T16" s="21"/>
      <c r="U16" s="22" t="s">
        <v>82</v>
      </c>
      <c r="V16" s="21"/>
      <c r="W16" s="21"/>
      <c r="X16" s="21"/>
      <c r="Y16" s="23" t="s">
        <v>82</v>
      </c>
      <c r="Z16" s="24" t="s">
        <v>82</v>
      </c>
      <c r="AA16" s="22" t="s">
        <v>82</v>
      </c>
      <c r="AB16" s="24" t="s">
        <v>82</v>
      </c>
      <c r="AC16" s="22" t="s">
        <v>82</v>
      </c>
      <c r="AD16" s="25" t="s">
        <v>82</v>
      </c>
      <c r="AE16" s="21"/>
      <c r="AF16" s="26"/>
      <c r="AG16" s="27"/>
      <c r="AH16" s="28"/>
      <c r="AI16" s="28"/>
      <c r="AJ16" s="26"/>
      <c r="AK16" s="2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6.5" x14ac:dyDescent="0.3">
      <c r="A17" s="203">
        <v>5</v>
      </c>
      <c r="B17" s="201"/>
      <c r="C17" s="201"/>
      <c r="D17" s="201"/>
      <c r="E17" s="372"/>
      <c r="F17" s="201"/>
      <c r="G17" s="205"/>
      <c r="H17" s="200" t="s">
        <v>82</v>
      </c>
      <c r="I17" s="198" t="s">
        <v>82</v>
      </c>
      <c r="J17" s="199"/>
      <c r="K17" s="198">
        <v>0</v>
      </c>
      <c r="L17" s="200" t="s">
        <v>82</v>
      </c>
      <c r="M17" s="198" t="s">
        <v>82</v>
      </c>
      <c r="N17" s="197" t="s">
        <v>82</v>
      </c>
      <c r="O17" s="18">
        <v>1</v>
      </c>
      <c r="P17" s="19"/>
      <c r="Q17" s="19"/>
      <c r="R17" s="20" t="s">
        <v>82</v>
      </c>
      <c r="S17" s="21"/>
      <c r="T17" s="21"/>
      <c r="U17" s="22" t="s">
        <v>82</v>
      </c>
      <c r="V17" s="21"/>
      <c r="W17" s="21"/>
      <c r="X17" s="21"/>
      <c r="Y17" s="23" t="s">
        <v>82</v>
      </c>
      <c r="Z17" s="24" t="s">
        <v>82</v>
      </c>
      <c r="AA17" s="22" t="s">
        <v>82</v>
      </c>
      <c r="AB17" s="24" t="s">
        <v>82</v>
      </c>
      <c r="AC17" s="22" t="s">
        <v>82</v>
      </c>
      <c r="AD17" s="25" t="s">
        <v>82</v>
      </c>
      <c r="AE17" s="21"/>
      <c r="AF17" s="26"/>
      <c r="AG17" s="27"/>
      <c r="AH17" s="28"/>
      <c r="AI17" s="28"/>
      <c r="AJ17" s="26"/>
      <c r="AK17" s="2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6.5" x14ac:dyDescent="0.3">
      <c r="A18" s="203"/>
      <c r="B18" s="201"/>
      <c r="C18" s="201"/>
      <c r="D18" s="201"/>
      <c r="E18" s="372"/>
      <c r="F18" s="201"/>
      <c r="G18" s="205"/>
      <c r="H18" s="200"/>
      <c r="I18" s="198"/>
      <c r="J18" s="199"/>
      <c r="K18" s="198">
        <v>0</v>
      </c>
      <c r="L18" s="200"/>
      <c r="M18" s="198"/>
      <c r="N18" s="197"/>
      <c r="O18" s="18">
        <v>2</v>
      </c>
      <c r="P18" s="19"/>
      <c r="Q18" s="19"/>
      <c r="R18" s="20" t="s">
        <v>82</v>
      </c>
      <c r="S18" s="21"/>
      <c r="T18" s="21"/>
      <c r="U18" s="22" t="s">
        <v>82</v>
      </c>
      <c r="V18" s="21"/>
      <c r="W18" s="21"/>
      <c r="X18" s="21"/>
      <c r="Y18" s="23" t="s">
        <v>82</v>
      </c>
      <c r="Z18" s="24" t="s">
        <v>82</v>
      </c>
      <c r="AA18" s="22" t="s">
        <v>82</v>
      </c>
      <c r="AB18" s="24" t="s">
        <v>82</v>
      </c>
      <c r="AC18" s="22" t="s">
        <v>82</v>
      </c>
      <c r="AD18" s="25" t="s">
        <v>82</v>
      </c>
      <c r="AE18" s="21"/>
      <c r="AF18" s="26"/>
      <c r="AG18" s="27"/>
      <c r="AH18" s="28"/>
      <c r="AI18" s="28"/>
      <c r="AJ18" s="26"/>
      <c r="AK18" s="2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6.5" x14ac:dyDescent="0.3">
      <c r="A19" s="203">
        <v>6</v>
      </c>
      <c r="B19" s="201"/>
      <c r="C19" s="201"/>
      <c r="D19" s="201"/>
      <c r="E19" s="372"/>
      <c r="F19" s="201"/>
      <c r="G19" s="205"/>
      <c r="H19" s="200" t="s">
        <v>82</v>
      </c>
      <c r="I19" s="198" t="s">
        <v>82</v>
      </c>
      <c r="J19" s="199"/>
      <c r="K19" s="198">
        <v>0</v>
      </c>
      <c r="L19" s="200" t="s">
        <v>82</v>
      </c>
      <c r="M19" s="198" t="s">
        <v>82</v>
      </c>
      <c r="N19" s="197" t="s">
        <v>82</v>
      </c>
      <c r="O19" s="18">
        <v>1</v>
      </c>
      <c r="P19" s="19"/>
      <c r="Q19" s="19"/>
      <c r="R19" s="20" t="s">
        <v>82</v>
      </c>
      <c r="S19" s="21"/>
      <c r="T19" s="21"/>
      <c r="U19" s="22" t="s">
        <v>82</v>
      </c>
      <c r="V19" s="21"/>
      <c r="W19" s="21"/>
      <c r="X19" s="21"/>
      <c r="Y19" s="23" t="s">
        <v>82</v>
      </c>
      <c r="Z19" s="24" t="s">
        <v>82</v>
      </c>
      <c r="AA19" s="22" t="s">
        <v>82</v>
      </c>
      <c r="AB19" s="24" t="s">
        <v>82</v>
      </c>
      <c r="AC19" s="22" t="s">
        <v>82</v>
      </c>
      <c r="AD19" s="25" t="s">
        <v>82</v>
      </c>
      <c r="AE19" s="21"/>
      <c r="AF19" s="26"/>
      <c r="AG19" s="27"/>
      <c r="AH19" s="28"/>
      <c r="AI19" s="28"/>
      <c r="AJ19" s="26"/>
      <c r="AK19" s="27"/>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6.5" x14ac:dyDescent="0.3">
      <c r="A20" s="203"/>
      <c r="B20" s="201"/>
      <c r="C20" s="201"/>
      <c r="D20" s="201"/>
      <c r="E20" s="372"/>
      <c r="F20" s="201"/>
      <c r="G20" s="205"/>
      <c r="H20" s="200"/>
      <c r="I20" s="198"/>
      <c r="J20" s="199"/>
      <c r="K20" s="198">
        <v>0</v>
      </c>
      <c r="L20" s="200"/>
      <c r="M20" s="198"/>
      <c r="N20" s="197"/>
      <c r="O20" s="18">
        <v>2</v>
      </c>
      <c r="P20" s="19"/>
      <c r="Q20" s="19"/>
      <c r="R20" s="20" t="s">
        <v>82</v>
      </c>
      <c r="S20" s="21"/>
      <c r="T20" s="21"/>
      <c r="U20" s="22" t="s">
        <v>82</v>
      </c>
      <c r="V20" s="21"/>
      <c r="W20" s="21"/>
      <c r="X20" s="21"/>
      <c r="Y20" s="23" t="s">
        <v>82</v>
      </c>
      <c r="Z20" s="24" t="s">
        <v>82</v>
      </c>
      <c r="AA20" s="22" t="s">
        <v>82</v>
      </c>
      <c r="AB20" s="24" t="s">
        <v>82</v>
      </c>
      <c r="AC20" s="22" t="s">
        <v>82</v>
      </c>
      <c r="AD20" s="25" t="s">
        <v>82</v>
      </c>
      <c r="AE20" s="21"/>
      <c r="AF20" s="26"/>
      <c r="AG20" s="27"/>
      <c r="AH20" s="28"/>
      <c r="AI20" s="28"/>
      <c r="AJ20" s="26"/>
      <c r="AK20" s="27"/>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6.5" x14ac:dyDescent="0.3">
      <c r="A21" s="203">
        <v>7</v>
      </c>
      <c r="B21" s="201"/>
      <c r="C21" s="201"/>
      <c r="D21" s="201"/>
      <c r="E21" s="372"/>
      <c r="F21" s="201"/>
      <c r="G21" s="205"/>
      <c r="H21" s="200" t="s">
        <v>82</v>
      </c>
      <c r="I21" s="198" t="s">
        <v>82</v>
      </c>
      <c r="J21" s="199"/>
      <c r="K21" s="198">
        <v>0</v>
      </c>
      <c r="L21" s="200" t="s">
        <v>82</v>
      </c>
      <c r="M21" s="198" t="s">
        <v>82</v>
      </c>
      <c r="N21" s="197" t="s">
        <v>82</v>
      </c>
      <c r="O21" s="18">
        <v>1</v>
      </c>
      <c r="P21" s="19"/>
      <c r="Q21" s="19"/>
      <c r="R21" s="20" t="s">
        <v>82</v>
      </c>
      <c r="S21" s="21"/>
      <c r="T21" s="21"/>
      <c r="U21" s="22" t="s">
        <v>82</v>
      </c>
      <c r="V21" s="21"/>
      <c r="W21" s="21"/>
      <c r="X21" s="21"/>
      <c r="Y21" s="23" t="s">
        <v>82</v>
      </c>
      <c r="Z21" s="24" t="s">
        <v>82</v>
      </c>
      <c r="AA21" s="22" t="s">
        <v>82</v>
      </c>
      <c r="AB21" s="24" t="s">
        <v>82</v>
      </c>
      <c r="AC21" s="22" t="s">
        <v>82</v>
      </c>
      <c r="AD21" s="25" t="s">
        <v>82</v>
      </c>
      <c r="AE21" s="21"/>
      <c r="AF21" s="26"/>
      <c r="AG21" s="27"/>
      <c r="AH21" s="28"/>
      <c r="AI21" s="28"/>
      <c r="AJ21" s="26"/>
      <c r="AK21" s="27"/>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6.5" x14ac:dyDescent="0.3">
      <c r="A22" s="203"/>
      <c r="B22" s="201"/>
      <c r="C22" s="201"/>
      <c r="D22" s="201"/>
      <c r="E22" s="372"/>
      <c r="F22" s="201"/>
      <c r="G22" s="205"/>
      <c r="H22" s="200"/>
      <c r="I22" s="198"/>
      <c r="J22" s="199"/>
      <c r="K22" s="198">
        <v>0</v>
      </c>
      <c r="L22" s="200"/>
      <c r="M22" s="198"/>
      <c r="N22" s="197"/>
      <c r="O22" s="18">
        <v>2</v>
      </c>
      <c r="P22" s="19"/>
      <c r="Q22" s="19"/>
      <c r="R22" s="20" t="s">
        <v>82</v>
      </c>
      <c r="S22" s="21"/>
      <c r="T22" s="21"/>
      <c r="U22" s="22" t="s">
        <v>82</v>
      </c>
      <c r="V22" s="21"/>
      <c r="W22" s="21"/>
      <c r="X22" s="21"/>
      <c r="Y22" s="23" t="s">
        <v>82</v>
      </c>
      <c r="Z22" s="24" t="s">
        <v>82</v>
      </c>
      <c r="AA22" s="22" t="s">
        <v>82</v>
      </c>
      <c r="AB22" s="24" t="s">
        <v>82</v>
      </c>
      <c r="AC22" s="22" t="s">
        <v>82</v>
      </c>
      <c r="AD22" s="25" t="s">
        <v>82</v>
      </c>
      <c r="AE22" s="21"/>
      <c r="AF22" s="26"/>
      <c r="AG22" s="27"/>
      <c r="AH22" s="28"/>
      <c r="AI22" s="28"/>
      <c r="AJ22" s="26"/>
      <c r="AK22" s="27"/>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6.5" x14ac:dyDescent="0.3">
      <c r="A23" s="203">
        <v>8</v>
      </c>
      <c r="B23" s="201"/>
      <c r="C23" s="201"/>
      <c r="D23" s="201"/>
      <c r="E23" s="372"/>
      <c r="F23" s="201"/>
      <c r="G23" s="205"/>
      <c r="H23" s="200" t="s">
        <v>82</v>
      </c>
      <c r="I23" s="198" t="s">
        <v>82</v>
      </c>
      <c r="J23" s="199"/>
      <c r="K23" s="198">
        <v>0</v>
      </c>
      <c r="L23" s="200" t="s">
        <v>82</v>
      </c>
      <c r="M23" s="198" t="s">
        <v>82</v>
      </c>
      <c r="N23" s="197" t="s">
        <v>82</v>
      </c>
      <c r="O23" s="18">
        <v>1</v>
      </c>
      <c r="P23" s="19"/>
      <c r="Q23" s="19"/>
      <c r="R23" s="20" t="s">
        <v>82</v>
      </c>
      <c r="S23" s="21"/>
      <c r="T23" s="21"/>
      <c r="U23" s="22" t="s">
        <v>82</v>
      </c>
      <c r="V23" s="21"/>
      <c r="W23" s="21"/>
      <c r="X23" s="21"/>
      <c r="Y23" s="23" t="s">
        <v>82</v>
      </c>
      <c r="Z23" s="24" t="s">
        <v>82</v>
      </c>
      <c r="AA23" s="22" t="s">
        <v>82</v>
      </c>
      <c r="AB23" s="24" t="s">
        <v>82</v>
      </c>
      <c r="AC23" s="22" t="s">
        <v>82</v>
      </c>
      <c r="AD23" s="25" t="s">
        <v>82</v>
      </c>
      <c r="AE23" s="21"/>
      <c r="AF23" s="26"/>
      <c r="AG23" s="27"/>
      <c r="AH23" s="28"/>
      <c r="AI23" s="28"/>
      <c r="AJ23" s="26"/>
      <c r="AK23" s="27"/>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6.5" x14ac:dyDescent="0.3">
      <c r="A24" s="203"/>
      <c r="B24" s="201"/>
      <c r="C24" s="201"/>
      <c r="D24" s="201"/>
      <c r="E24" s="372"/>
      <c r="F24" s="201"/>
      <c r="G24" s="205"/>
      <c r="H24" s="200"/>
      <c r="I24" s="198"/>
      <c r="J24" s="199"/>
      <c r="K24" s="198">
        <v>0</v>
      </c>
      <c r="L24" s="200"/>
      <c r="M24" s="198"/>
      <c r="N24" s="197"/>
      <c r="O24" s="18">
        <v>2</v>
      </c>
      <c r="P24" s="19"/>
      <c r="Q24" s="19"/>
      <c r="R24" s="20" t="s">
        <v>82</v>
      </c>
      <c r="S24" s="21"/>
      <c r="T24" s="21"/>
      <c r="U24" s="22" t="s">
        <v>82</v>
      </c>
      <c r="V24" s="21"/>
      <c r="W24" s="21"/>
      <c r="X24" s="21"/>
      <c r="Y24" s="23" t="s">
        <v>82</v>
      </c>
      <c r="Z24" s="24" t="s">
        <v>82</v>
      </c>
      <c r="AA24" s="22" t="s">
        <v>82</v>
      </c>
      <c r="AB24" s="24" t="s">
        <v>82</v>
      </c>
      <c r="AC24" s="22" t="s">
        <v>82</v>
      </c>
      <c r="AD24" s="25" t="s">
        <v>82</v>
      </c>
      <c r="AE24" s="21"/>
      <c r="AF24" s="26"/>
      <c r="AG24" s="27"/>
      <c r="AH24" s="28"/>
      <c r="AI24" s="28"/>
      <c r="AJ24" s="26"/>
      <c r="AK24" s="27"/>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6.5" x14ac:dyDescent="0.3">
      <c r="A25" s="203">
        <v>9</v>
      </c>
      <c r="B25" s="201"/>
      <c r="C25" s="201"/>
      <c r="D25" s="201"/>
      <c r="E25" s="372"/>
      <c r="F25" s="201"/>
      <c r="G25" s="205"/>
      <c r="H25" s="200" t="s">
        <v>82</v>
      </c>
      <c r="I25" s="198" t="s">
        <v>82</v>
      </c>
      <c r="J25" s="199"/>
      <c r="K25" s="198">
        <v>0</v>
      </c>
      <c r="L25" s="200" t="s">
        <v>82</v>
      </c>
      <c r="M25" s="198" t="s">
        <v>82</v>
      </c>
      <c r="N25" s="197" t="s">
        <v>82</v>
      </c>
      <c r="O25" s="18">
        <v>1</v>
      </c>
      <c r="P25" s="19"/>
      <c r="Q25" s="19"/>
      <c r="R25" s="20" t="s">
        <v>82</v>
      </c>
      <c r="S25" s="21"/>
      <c r="T25" s="21"/>
      <c r="U25" s="22" t="s">
        <v>82</v>
      </c>
      <c r="V25" s="21"/>
      <c r="W25" s="21"/>
      <c r="X25" s="21"/>
      <c r="Y25" s="23" t="s">
        <v>82</v>
      </c>
      <c r="Z25" s="24" t="s">
        <v>82</v>
      </c>
      <c r="AA25" s="22" t="s">
        <v>82</v>
      </c>
      <c r="AB25" s="24" t="s">
        <v>82</v>
      </c>
      <c r="AC25" s="22" t="s">
        <v>82</v>
      </c>
      <c r="AD25" s="25" t="s">
        <v>82</v>
      </c>
      <c r="AE25" s="21"/>
      <c r="AF25" s="26"/>
      <c r="AG25" s="27"/>
      <c r="AH25" s="28"/>
      <c r="AI25" s="28"/>
      <c r="AJ25" s="26"/>
      <c r="AK25" s="27"/>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6.5" x14ac:dyDescent="0.3">
      <c r="A26" s="203"/>
      <c r="B26" s="201"/>
      <c r="C26" s="201"/>
      <c r="D26" s="201"/>
      <c r="E26" s="372"/>
      <c r="F26" s="201"/>
      <c r="G26" s="205"/>
      <c r="H26" s="200"/>
      <c r="I26" s="198"/>
      <c r="J26" s="199"/>
      <c r="K26" s="198">
        <v>0</v>
      </c>
      <c r="L26" s="200"/>
      <c r="M26" s="198"/>
      <c r="N26" s="197"/>
      <c r="O26" s="18">
        <v>2</v>
      </c>
      <c r="P26" s="19"/>
      <c r="Q26" s="19"/>
      <c r="R26" s="20" t="s">
        <v>82</v>
      </c>
      <c r="S26" s="21"/>
      <c r="T26" s="21"/>
      <c r="U26" s="22" t="s">
        <v>82</v>
      </c>
      <c r="V26" s="21"/>
      <c r="W26" s="21"/>
      <c r="X26" s="21"/>
      <c r="Y26" s="23" t="s">
        <v>82</v>
      </c>
      <c r="Z26" s="24" t="s">
        <v>82</v>
      </c>
      <c r="AA26" s="22" t="s">
        <v>82</v>
      </c>
      <c r="AB26" s="24" t="s">
        <v>82</v>
      </c>
      <c r="AC26" s="22" t="s">
        <v>82</v>
      </c>
      <c r="AD26" s="25" t="s">
        <v>82</v>
      </c>
      <c r="AE26" s="21"/>
      <c r="AF26" s="26"/>
      <c r="AG26" s="27"/>
      <c r="AH26" s="28"/>
      <c r="AI26" s="28"/>
      <c r="AJ26" s="26"/>
      <c r="AK26" s="27"/>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6.5" x14ac:dyDescent="0.3">
      <c r="A27" s="203">
        <v>10</v>
      </c>
      <c r="B27" s="201"/>
      <c r="C27" s="201"/>
      <c r="D27" s="201"/>
      <c r="E27" s="372"/>
      <c r="F27" s="201"/>
      <c r="G27" s="205"/>
      <c r="H27" s="200" t="s">
        <v>82</v>
      </c>
      <c r="I27" s="198" t="s">
        <v>82</v>
      </c>
      <c r="J27" s="199"/>
      <c r="K27" s="198">
        <v>0</v>
      </c>
      <c r="L27" s="200" t="s">
        <v>82</v>
      </c>
      <c r="M27" s="198" t="s">
        <v>82</v>
      </c>
      <c r="N27" s="197" t="s">
        <v>82</v>
      </c>
      <c r="O27" s="18">
        <v>1</v>
      </c>
      <c r="P27" s="19"/>
      <c r="Q27" s="19"/>
      <c r="R27" s="20" t="s">
        <v>82</v>
      </c>
      <c r="S27" s="21"/>
      <c r="T27" s="21"/>
      <c r="U27" s="22" t="s">
        <v>82</v>
      </c>
      <c r="V27" s="21"/>
      <c r="W27" s="21"/>
      <c r="X27" s="21"/>
      <c r="Y27" s="23" t="s">
        <v>82</v>
      </c>
      <c r="Z27" s="24" t="s">
        <v>82</v>
      </c>
      <c r="AA27" s="22" t="s">
        <v>82</v>
      </c>
      <c r="AB27" s="24" t="s">
        <v>82</v>
      </c>
      <c r="AC27" s="22" t="s">
        <v>82</v>
      </c>
      <c r="AD27" s="25" t="s">
        <v>82</v>
      </c>
      <c r="AE27" s="21"/>
      <c r="AF27" s="26"/>
      <c r="AG27" s="27"/>
      <c r="AH27" s="28"/>
      <c r="AI27" s="28"/>
      <c r="AJ27" s="26"/>
      <c r="AK27" s="27"/>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6.5" x14ac:dyDescent="0.25">
      <c r="A28" s="203"/>
      <c r="B28" s="201"/>
      <c r="C28" s="201"/>
      <c r="D28" s="201"/>
      <c r="E28" s="372"/>
      <c r="F28" s="201"/>
      <c r="G28" s="205"/>
      <c r="H28" s="200"/>
      <c r="I28" s="198"/>
      <c r="J28" s="199"/>
      <c r="K28" s="198">
        <v>0</v>
      </c>
      <c r="L28" s="200"/>
      <c r="M28" s="198"/>
      <c r="N28" s="197"/>
      <c r="O28" s="18">
        <v>2</v>
      </c>
      <c r="P28" s="19"/>
      <c r="Q28" s="19"/>
      <c r="R28" s="20" t="s">
        <v>82</v>
      </c>
      <c r="S28" s="21"/>
      <c r="T28" s="21"/>
      <c r="U28" s="22" t="s">
        <v>82</v>
      </c>
      <c r="V28" s="21"/>
      <c r="W28" s="21"/>
      <c r="X28" s="21"/>
      <c r="Y28" s="23" t="s">
        <v>82</v>
      </c>
      <c r="Z28" s="24" t="s">
        <v>82</v>
      </c>
      <c r="AA28" s="22" t="s">
        <v>82</v>
      </c>
      <c r="AB28" s="24" t="s">
        <v>82</v>
      </c>
      <c r="AC28" s="22" t="s">
        <v>82</v>
      </c>
      <c r="AD28" s="25" t="s">
        <v>82</v>
      </c>
      <c r="AE28" s="21"/>
      <c r="AF28" s="26"/>
      <c r="AG28" s="27"/>
      <c r="AH28" s="28"/>
      <c r="AI28" s="28"/>
      <c r="AJ28" s="26"/>
      <c r="AK28" s="27"/>
    </row>
    <row r="29" spans="1:69" ht="16.5" x14ac:dyDescent="0.25">
      <c r="A29" s="17"/>
      <c r="B29" s="373" t="s">
        <v>86</v>
      </c>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5"/>
    </row>
    <row r="31" spans="1:69" ht="16.5" x14ac:dyDescent="0.3">
      <c r="A31" s="7"/>
      <c r="B31" s="9" t="s">
        <v>83</v>
      </c>
      <c r="C31" s="7"/>
      <c r="D31" s="7"/>
      <c r="F31" s="7"/>
    </row>
  </sheetData>
  <mergeCells count="191">
    <mergeCell ref="Y6:AE6"/>
    <mergeCell ref="AF6:AK6"/>
    <mergeCell ref="B29:AK29"/>
    <mergeCell ref="M25:M26"/>
    <mergeCell ref="N25:N26"/>
    <mergeCell ref="A27:A28"/>
    <mergeCell ref="B27:B28"/>
    <mergeCell ref="C27:C28"/>
    <mergeCell ref="D27:D28"/>
    <mergeCell ref="E27:E28"/>
    <mergeCell ref="F27:F28"/>
    <mergeCell ref="G27:G28"/>
    <mergeCell ref="H27:H28"/>
    <mergeCell ref="I27:I28"/>
    <mergeCell ref="J27:J28"/>
    <mergeCell ref="K27:K28"/>
    <mergeCell ref="L27:L28"/>
    <mergeCell ref="M27:M28"/>
    <mergeCell ref="Q7:Q8"/>
    <mergeCell ref="N27:N28"/>
    <mergeCell ref="J25:J26"/>
    <mergeCell ref="K25:K26"/>
    <mergeCell ref="L25:L26"/>
    <mergeCell ref="A25:A26"/>
    <mergeCell ref="B25:B26"/>
    <mergeCell ref="C25:C26"/>
    <mergeCell ref="D25:D26"/>
    <mergeCell ref="E25:E26"/>
    <mergeCell ref="F25:F26"/>
    <mergeCell ref="G25:G26"/>
    <mergeCell ref="H25:H26"/>
    <mergeCell ref="I25:I26"/>
    <mergeCell ref="M21:M22"/>
    <mergeCell ref="N21:N22"/>
    <mergeCell ref="F23:F24"/>
    <mergeCell ref="G23:G24"/>
    <mergeCell ref="H23:H24"/>
    <mergeCell ref="I23:I24"/>
    <mergeCell ref="J23:J24"/>
    <mergeCell ref="F21:F22"/>
    <mergeCell ref="G21:G22"/>
    <mergeCell ref="H21:H22"/>
    <mergeCell ref="I21:I22"/>
    <mergeCell ref="K23:K24"/>
    <mergeCell ref="L23:L24"/>
    <mergeCell ref="M23:M24"/>
    <mergeCell ref="N23:N24"/>
    <mergeCell ref="I17:I18"/>
    <mergeCell ref="J17:J18"/>
    <mergeCell ref="G19:G20"/>
    <mergeCell ref="H19:H20"/>
    <mergeCell ref="I19:I20"/>
    <mergeCell ref="K17:K18"/>
    <mergeCell ref="L17:L18"/>
    <mergeCell ref="A23:A24"/>
    <mergeCell ref="B23:B24"/>
    <mergeCell ref="C23:C24"/>
    <mergeCell ref="D23:D24"/>
    <mergeCell ref="E23:E24"/>
    <mergeCell ref="A21:A22"/>
    <mergeCell ref="B21:B22"/>
    <mergeCell ref="C21:C22"/>
    <mergeCell ref="D21:D22"/>
    <mergeCell ref="E21:E22"/>
    <mergeCell ref="M17:M18"/>
    <mergeCell ref="N17:N18"/>
    <mergeCell ref="M19:M20"/>
    <mergeCell ref="N19:N20"/>
    <mergeCell ref="J21:J22"/>
    <mergeCell ref="K21:K22"/>
    <mergeCell ref="L21:L22"/>
    <mergeCell ref="A17:A18"/>
    <mergeCell ref="B17:B18"/>
    <mergeCell ref="C17:C18"/>
    <mergeCell ref="A19:A20"/>
    <mergeCell ref="B19:B20"/>
    <mergeCell ref="C19:C20"/>
    <mergeCell ref="D19:D20"/>
    <mergeCell ref="E19:E20"/>
    <mergeCell ref="F19:F20"/>
    <mergeCell ref="D17:D18"/>
    <mergeCell ref="E17:E18"/>
    <mergeCell ref="J19:J20"/>
    <mergeCell ref="K19:K20"/>
    <mergeCell ref="L19:L20"/>
    <mergeCell ref="F17:F18"/>
    <mergeCell ref="G17:G18"/>
    <mergeCell ref="H17:H18"/>
    <mergeCell ref="M13:M14"/>
    <mergeCell ref="N13:N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J13:J14"/>
    <mergeCell ref="K13:K14"/>
    <mergeCell ref="L13:L14"/>
    <mergeCell ref="F11:F12"/>
    <mergeCell ref="G11:G12"/>
    <mergeCell ref="H11:H12"/>
    <mergeCell ref="I11:I12"/>
    <mergeCell ref="J11:J12"/>
    <mergeCell ref="A11:A12"/>
    <mergeCell ref="B11:B12"/>
    <mergeCell ref="C11:C12"/>
    <mergeCell ref="A13:A14"/>
    <mergeCell ref="B13:B14"/>
    <mergeCell ref="C13:C14"/>
    <mergeCell ref="D13:D14"/>
    <mergeCell ref="E13:E14"/>
    <mergeCell ref="F13:F14"/>
    <mergeCell ref="G13:G14"/>
    <mergeCell ref="H13:H14"/>
    <mergeCell ref="I13:I14"/>
    <mergeCell ref="D11:D12"/>
    <mergeCell ref="E11:E12"/>
    <mergeCell ref="AI7:AI8"/>
    <mergeCell ref="AH7:AH8"/>
    <mergeCell ref="AG7:AG8"/>
    <mergeCell ref="A5:B5"/>
    <mergeCell ref="A7:A8"/>
    <mergeCell ref="F7:F8"/>
    <mergeCell ref="E7:E8"/>
    <mergeCell ref="D7:D8"/>
    <mergeCell ref="C7:C8"/>
    <mergeCell ref="AE7:AE8"/>
    <mergeCell ref="O7:O8"/>
    <mergeCell ref="AD7:AD8"/>
    <mergeCell ref="AC7:AC8"/>
    <mergeCell ref="Y7:Y8"/>
    <mergeCell ref="P7:P8"/>
    <mergeCell ref="B7:B8"/>
    <mergeCell ref="C5:G5"/>
    <mergeCell ref="H5:I5"/>
    <mergeCell ref="J5:N5"/>
    <mergeCell ref="O5:P5"/>
    <mergeCell ref="AG5:AK5"/>
    <mergeCell ref="A6:G6"/>
    <mergeCell ref="H6:N6"/>
    <mergeCell ref="O6:X6"/>
    <mergeCell ref="K11:K12"/>
    <mergeCell ref="L11:L12"/>
    <mergeCell ref="M11:M12"/>
    <mergeCell ref="N11:N12"/>
    <mergeCell ref="AB7:AB8"/>
    <mergeCell ref="Z7:Z8"/>
    <mergeCell ref="AA7:AA8"/>
    <mergeCell ref="G7:G8"/>
    <mergeCell ref="H7:H8"/>
    <mergeCell ref="I7:I8"/>
    <mergeCell ref="L7:L8"/>
    <mergeCell ref="M7:M8"/>
    <mergeCell ref="N7:N8"/>
    <mergeCell ref="J7:J8"/>
    <mergeCell ref="K7:K8"/>
    <mergeCell ref="R7:R8"/>
    <mergeCell ref="S7:X7"/>
    <mergeCell ref="AH1:AK1"/>
    <mergeCell ref="AH3:AK3"/>
    <mergeCell ref="AH2:AK2"/>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F7:AF8"/>
    <mergeCell ref="AK7:AK8"/>
    <mergeCell ref="AJ7:AJ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D3CF1-45FB-4582-BE97-0159A45CF0B2}">
  <dimension ref="A1:BQ29"/>
  <sheetViews>
    <sheetView topLeftCell="A16" workbookViewId="0">
      <selection activeCell="B21" sqref="B21:B22"/>
    </sheetView>
  </sheetViews>
  <sheetFormatPr baseColWidth="10" defaultRowHeight="16.5" x14ac:dyDescent="0.25"/>
  <cols>
    <col min="1" max="1" width="4" style="142" bestFit="1" customWidth="1"/>
    <col min="2" max="2" width="14.140625" style="142" customWidth="1"/>
    <col min="3" max="3" width="20.28515625" style="142" customWidth="1"/>
    <col min="4" max="4" width="21.85546875" style="142" customWidth="1"/>
    <col min="5" max="5" width="32.42578125" style="142" customWidth="1"/>
    <col min="6" max="6" width="19" style="142" customWidth="1"/>
    <col min="7" max="7" width="17.85546875" style="142" customWidth="1"/>
    <col min="8" max="8" width="16.5703125" style="142" customWidth="1"/>
    <col min="9" max="9" width="6.28515625" style="142" bestFit="1" customWidth="1"/>
    <col min="10" max="10" width="27.28515625" style="142" bestFit="1" customWidth="1"/>
    <col min="11" max="11" width="39.140625" style="142" customWidth="1"/>
    <col min="12" max="12" width="17.5703125" style="142" customWidth="1"/>
    <col min="13" max="13" width="6.28515625" style="142" bestFit="1" customWidth="1"/>
    <col min="14" max="14" width="16" style="142" customWidth="1"/>
    <col min="15" max="15" width="5.85546875" style="142" customWidth="1"/>
    <col min="16" max="16" width="31" style="142" customWidth="1"/>
    <col min="17" max="17" width="40.5703125" style="142" customWidth="1"/>
    <col min="18" max="18" width="15.140625" style="142" bestFit="1" customWidth="1"/>
    <col min="19" max="19" width="6.85546875" style="142" customWidth="1"/>
    <col min="20" max="20" width="5" style="142" customWidth="1"/>
    <col min="21" max="21" width="5.5703125" style="142" customWidth="1"/>
    <col min="22" max="22" width="7.140625" style="142" customWidth="1"/>
    <col min="23" max="23" width="6.7109375" style="142" customWidth="1"/>
    <col min="24" max="24" width="7.5703125" style="142" customWidth="1"/>
    <col min="25" max="25" width="38.28515625" style="142" hidden="1" customWidth="1"/>
    <col min="26" max="26" width="8.7109375" style="142" customWidth="1"/>
    <col min="27" max="27" width="10.42578125" style="142" customWidth="1"/>
    <col min="28" max="28" width="9.28515625" style="142" customWidth="1"/>
    <col min="29" max="29" width="9.140625" style="142" customWidth="1"/>
    <col min="30" max="30" width="8.42578125" style="142" customWidth="1"/>
    <col min="31" max="31" width="7.28515625" style="142" customWidth="1"/>
    <col min="32" max="32" width="23" style="142" customWidth="1"/>
    <col min="33" max="33" width="18.85546875" style="142" customWidth="1"/>
    <col min="34" max="34" width="16.85546875" style="142" customWidth="1"/>
    <col min="35" max="35" width="14.85546875" style="142" customWidth="1"/>
    <col min="36" max="36" width="18.5703125" style="142" customWidth="1"/>
    <col min="37" max="37" width="21" style="142" customWidth="1"/>
    <col min="38" max="16384" width="11.42578125" style="142"/>
  </cols>
  <sheetData>
    <row r="1" spans="1:69" x14ac:dyDescent="0.25">
      <c r="A1" s="376"/>
      <c r="B1" s="376"/>
      <c r="C1" s="376"/>
      <c r="D1" s="376"/>
      <c r="E1" s="377" t="s">
        <v>0</v>
      </c>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8" t="s">
        <v>1</v>
      </c>
      <c r="AI1" s="378"/>
      <c r="AJ1" s="378"/>
      <c r="AK1" s="378"/>
    </row>
    <row r="2" spans="1:69" x14ac:dyDescent="0.25">
      <c r="A2" s="376"/>
      <c r="B2" s="376"/>
      <c r="C2" s="376"/>
      <c r="D2" s="376"/>
      <c r="E2" s="377" t="s">
        <v>2</v>
      </c>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8" t="s">
        <v>3</v>
      </c>
      <c r="AI2" s="378"/>
      <c r="AJ2" s="378"/>
      <c r="AK2" s="378"/>
    </row>
    <row r="3" spans="1:69" x14ac:dyDescent="0.25">
      <c r="A3" s="376"/>
      <c r="B3" s="376"/>
      <c r="C3" s="376"/>
      <c r="D3" s="376"/>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8" t="s">
        <v>4</v>
      </c>
      <c r="AI3" s="378"/>
      <c r="AJ3" s="378"/>
      <c r="AK3" s="378"/>
    </row>
    <row r="4" spans="1:69" x14ac:dyDescent="0.2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row>
    <row r="5" spans="1:69" ht="23.25" x14ac:dyDescent="0.25">
      <c r="A5" s="386" t="s">
        <v>5</v>
      </c>
      <c r="B5" s="386"/>
      <c r="C5" s="387" t="s">
        <v>527</v>
      </c>
      <c r="D5" s="387"/>
      <c r="E5" s="387"/>
      <c r="F5" s="387"/>
      <c r="G5" s="387"/>
      <c r="H5" s="386" t="s">
        <v>6</v>
      </c>
      <c r="I5" s="386"/>
      <c r="J5" s="387" t="s">
        <v>528</v>
      </c>
      <c r="K5" s="387"/>
      <c r="L5" s="387"/>
      <c r="M5" s="387"/>
      <c r="N5" s="387"/>
      <c r="O5" s="386" t="s">
        <v>7</v>
      </c>
      <c r="P5" s="386"/>
      <c r="Q5" s="388" t="s">
        <v>529</v>
      </c>
      <c r="R5" s="389"/>
      <c r="S5" s="389"/>
      <c r="T5" s="389"/>
      <c r="U5" s="389"/>
      <c r="V5" s="389"/>
      <c r="W5" s="389"/>
      <c r="X5" s="389"/>
      <c r="Y5" s="389"/>
      <c r="Z5" s="389"/>
      <c r="AA5" s="389"/>
      <c r="AB5" s="389"/>
      <c r="AC5" s="389"/>
      <c r="AD5" s="389"/>
      <c r="AE5" s="390"/>
      <c r="AF5" s="144" t="s">
        <v>8</v>
      </c>
      <c r="AG5" s="381" t="s">
        <v>530</v>
      </c>
      <c r="AH5" s="381"/>
      <c r="AI5" s="381"/>
      <c r="AJ5" s="381"/>
      <c r="AK5" s="381"/>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row>
    <row r="6" spans="1:69" x14ac:dyDescent="0.25">
      <c r="A6" s="380" t="s">
        <v>9</v>
      </c>
      <c r="B6" s="380"/>
      <c r="C6" s="380"/>
      <c r="D6" s="380"/>
      <c r="E6" s="380"/>
      <c r="F6" s="380"/>
      <c r="G6" s="380"/>
      <c r="H6" s="382" t="s">
        <v>10</v>
      </c>
      <c r="I6" s="382"/>
      <c r="J6" s="382"/>
      <c r="K6" s="382"/>
      <c r="L6" s="382"/>
      <c r="M6" s="382"/>
      <c r="N6" s="382"/>
      <c r="O6" s="383" t="s">
        <v>11</v>
      </c>
      <c r="P6" s="383"/>
      <c r="Q6" s="383"/>
      <c r="R6" s="383"/>
      <c r="S6" s="383"/>
      <c r="T6" s="383"/>
      <c r="U6" s="383"/>
      <c r="V6" s="383"/>
      <c r="W6" s="383"/>
      <c r="X6" s="383"/>
      <c r="Y6" s="384" t="s">
        <v>84</v>
      </c>
      <c r="Z6" s="384"/>
      <c r="AA6" s="384"/>
      <c r="AB6" s="384"/>
      <c r="AC6" s="384"/>
      <c r="AD6" s="384"/>
      <c r="AE6" s="384"/>
      <c r="AF6" s="385" t="s">
        <v>12</v>
      </c>
      <c r="AG6" s="385"/>
      <c r="AH6" s="385"/>
      <c r="AI6" s="385"/>
      <c r="AJ6" s="385"/>
      <c r="AK6" s="385"/>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row>
    <row r="7" spans="1:69" x14ac:dyDescent="0.25">
      <c r="A7" s="379" t="s">
        <v>13</v>
      </c>
      <c r="B7" s="380" t="s">
        <v>14</v>
      </c>
      <c r="C7" s="380" t="s">
        <v>15</v>
      </c>
      <c r="D7" s="380" t="s">
        <v>16</v>
      </c>
      <c r="E7" s="380" t="s">
        <v>17</v>
      </c>
      <c r="F7" s="380" t="s">
        <v>18</v>
      </c>
      <c r="G7" s="380" t="s">
        <v>19</v>
      </c>
      <c r="H7" s="382" t="s">
        <v>20</v>
      </c>
      <c r="I7" s="382" t="s">
        <v>21</v>
      </c>
      <c r="J7" s="382" t="s">
        <v>22</v>
      </c>
      <c r="K7" s="382" t="s">
        <v>23</v>
      </c>
      <c r="L7" s="382" t="s">
        <v>24</v>
      </c>
      <c r="M7" s="382" t="s">
        <v>21</v>
      </c>
      <c r="N7" s="382" t="s">
        <v>25</v>
      </c>
      <c r="O7" s="391" t="s">
        <v>26</v>
      </c>
      <c r="P7" s="383" t="s">
        <v>27</v>
      </c>
      <c r="Q7" s="392" t="s">
        <v>28</v>
      </c>
      <c r="R7" s="383" t="s">
        <v>29</v>
      </c>
      <c r="S7" s="383" t="s">
        <v>30</v>
      </c>
      <c r="T7" s="383"/>
      <c r="U7" s="383"/>
      <c r="V7" s="383"/>
      <c r="W7" s="383"/>
      <c r="X7" s="383"/>
      <c r="Y7" s="396" t="s">
        <v>85</v>
      </c>
      <c r="Z7" s="396" t="s">
        <v>31</v>
      </c>
      <c r="AA7" s="396" t="s">
        <v>21</v>
      </c>
      <c r="AB7" s="396" t="s">
        <v>32</v>
      </c>
      <c r="AC7" s="396" t="s">
        <v>21</v>
      </c>
      <c r="AD7" s="396" t="s">
        <v>33</v>
      </c>
      <c r="AE7" s="396" t="s">
        <v>34</v>
      </c>
      <c r="AF7" s="385" t="s">
        <v>12</v>
      </c>
      <c r="AG7" s="385" t="s">
        <v>35</v>
      </c>
      <c r="AH7" s="385" t="s">
        <v>36</v>
      </c>
      <c r="AI7" s="385" t="s">
        <v>37</v>
      </c>
      <c r="AJ7" s="385" t="s">
        <v>38</v>
      </c>
      <c r="AK7" s="385" t="s">
        <v>39</v>
      </c>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row>
    <row r="8" spans="1:69" s="146" customFormat="1" ht="78.75" x14ac:dyDescent="0.25">
      <c r="A8" s="379"/>
      <c r="B8" s="380"/>
      <c r="C8" s="380"/>
      <c r="D8" s="380"/>
      <c r="E8" s="380"/>
      <c r="F8" s="380"/>
      <c r="G8" s="380"/>
      <c r="H8" s="382"/>
      <c r="I8" s="382"/>
      <c r="J8" s="382"/>
      <c r="K8" s="382"/>
      <c r="L8" s="382"/>
      <c r="M8" s="382"/>
      <c r="N8" s="382"/>
      <c r="O8" s="391"/>
      <c r="P8" s="383"/>
      <c r="Q8" s="393"/>
      <c r="R8" s="383"/>
      <c r="S8" s="136" t="s">
        <v>40</v>
      </c>
      <c r="T8" s="136" t="s">
        <v>41</v>
      </c>
      <c r="U8" s="136" t="s">
        <v>42</v>
      </c>
      <c r="V8" s="136" t="s">
        <v>43</v>
      </c>
      <c r="W8" s="136" t="s">
        <v>44</v>
      </c>
      <c r="X8" s="136" t="s">
        <v>45</v>
      </c>
      <c r="Y8" s="396"/>
      <c r="Z8" s="396"/>
      <c r="AA8" s="396"/>
      <c r="AB8" s="396"/>
      <c r="AC8" s="396"/>
      <c r="AD8" s="396"/>
      <c r="AE8" s="396"/>
      <c r="AF8" s="385"/>
      <c r="AG8" s="385"/>
      <c r="AH8" s="385"/>
      <c r="AI8" s="385"/>
      <c r="AJ8" s="385"/>
      <c r="AK8" s="38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row>
    <row r="9" spans="1:69" ht="75" x14ac:dyDescent="0.25">
      <c r="A9" s="376">
        <v>1</v>
      </c>
      <c r="B9" s="394" t="s">
        <v>46</v>
      </c>
      <c r="C9" s="394" t="s">
        <v>531</v>
      </c>
      <c r="D9" s="394" t="s">
        <v>532</v>
      </c>
      <c r="E9" s="174" t="s">
        <v>533</v>
      </c>
      <c r="F9" s="394" t="s">
        <v>75</v>
      </c>
      <c r="G9" s="394">
        <v>500</v>
      </c>
      <c r="H9" s="395" t="str">
        <f>IF(G9&lt;=0,"",IF(G9&lt;=2,"Muy Baja",IF(G9&lt;=24,"Baja",IF(G9&lt;=500,"Media",IF(G9&lt;=5000,"Alta","Muy Alta")))))</f>
        <v>Media</v>
      </c>
      <c r="I9" s="399">
        <f>IF(H9="","",IF(H9="Muy Baja",0.2,IF(H9="Baja",0.4,IF(H9="Media",0.6,IF(H9="Alta",0.8,IF(H9="Muy Alta",1,))))))</f>
        <v>0.6</v>
      </c>
      <c r="J9" s="400" t="s">
        <v>232</v>
      </c>
      <c r="K9" s="399" t="str">
        <f>IF(NOT(ISERROR(MATCH(J9,'[5]Tabla Impacto'!$B$221:$B$223,0))),'[5]Tabla Impacto'!$F$223&amp;"Por favor no seleccionar los criterios de impacto(Afectación Económica o presupuestal y Pérdida Reputacional)",J9)</f>
        <v xml:space="preserve">     Entre 100 y 500 SMLMV </v>
      </c>
      <c r="L9" s="395" t="str">
        <f>IF(OR(K9='[5]Tabla Impacto'!$C$11,K9='[5]Tabla Impacto'!$D$11),"Leve",IF(OR(K9='[5]Tabla Impacto'!$C$12,K9='[5]Tabla Impacto'!$D$12),"Menor",IF(OR(K9='[5]Tabla Impacto'!$C$13,K9='[5]Tabla Impacto'!$D$13),"Moderado",IF(OR(K9='[5]Tabla Impacto'!$C$14,K9='[5]Tabla Impacto'!$D$14),"Mayor",IF(OR(K9='[5]Tabla Impacto'!$C$15,K9='[5]Tabla Impacto'!$D$15),"Catastrófico","")))))</f>
        <v>Mayor</v>
      </c>
      <c r="M9" s="399">
        <f>IF(L9="","",IF(L9="Leve",0.2,IF(L9="Menor",0.4,IF(L9="Moderado",0.6,IF(L9="Mayor",0.8,IF(L9="Catastrófico",1,))))))</f>
        <v>0.8</v>
      </c>
      <c r="N9" s="39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141">
        <v>1</v>
      </c>
      <c r="P9" s="140" t="s">
        <v>534</v>
      </c>
      <c r="Q9" s="397" t="s">
        <v>535</v>
      </c>
      <c r="R9" s="147" t="str">
        <f t="shared" ref="R9:R26" si="0">IF(OR(S9="Preventivo",S9="Detectivo"),"Probabilidad",IF(S9="Correctivo","Impacto",""))</f>
        <v>Impacto</v>
      </c>
      <c r="S9" s="148" t="s">
        <v>102</v>
      </c>
      <c r="T9" s="148" t="s">
        <v>59</v>
      </c>
      <c r="U9" s="138" t="str">
        <f>IF(AND(S9="Preventivo",T9="Automático"),"50%",IF(AND(S9="Preventivo",T9="Manual"),"40%",IF(AND(S9="Detectivo",T9="Automático"),"40%",IF(AND(S9="Detectivo",T9="Manual"),"30%",IF(AND(S9="Correctivo",T9="Automático"),"35%",IF(AND(S9="Correctivo",T9="Manual"),"25%",""))))))</f>
        <v>25%</v>
      </c>
      <c r="V9" s="148" t="s">
        <v>66</v>
      </c>
      <c r="W9" s="148" t="s">
        <v>62</v>
      </c>
      <c r="X9" s="148" t="s">
        <v>63</v>
      </c>
      <c r="Y9" s="149">
        <f>IFERROR(IF(R9="Probabilidad",(I9-(+I9*U9)),IF(R9="Impacto",I9,"")),"")</f>
        <v>0.6</v>
      </c>
      <c r="Z9" s="139" t="str">
        <f>IFERROR(IF(Y9="","",IF(Y9&lt;=0.2,"Muy Baja",IF(Y9&lt;=0.4,"Baja",IF(Y9&lt;=0.6,"Media",IF(Y9&lt;=0.8,"Alta","Muy Alta"))))),"")</f>
        <v>Media</v>
      </c>
      <c r="AA9" s="138">
        <f>+Y9</f>
        <v>0.6</v>
      </c>
      <c r="AB9" s="139" t="str">
        <f>IFERROR(IF(AC9="","",IF(AC9&lt;=0.2,"Leve",IF(AC9&lt;=0.4,"Menor",IF(AC9&lt;=0.6,"Moderado",IF(AC9&lt;=0.8,"Mayor","Catastrófico"))))),"")</f>
        <v>Moderado</v>
      </c>
      <c r="AC9" s="138">
        <f>IFERROR(IF(R9="Impacto",(M9-(+M9*U9)),IF(R9="Probabilidad",M9,"")),"")</f>
        <v>0.60000000000000009</v>
      </c>
      <c r="AD9" s="139"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48" t="s">
        <v>70</v>
      </c>
      <c r="AF9" s="137"/>
      <c r="AG9" s="137"/>
      <c r="AH9" s="150"/>
      <c r="AI9" s="150"/>
      <c r="AJ9" s="137"/>
      <c r="AK9" s="137"/>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row>
    <row r="10" spans="1:69" ht="75" x14ac:dyDescent="0.25">
      <c r="A10" s="376"/>
      <c r="B10" s="394"/>
      <c r="C10" s="394"/>
      <c r="D10" s="394"/>
      <c r="E10" s="174"/>
      <c r="F10" s="394"/>
      <c r="G10" s="394"/>
      <c r="H10" s="395"/>
      <c r="I10" s="399"/>
      <c r="J10" s="400"/>
      <c r="K10" s="399">
        <f>IF(NOT(ISERROR(MATCH(J10,_xlfn.ANCHORARRAY(E13),0))),#REF!&amp;"Por favor no seleccionar los criterios de impacto",J10)</f>
        <v>0</v>
      </c>
      <c r="L10" s="395"/>
      <c r="M10" s="399"/>
      <c r="N10" s="395"/>
      <c r="O10" s="141">
        <v>2</v>
      </c>
      <c r="P10" s="140" t="s">
        <v>536</v>
      </c>
      <c r="Q10" s="398"/>
      <c r="R10" s="147" t="str">
        <f t="shared" si="0"/>
        <v>Impacto</v>
      </c>
      <c r="S10" s="148" t="s">
        <v>102</v>
      </c>
      <c r="T10" s="148" t="s">
        <v>59</v>
      </c>
      <c r="U10" s="138" t="str">
        <f t="shared" ref="U10" si="1">IF(AND(S10="Preventivo",T10="Automático"),"50%",IF(AND(S10="Preventivo",T10="Manual"),"40%",IF(AND(S10="Detectivo",T10="Automático"),"40%",IF(AND(S10="Detectivo",T10="Manual"),"30%",IF(AND(S10="Correctivo",T10="Automático"),"35%",IF(AND(S10="Correctivo",T10="Manual"),"25%",""))))))</f>
        <v>25%</v>
      </c>
      <c r="V10" s="148" t="s">
        <v>66</v>
      </c>
      <c r="W10" s="148" t="s">
        <v>62</v>
      </c>
      <c r="X10" s="148" t="s">
        <v>63</v>
      </c>
      <c r="Y10" s="149">
        <f>IFERROR(IF(AND(R9="Probabilidad",R10="Probabilidad"),(AA9-(+AA9*U10)),IF(R10="Probabilidad",(I9-(+I9*U10)),IF(R10="Impacto",AA9,""))),"")</f>
        <v>0.6</v>
      </c>
      <c r="Z10" s="139" t="str">
        <f t="shared" ref="Z10:Z26" si="2">IFERROR(IF(Y10="","",IF(Y10&lt;=0.2,"Muy Baja",IF(Y10&lt;=0.4,"Baja",IF(Y10&lt;=0.6,"Media",IF(Y10&lt;=0.8,"Alta","Muy Alta"))))),"")</f>
        <v>Media</v>
      </c>
      <c r="AA10" s="138">
        <f t="shared" ref="AA10" si="3">+Y10</f>
        <v>0.6</v>
      </c>
      <c r="AB10" s="139" t="str">
        <f>IFERROR(IF(AC10="","",IF(AC10&lt;=0.2,"Leve",IF(AC10&lt;=0.4,"Menor",IF(AC10&lt;=0.6,"Moderado",IF(AC10&lt;=0.8,"Mayor","Catastrófico"))))),"")</f>
        <v/>
      </c>
      <c r="AC10" s="138" t="str">
        <f>IFERROR(IF(AND(R9="Impacto",R10="Impacto"),(#REF!-(+#REF!*U10)),IF(R10="Impacto",($M$9-(+$M$9*U10)),IF(R10="Probabilidad",#REF!,""))),"")</f>
        <v/>
      </c>
      <c r="AD10" s="139" t="str">
        <f t="shared" ref="AD10" si="4">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48" t="s">
        <v>70</v>
      </c>
      <c r="AF10" s="137"/>
      <c r="AG10" s="137"/>
      <c r="AH10" s="150"/>
      <c r="AI10" s="150"/>
      <c r="AJ10" s="137"/>
      <c r="AK10" s="137"/>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row>
    <row r="11" spans="1:69" ht="75" x14ac:dyDescent="0.25">
      <c r="A11" s="376">
        <v>2</v>
      </c>
      <c r="B11" s="394" t="s">
        <v>46</v>
      </c>
      <c r="C11" s="394" t="s">
        <v>537</v>
      </c>
      <c r="D11" s="394" t="s">
        <v>538</v>
      </c>
      <c r="E11" s="174" t="s">
        <v>539</v>
      </c>
      <c r="F11" s="394" t="s">
        <v>75</v>
      </c>
      <c r="G11" s="394">
        <v>500</v>
      </c>
      <c r="H11" s="395" t="str">
        <f>IF(G11&lt;=0,"",IF(G11&lt;=2,"Muy Baja",IF(G11&lt;=24,"Baja",IF(G11&lt;=500,"Media",IF(G11&lt;=5000,"Alta","Muy Alta")))))</f>
        <v>Media</v>
      </c>
      <c r="I11" s="399">
        <f>IF(H11="","",IF(H11="Muy Baja",0.2,IF(H11="Baja",0.4,IF(H11="Media",0.6,IF(H11="Alta",0.8,IF(H11="Muy Alta",1,))))))</f>
        <v>0.6</v>
      </c>
      <c r="J11" s="400" t="s">
        <v>77</v>
      </c>
      <c r="K11" s="399" t="str">
        <f>IF(NOT(ISERROR(MATCH(J11,'[5]Tabla Impacto'!$B$221:$B$223,0))),'[5]Tabla Impacto'!$F$223&amp;"Por favor no seleccionar los criterios de impacto(Afectación Económica o presupuestal y Pérdida Reputacional)",J11)</f>
        <v xml:space="preserve">     Entre 50 y 100 SMLMV </v>
      </c>
      <c r="L11" s="395" t="str">
        <f>IF(OR(K11='[5]Tabla Impacto'!$C$11,K11='[5]Tabla Impacto'!$D$11),"Leve",IF(OR(K11='[5]Tabla Impacto'!$C$12,K11='[5]Tabla Impacto'!$D$12),"Menor",IF(OR(K11='[5]Tabla Impacto'!$C$13,K11='[5]Tabla Impacto'!$D$13),"Moderado",IF(OR(K11='[5]Tabla Impacto'!$C$14,K11='[5]Tabla Impacto'!$D$14),"Mayor",IF(OR(K11='[5]Tabla Impacto'!$C$15,K11='[5]Tabla Impacto'!$D$15),"Catastrófico","")))))</f>
        <v>Moderado</v>
      </c>
      <c r="M11" s="399">
        <f>IF(L11="","",IF(L11="Leve",0.2,IF(L11="Menor",0.4,IF(L11="Moderado",0.6,IF(L11="Mayor",0.8,IF(L11="Catastrófico",1,))))))</f>
        <v>0.6</v>
      </c>
      <c r="N11" s="39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41">
        <v>1</v>
      </c>
      <c r="P11" s="140" t="s">
        <v>540</v>
      </c>
      <c r="Q11" s="140" t="s">
        <v>541</v>
      </c>
      <c r="R11" s="147" t="str">
        <f t="shared" si="0"/>
        <v>Impacto</v>
      </c>
      <c r="S11" s="148" t="s">
        <v>102</v>
      </c>
      <c r="T11" s="148" t="s">
        <v>59</v>
      </c>
      <c r="U11" s="138" t="str">
        <f>IF(AND(S11="Preventivo",T11="Automático"),"50%",IF(AND(S11="Preventivo",T11="Manual"),"40%",IF(AND(S11="Detectivo",T11="Automático"),"40%",IF(AND(S11="Detectivo",T11="Manual"),"30%",IF(AND(S11="Correctivo",T11="Automático"),"35%",IF(AND(S11="Correctivo",T11="Manual"),"25%",""))))))</f>
        <v>25%</v>
      </c>
      <c r="V11" s="148" t="s">
        <v>61</v>
      </c>
      <c r="W11" s="148" t="s">
        <v>62</v>
      </c>
      <c r="X11" s="148" t="s">
        <v>63</v>
      </c>
      <c r="Y11" s="149">
        <f>IFERROR(IF(R11="Probabilidad",(I11-(+I11*U11)),IF(R11="Impacto",I11,"")),"")</f>
        <v>0.6</v>
      </c>
      <c r="Z11" s="139" t="str">
        <f>IFERROR(IF(Y11="","",IF(Y11&lt;=0.2,"Muy Baja",IF(Y11&lt;=0.4,"Baja",IF(Y11&lt;=0.6,"Media",IF(Y11&lt;=0.8,"Alta","Muy Alta"))))),"")</f>
        <v>Media</v>
      </c>
      <c r="AA11" s="138">
        <f>+Y11</f>
        <v>0.6</v>
      </c>
      <c r="AB11" s="139" t="str">
        <f>IFERROR(IF(AC11="","",IF(AC11&lt;=0.2,"Leve",IF(AC11&lt;=0.4,"Menor",IF(AC11&lt;=0.6,"Moderado",IF(AC11&lt;=0.8,"Mayor","Catastrófico"))))),"")</f>
        <v>Moderado</v>
      </c>
      <c r="AC11" s="138">
        <f>IFERROR(IF(R11="Impacto",(M11-(+M11*U11)),IF(R11="Probabilidad",M11,"")),"")</f>
        <v>0.44999999999999996</v>
      </c>
      <c r="AD11" s="139"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48" t="s">
        <v>70</v>
      </c>
      <c r="AF11" s="137"/>
      <c r="AG11" s="137"/>
      <c r="AH11" s="150"/>
      <c r="AI11" s="150"/>
      <c r="AJ11" s="137"/>
      <c r="AK11" s="137"/>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row>
    <row r="12" spans="1:69" ht="75" x14ac:dyDescent="0.25">
      <c r="A12" s="376"/>
      <c r="B12" s="394"/>
      <c r="C12" s="394"/>
      <c r="D12" s="394"/>
      <c r="E12" s="174"/>
      <c r="F12" s="394"/>
      <c r="G12" s="394"/>
      <c r="H12" s="395"/>
      <c r="I12" s="399"/>
      <c r="J12" s="400"/>
      <c r="K12" s="399">
        <f>IF(NOT(ISERROR(MATCH(J12,_xlfn.ANCHORARRAY(E15),0))),#REF!&amp;"Por favor no seleccionar los criterios de impacto",J12)</f>
        <v>0</v>
      </c>
      <c r="L12" s="395"/>
      <c r="M12" s="399"/>
      <c r="N12" s="395"/>
      <c r="O12" s="141">
        <v>2</v>
      </c>
      <c r="P12" s="140" t="s">
        <v>542</v>
      </c>
      <c r="Q12" s="140" t="s">
        <v>543</v>
      </c>
      <c r="R12" s="147" t="str">
        <f t="shared" si="0"/>
        <v>Impacto</v>
      </c>
      <c r="S12" s="148" t="s">
        <v>102</v>
      </c>
      <c r="T12" s="148" t="s">
        <v>59</v>
      </c>
      <c r="U12" s="138" t="str">
        <f t="shared" ref="U12" si="5">IF(AND(S12="Preventivo",T12="Automático"),"50%",IF(AND(S12="Preventivo",T12="Manual"),"40%",IF(AND(S12="Detectivo",T12="Automático"),"40%",IF(AND(S12="Detectivo",T12="Manual"),"30%",IF(AND(S12="Correctivo",T12="Automático"),"35%",IF(AND(S12="Correctivo",T12="Manual"),"25%",""))))))</f>
        <v>25%</v>
      </c>
      <c r="V12" s="148" t="s">
        <v>61</v>
      </c>
      <c r="W12" s="148" t="s">
        <v>62</v>
      </c>
      <c r="X12" s="148" t="s">
        <v>63</v>
      </c>
      <c r="Y12" s="151">
        <f>IFERROR(IF(AND(R11="Probabilidad",R12="Probabilidad"),(AA11-(+AA11*U12)),IF(R12="Probabilidad",(I11-(+I11*U12)),IF(R12="Impacto",AA11,""))),"")</f>
        <v>0.6</v>
      </c>
      <c r="Z12" s="139" t="str">
        <f t="shared" si="2"/>
        <v>Media</v>
      </c>
      <c r="AA12" s="138">
        <f t="shared" ref="AA12" si="6">+Y12</f>
        <v>0.6</v>
      </c>
      <c r="AB12" s="139" t="str">
        <f t="shared" ref="AB12:AB26" si="7">IFERROR(IF(AC12="","",IF(AC12&lt;=0.2,"Leve",IF(AC12&lt;=0.4,"Menor",IF(AC12&lt;=0.6,"Moderado",IF(AC12&lt;=0.8,"Mayor","Catastrófico"))))),"")</f>
        <v>Moderado</v>
      </c>
      <c r="AC12" s="138">
        <f>IFERROR(IF(AND(R11="Impacto",R12="Impacto"),(AC9-(+AC9*U12)),IF(R12="Impacto",($M$11-(+$M$11*U12)),IF(R12="Probabilidad",AC9,""))),"")</f>
        <v>0.45000000000000007</v>
      </c>
      <c r="AD12" s="139" t="str">
        <f t="shared" ref="AD12" si="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148" t="s">
        <v>70</v>
      </c>
      <c r="AF12" s="137"/>
      <c r="AG12" s="137"/>
      <c r="AH12" s="150"/>
      <c r="AI12" s="150"/>
      <c r="AJ12" s="137"/>
      <c r="AK12" s="137"/>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row>
    <row r="13" spans="1:69" ht="75" x14ac:dyDescent="0.25">
      <c r="A13" s="376">
        <v>3</v>
      </c>
      <c r="B13" s="394" t="s">
        <v>71</v>
      </c>
      <c r="C13" s="394" t="s">
        <v>544</v>
      </c>
      <c r="D13" s="394" t="s">
        <v>545</v>
      </c>
      <c r="E13" s="174" t="s">
        <v>546</v>
      </c>
      <c r="F13" s="394" t="s">
        <v>75</v>
      </c>
      <c r="G13" s="394">
        <v>500</v>
      </c>
      <c r="H13" s="395" t="str">
        <f>IF(G13&lt;=0,"",IF(G13&lt;=2,"Muy Baja",IF(G13&lt;=24,"Baja",IF(G13&lt;=500,"Media",IF(G13&lt;=5000,"Alta","Muy Alta")))))</f>
        <v>Media</v>
      </c>
      <c r="I13" s="399">
        <f>IF(H13="","",IF(H13="Muy Baja",0.2,IF(H13="Baja",0.4,IF(H13="Media",0.6,IF(H13="Alta",0.8,IF(H13="Muy Alta",1,))))))</f>
        <v>0.6</v>
      </c>
      <c r="J13" s="400" t="s">
        <v>77</v>
      </c>
      <c r="K13" s="399" t="str">
        <f>IF(NOT(ISERROR(MATCH(J13,'[5]Tabla Impacto'!$B$221:$B$223,0))),'[5]Tabla Impacto'!$F$223&amp;"Por favor no seleccionar los criterios de impacto(Afectación Económica o presupuestal y Pérdida Reputacional)",J13)</f>
        <v xml:space="preserve">     Entre 50 y 100 SMLMV </v>
      </c>
      <c r="L13" s="395" t="str">
        <f>IF(OR(K13='[5]Tabla Impacto'!$C$11,K13='[5]Tabla Impacto'!$D$11),"Leve",IF(OR(K13='[5]Tabla Impacto'!$C$12,K13='[5]Tabla Impacto'!$D$12),"Menor",IF(OR(K13='[5]Tabla Impacto'!$C$13,K13='[5]Tabla Impacto'!$D$13),"Moderado",IF(OR(K13='[5]Tabla Impacto'!$C$14,K13='[5]Tabla Impacto'!$D$14),"Mayor",IF(OR(K13='[5]Tabla Impacto'!$C$15,K13='[5]Tabla Impacto'!$D$15),"Catastrófico","")))))</f>
        <v>Moderado</v>
      </c>
      <c r="M13" s="399">
        <f>IF(L13="","",IF(L13="Leve",0.2,IF(L13="Menor",0.4,IF(L13="Moderado",0.6,IF(L13="Mayor",0.8,IF(L13="Catastrófico",1,))))))</f>
        <v>0.6</v>
      </c>
      <c r="N13" s="39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41">
        <v>1</v>
      </c>
      <c r="P13" s="140" t="s">
        <v>547</v>
      </c>
      <c r="Q13" s="140" t="s">
        <v>548</v>
      </c>
      <c r="R13" s="147" t="str">
        <f t="shared" si="0"/>
        <v>Probabilidad</v>
      </c>
      <c r="S13" s="148" t="s">
        <v>154</v>
      </c>
      <c r="T13" s="148" t="s">
        <v>59</v>
      </c>
      <c r="U13" s="138" t="str">
        <f>IF(AND(S13="Preventivo",T13="Automático"),"50%",IF(AND(S13="Preventivo",T13="Manual"),"40%",IF(AND(S13="Detectivo",T13="Automático"),"40%",IF(AND(S13="Detectivo",T13="Manual"),"30%",IF(AND(S13="Correctivo",T13="Automático"),"35%",IF(AND(S13="Correctivo",T13="Manual"),"25%",""))))))</f>
        <v>30%</v>
      </c>
      <c r="V13" s="148" t="s">
        <v>61</v>
      </c>
      <c r="W13" s="148" t="s">
        <v>62</v>
      </c>
      <c r="X13" s="148" t="s">
        <v>63</v>
      </c>
      <c r="Y13" s="149">
        <f>IFERROR(IF(R13="Probabilidad",(I13-(+I13*U13)),IF(R13="Impacto",I13,"")),"")</f>
        <v>0.42</v>
      </c>
      <c r="Z13" s="139" t="str">
        <f>IFERROR(IF(Y13="","",IF(Y13&lt;=0.2,"Muy Baja",IF(Y13&lt;=0.4,"Baja",IF(Y13&lt;=0.6,"Media",IF(Y13&lt;=0.8,"Alta","Muy Alta"))))),"")</f>
        <v>Media</v>
      </c>
      <c r="AA13" s="138">
        <f>+Y13</f>
        <v>0.42</v>
      </c>
      <c r="AB13" s="139" t="str">
        <f>IFERROR(IF(AC13="","",IF(AC13&lt;=0.2,"Leve",IF(AC13&lt;=0.4,"Menor",IF(AC13&lt;=0.6,"Moderado",IF(AC13&lt;=0.8,"Mayor","Catastrófico"))))),"")</f>
        <v>Moderado</v>
      </c>
      <c r="AC13" s="138">
        <f>IFERROR(IF(R13="Impacto",(M13-(+M13*U13)),IF(R13="Probabilidad",M13,"")),"")</f>
        <v>0.6</v>
      </c>
      <c r="AD13" s="139"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48" t="s">
        <v>70</v>
      </c>
      <c r="AF13" s="137"/>
      <c r="AG13" s="137"/>
      <c r="AH13" s="150"/>
      <c r="AI13" s="150"/>
      <c r="AJ13" s="137"/>
      <c r="AK13" s="137"/>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row>
    <row r="14" spans="1:69" ht="75" x14ac:dyDescent="0.25">
      <c r="A14" s="376"/>
      <c r="B14" s="394"/>
      <c r="C14" s="394"/>
      <c r="D14" s="394"/>
      <c r="E14" s="174"/>
      <c r="F14" s="394"/>
      <c r="G14" s="394"/>
      <c r="H14" s="395"/>
      <c r="I14" s="399"/>
      <c r="J14" s="400"/>
      <c r="K14" s="399">
        <f>IF(NOT(ISERROR(MATCH(J14,_xlfn.ANCHORARRAY(E17),0))),#REF!&amp;"Por favor no seleccionar los criterios de impacto",J14)</f>
        <v>0</v>
      </c>
      <c r="L14" s="395"/>
      <c r="M14" s="399"/>
      <c r="N14" s="395"/>
      <c r="O14" s="141">
        <v>2</v>
      </c>
      <c r="P14" s="140" t="s">
        <v>549</v>
      </c>
      <c r="Q14" s="140" t="s">
        <v>550</v>
      </c>
      <c r="R14" s="147" t="str">
        <f t="shared" si="0"/>
        <v>Probabilidad</v>
      </c>
      <c r="S14" s="148" t="s">
        <v>154</v>
      </c>
      <c r="T14" s="148" t="s">
        <v>59</v>
      </c>
      <c r="U14" s="138" t="str">
        <f t="shared" ref="U14" si="9">IF(AND(S14="Preventivo",T14="Automático"),"50%",IF(AND(S14="Preventivo",T14="Manual"),"40%",IF(AND(S14="Detectivo",T14="Automático"),"40%",IF(AND(S14="Detectivo",T14="Manual"),"30%",IF(AND(S14="Correctivo",T14="Automático"),"35%",IF(AND(S14="Correctivo",T14="Manual"),"25%",""))))))</f>
        <v>30%</v>
      </c>
      <c r="V14" s="148" t="s">
        <v>61</v>
      </c>
      <c r="W14" s="148" t="s">
        <v>62</v>
      </c>
      <c r="X14" s="148" t="s">
        <v>63</v>
      </c>
      <c r="Y14" s="149">
        <f>IFERROR(IF(AND(R13="Probabilidad",R14="Probabilidad"),(AA13-(+AA13*U14)),IF(R14="Probabilidad",(I13-(+I13*U14)),IF(R14="Impacto",AA13,""))),"")</f>
        <v>0.29399999999999998</v>
      </c>
      <c r="Z14" s="139" t="str">
        <f t="shared" si="2"/>
        <v>Baja</v>
      </c>
      <c r="AA14" s="138">
        <f t="shared" ref="AA14" si="10">+Y14</f>
        <v>0.29399999999999998</v>
      </c>
      <c r="AB14" s="139" t="str">
        <f t="shared" si="7"/>
        <v>Moderado</v>
      </c>
      <c r="AC14" s="138">
        <f>IFERROR(IF(AND(R13="Impacto",R14="Impacto"),(AC11-(+AC11*U14)),IF(R14="Impacto",($M$13-(+$M$13*U14)),IF(R14="Probabilidad",AC11,""))),"")</f>
        <v>0.44999999999999996</v>
      </c>
      <c r="AD14" s="139" t="str">
        <f t="shared" ref="AD14" si="1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148" t="s">
        <v>70</v>
      </c>
      <c r="AF14" s="137"/>
      <c r="AG14" s="137"/>
      <c r="AH14" s="150"/>
      <c r="AI14" s="150"/>
      <c r="AJ14" s="137"/>
      <c r="AK14" s="137"/>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row>
    <row r="15" spans="1:69" ht="87" x14ac:dyDescent="0.25">
      <c r="A15" s="376">
        <v>4</v>
      </c>
      <c r="B15" s="394" t="s">
        <v>46</v>
      </c>
      <c r="C15" s="394" t="s">
        <v>551</v>
      </c>
      <c r="D15" s="394" t="s">
        <v>552</v>
      </c>
      <c r="E15" s="174" t="s">
        <v>553</v>
      </c>
      <c r="F15" s="394" t="s">
        <v>554</v>
      </c>
      <c r="G15" s="394">
        <v>500</v>
      </c>
      <c r="H15" s="395" t="str">
        <f>IF(G15&lt;=0,"",IF(G15&lt;=2,"Muy Baja",IF(G15&lt;=24,"Baja",IF(G15&lt;=500,"Media",IF(G15&lt;=5000,"Alta","Muy Alta")))))</f>
        <v>Media</v>
      </c>
      <c r="I15" s="399">
        <f>IF(H15="","",IF(H15="Muy Baja",0.2,IF(H15="Baja",0.4,IF(H15="Media",0.6,IF(H15="Alta",0.8,IF(H15="Muy Alta",1,))))))</f>
        <v>0.6</v>
      </c>
      <c r="J15" s="400" t="s">
        <v>232</v>
      </c>
      <c r="K15" s="399" t="str">
        <f>IF(NOT(ISERROR(MATCH(J15,'[5]Tabla Impacto'!$B$221:$B$223,0))),'[5]Tabla Impacto'!$F$223&amp;"Por favor no seleccionar los criterios de impacto(Afectación Económica o presupuestal y Pérdida Reputacional)",J15)</f>
        <v xml:space="preserve">     Entre 100 y 500 SMLMV </v>
      </c>
      <c r="L15" s="395" t="str">
        <f>IF(OR(K15='[5]Tabla Impacto'!$C$11,K15='[5]Tabla Impacto'!$D$11),"Leve",IF(OR(K15='[5]Tabla Impacto'!$C$12,K15='[5]Tabla Impacto'!$D$12),"Menor",IF(OR(K15='[5]Tabla Impacto'!$C$13,K15='[5]Tabla Impacto'!$D$13),"Moderado",IF(OR(K15='[5]Tabla Impacto'!$C$14,K15='[5]Tabla Impacto'!$D$14),"Mayor",IF(OR(K15='[5]Tabla Impacto'!$C$15,K15='[5]Tabla Impacto'!$D$15),"Catastrófico","")))))</f>
        <v>Mayor</v>
      </c>
      <c r="M15" s="399">
        <f>IF(L15="","",IF(L15="Leve",0.2,IF(L15="Menor",0.4,IF(L15="Moderado",0.6,IF(L15="Mayor",0.8,IF(L15="Catastrófico",1,))))))</f>
        <v>0.8</v>
      </c>
      <c r="N15" s="395"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141">
        <v>1</v>
      </c>
      <c r="P15" s="140" t="s">
        <v>555</v>
      </c>
      <c r="Q15" s="140" t="s">
        <v>556</v>
      </c>
      <c r="R15" s="147" t="str">
        <f t="shared" si="0"/>
        <v>Probabilidad</v>
      </c>
      <c r="S15" s="148" t="s">
        <v>58</v>
      </c>
      <c r="T15" s="148" t="s">
        <v>59</v>
      </c>
      <c r="U15" s="138" t="str">
        <f>IF(AND(S15="Preventivo",T15="Automático"),"50%",IF(AND(S15="Preventivo",T15="Manual"),"40%",IF(AND(S15="Detectivo",T15="Automático"),"40%",IF(AND(S15="Detectivo",T15="Manual"),"30%",IF(AND(S15="Correctivo",T15="Automático"),"35%",IF(AND(S15="Correctivo",T15="Manual"),"25%",""))))))</f>
        <v>40%</v>
      </c>
      <c r="V15" s="148" t="s">
        <v>61</v>
      </c>
      <c r="W15" s="148" t="s">
        <v>62</v>
      </c>
      <c r="X15" s="148" t="s">
        <v>63</v>
      </c>
      <c r="Y15" s="149">
        <f>IFERROR(IF(R15="Probabilidad",(I15-(+I15*U15)),IF(R15="Impacto",I15,"")),"")</f>
        <v>0.36</v>
      </c>
      <c r="Z15" s="139" t="str">
        <f>IFERROR(IF(Y15="","",IF(Y15&lt;=0.2,"Muy Baja",IF(Y15&lt;=0.4,"Baja",IF(Y15&lt;=0.6,"Media",IF(Y15&lt;=0.8,"Alta","Muy Alta"))))),"")</f>
        <v>Baja</v>
      </c>
      <c r="AA15" s="138">
        <f>+Y15</f>
        <v>0.36</v>
      </c>
      <c r="AB15" s="139" t="str">
        <f>IFERROR(IF(AC15="","",IF(AC15&lt;=0.2,"Leve",IF(AC15&lt;=0.4,"Menor",IF(AC15&lt;=0.6,"Moderado",IF(AC15&lt;=0.8,"Mayor","Catastrófico"))))),"")</f>
        <v>Mayor</v>
      </c>
      <c r="AC15" s="138">
        <f>IFERROR(IF(R15="Impacto",(M15-(+M15*U15)),IF(R15="Probabilidad",M15,"")),"")</f>
        <v>0.8</v>
      </c>
      <c r="AD15" s="139"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Alto</v>
      </c>
      <c r="AE15" s="148" t="s">
        <v>557</v>
      </c>
      <c r="AF15" s="137"/>
      <c r="AG15" s="137"/>
      <c r="AH15" s="150"/>
      <c r="AI15" s="150"/>
      <c r="AJ15" s="137"/>
      <c r="AK15" s="137"/>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row>
    <row r="16" spans="1:69" ht="87" x14ac:dyDescent="0.25">
      <c r="A16" s="376"/>
      <c r="B16" s="394"/>
      <c r="C16" s="394"/>
      <c r="D16" s="394"/>
      <c r="E16" s="174"/>
      <c r="F16" s="394"/>
      <c r="G16" s="394"/>
      <c r="H16" s="395"/>
      <c r="I16" s="399"/>
      <c r="J16" s="400"/>
      <c r="K16" s="399">
        <f>IF(NOT(ISERROR(MATCH(J16,_xlfn.ANCHORARRAY(E19),0))),#REF!&amp;"Por favor no seleccionar los criterios de impacto",J16)</f>
        <v>0</v>
      </c>
      <c r="L16" s="395"/>
      <c r="M16" s="399"/>
      <c r="N16" s="395"/>
      <c r="O16" s="141">
        <v>2</v>
      </c>
      <c r="P16" s="140" t="s">
        <v>558</v>
      </c>
      <c r="Q16" s="140" t="s">
        <v>559</v>
      </c>
      <c r="R16" s="147" t="str">
        <f t="shared" si="0"/>
        <v>Probabilidad</v>
      </c>
      <c r="S16" s="148" t="s">
        <v>58</v>
      </c>
      <c r="T16" s="148" t="s">
        <v>59</v>
      </c>
      <c r="U16" s="138" t="str">
        <f t="shared" ref="U16" si="12">IF(AND(S16="Preventivo",T16="Automático"),"50%",IF(AND(S16="Preventivo",T16="Manual"),"40%",IF(AND(S16="Detectivo",T16="Automático"),"40%",IF(AND(S16="Detectivo",T16="Manual"),"30%",IF(AND(S16="Correctivo",T16="Automático"),"35%",IF(AND(S16="Correctivo",T16="Manual"),"25%",""))))))</f>
        <v>40%</v>
      </c>
      <c r="V16" s="148" t="s">
        <v>61</v>
      </c>
      <c r="W16" s="148" t="s">
        <v>62</v>
      </c>
      <c r="X16" s="148" t="s">
        <v>63</v>
      </c>
      <c r="Y16" s="149">
        <f>IFERROR(IF(AND(R15="Probabilidad",R16="Probabilidad"),(AA15-(+AA15*U16)),IF(R16="Probabilidad",(I15-(+I15*U16)),IF(R16="Impacto",AA15,""))),"")</f>
        <v>0.216</v>
      </c>
      <c r="Z16" s="139" t="str">
        <f t="shared" si="2"/>
        <v>Baja</v>
      </c>
      <c r="AA16" s="138">
        <f t="shared" ref="AA16" si="13">+Y16</f>
        <v>0.216</v>
      </c>
      <c r="AB16" s="139" t="str">
        <f t="shared" si="7"/>
        <v>Moderado</v>
      </c>
      <c r="AC16" s="138">
        <f>IFERROR(IF(AND(R15="Impacto",R16="Impacto"),(AC13-(+AC13*U16)),IF(R16="Impacto",($M$15-(+$M$15*U16)),IF(R16="Probabilidad",AC13,""))),"")</f>
        <v>0.6</v>
      </c>
      <c r="AD16" s="139" t="str">
        <f t="shared" ref="AD16" si="14">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148" t="s">
        <v>557</v>
      </c>
      <c r="AF16" s="137"/>
      <c r="AG16" s="137"/>
      <c r="AH16" s="150"/>
      <c r="AI16" s="150"/>
      <c r="AJ16" s="137"/>
      <c r="AK16" s="137"/>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row>
    <row r="17" spans="1:69" x14ac:dyDescent="0.25">
      <c r="A17" s="376">
        <v>5</v>
      </c>
      <c r="B17" s="394"/>
      <c r="C17" s="394"/>
      <c r="D17" s="394"/>
      <c r="E17" s="174"/>
      <c r="F17" s="394"/>
      <c r="G17" s="394"/>
      <c r="H17" s="395" t="str">
        <f>IF(G17&lt;=0,"",IF(G17&lt;=2,"Muy Baja",IF(G17&lt;=24,"Baja",IF(G17&lt;=500,"Media",IF(G17&lt;=5000,"Alta","Muy Alta")))))</f>
        <v/>
      </c>
      <c r="I17" s="399" t="str">
        <f>IF(H17="","",IF(H17="Muy Baja",0.2,IF(H17="Baja",0.4,IF(H17="Media",0.6,IF(H17="Alta",0.8,IF(H17="Muy Alta",1,))))))</f>
        <v/>
      </c>
      <c r="J17" s="400"/>
      <c r="K17" s="399">
        <f>IF(NOT(ISERROR(MATCH(J17,'[5]Tabla Impacto'!$B$221:$B$223,0))),'[5]Tabla Impacto'!$F$223&amp;"Por favor no seleccionar los criterios de impacto(Afectación Económica o presupuestal y Pérdida Reputacional)",J17)</f>
        <v>0</v>
      </c>
      <c r="L17" s="395" t="str">
        <f>IF(OR(K17='[5]Tabla Impacto'!$C$11,K17='[5]Tabla Impacto'!$D$11),"Leve",IF(OR(K17='[5]Tabla Impacto'!$C$12,K17='[5]Tabla Impacto'!$D$12),"Menor",IF(OR(K17='[5]Tabla Impacto'!$C$13,K17='[5]Tabla Impacto'!$D$13),"Moderado",IF(OR(K17='[5]Tabla Impacto'!$C$14,K17='[5]Tabla Impacto'!$D$14),"Mayor",IF(OR(K17='[5]Tabla Impacto'!$C$15,K17='[5]Tabla Impacto'!$D$15),"Catastrófico","")))))</f>
        <v/>
      </c>
      <c r="M17" s="399" t="str">
        <f>IF(L17="","",IF(L17="Leve",0.2,IF(L17="Menor",0.4,IF(L17="Moderado",0.6,IF(L17="Mayor",0.8,IF(L17="Catastrófico",1,))))))</f>
        <v/>
      </c>
      <c r="N17" s="395"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41">
        <v>1</v>
      </c>
      <c r="P17" s="140"/>
      <c r="Q17" s="140"/>
      <c r="R17" s="147" t="str">
        <f t="shared" si="0"/>
        <v/>
      </c>
      <c r="S17" s="148"/>
      <c r="T17" s="148"/>
      <c r="U17" s="138" t="str">
        <f>IF(AND(S17="Preventivo",T17="Automático"),"50%",IF(AND(S17="Preventivo",T17="Manual"),"40%",IF(AND(S17="Detectivo",T17="Automático"),"40%",IF(AND(S17="Detectivo",T17="Manual"),"30%",IF(AND(S17="Correctivo",T17="Automático"),"35%",IF(AND(S17="Correctivo",T17="Manual"),"25%",""))))))</f>
        <v/>
      </c>
      <c r="V17" s="148"/>
      <c r="W17" s="148"/>
      <c r="X17" s="148"/>
      <c r="Y17" s="149" t="str">
        <f>IFERROR(IF(R17="Probabilidad",(I17-(+I17*U17)),IF(R17="Impacto",I17,"")),"")</f>
        <v/>
      </c>
      <c r="Z17" s="139" t="str">
        <f>IFERROR(IF(Y17="","",IF(Y17&lt;=0.2,"Muy Baja",IF(Y17&lt;=0.4,"Baja",IF(Y17&lt;=0.6,"Media",IF(Y17&lt;=0.8,"Alta","Muy Alta"))))),"")</f>
        <v/>
      </c>
      <c r="AA17" s="138" t="str">
        <f>+Y17</f>
        <v/>
      </c>
      <c r="AB17" s="139" t="str">
        <f>IFERROR(IF(AC17="","",IF(AC17&lt;=0.2,"Leve",IF(AC17&lt;=0.4,"Menor",IF(AC17&lt;=0.6,"Moderado",IF(AC17&lt;=0.8,"Mayor","Catastrófico"))))),"")</f>
        <v/>
      </c>
      <c r="AC17" s="138" t="str">
        <f>IFERROR(IF(R17="Impacto",(M17-(+M17*U17)),IF(R17="Probabilidad",M17,"")),"")</f>
        <v/>
      </c>
      <c r="AD17" s="13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48"/>
      <c r="AF17" s="137"/>
      <c r="AG17" s="137"/>
      <c r="AH17" s="150"/>
      <c r="AI17" s="150"/>
      <c r="AJ17" s="137"/>
      <c r="AK17" s="137"/>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row>
    <row r="18" spans="1:69" x14ac:dyDescent="0.25">
      <c r="A18" s="376"/>
      <c r="B18" s="394"/>
      <c r="C18" s="394"/>
      <c r="D18" s="394"/>
      <c r="E18" s="174"/>
      <c r="F18" s="394"/>
      <c r="G18" s="394"/>
      <c r="H18" s="395"/>
      <c r="I18" s="399"/>
      <c r="J18" s="400"/>
      <c r="K18" s="399">
        <f>IF(NOT(ISERROR(MATCH(J18,_xlfn.ANCHORARRAY(E21),0))),#REF!&amp;"Por favor no seleccionar los criterios de impacto",J18)</f>
        <v>0</v>
      </c>
      <c r="L18" s="395"/>
      <c r="M18" s="399"/>
      <c r="N18" s="395"/>
      <c r="O18" s="141">
        <v>2</v>
      </c>
      <c r="P18" s="140"/>
      <c r="Q18" s="140"/>
      <c r="R18" s="147" t="str">
        <f t="shared" si="0"/>
        <v/>
      </c>
      <c r="S18" s="148"/>
      <c r="T18" s="148"/>
      <c r="U18" s="138" t="str">
        <f t="shared" ref="U18" si="15">IF(AND(S18="Preventivo",T18="Automático"),"50%",IF(AND(S18="Preventivo",T18="Manual"),"40%",IF(AND(S18="Detectivo",T18="Automático"),"40%",IF(AND(S18="Detectivo",T18="Manual"),"30%",IF(AND(S18="Correctivo",T18="Automático"),"35%",IF(AND(S18="Correctivo",T18="Manual"),"25%",""))))))</f>
        <v/>
      </c>
      <c r="V18" s="148"/>
      <c r="W18" s="148"/>
      <c r="X18" s="148"/>
      <c r="Y18" s="149" t="str">
        <f>IFERROR(IF(AND(R17="Probabilidad",R18="Probabilidad"),(AA17-(+AA17*U18)),IF(R18="Probabilidad",(I17-(+I17*U18)),IF(R18="Impacto",AA17,""))),"")</f>
        <v/>
      </c>
      <c r="Z18" s="139" t="str">
        <f t="shared" si="2"/>
        <v/>
      </c>
      <c r="AA18" s="138" t="str">
        <f t="shared" ref="AA18" si="16">+Y18</f>
        <v/>
      </c>
      <c r="AB18" s="139" t="str">
        <f t="shared" si="7"/>
        <v/>
      </c>
      <c r="AC18" s="138" t="str">
        <f>IFERROR(IF(AND(R17="Impacto",R18="Impacto"),(AC15-(+AC15*U18)),IF(R18="Impacto",($M$17-(+$M$17*U18)),IF(R18="Probabilidad",AC15,""))),"")</f>
        <v/>
      </c>
      <c r="AD18" s="139" t="str">
        <f t="shared" ref="AD18" si="1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48"/>
      <c r="AF18" s="137"/>
      <c r="AG18" s="137"/>
      <c r="AH18" s="150"/>
      <c r="AI18" s="150"/>
      <c r="AJ18" s="137"/>
      <c r="AK18" s="137"/>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row>
    <row r="19" spans="1:69" x14ac:dyDescent="0.25">
      <c r="A19" s="376">
        <v>6</v>
      </c>
      <c r="B19" s="394"/>
      <c r="C19" s="394"/>
      <c r="D19" s="394"/>
      <c r="E19" s="174"/>
      <c r="F19" s="394"/>
      <c r="G19" s="394"/>
      <c r="H19" s="395" t="str">
        <f>IF(G19&lt;=0,"",IF(G19&lt;=2,"Muy Baja",IF(G19&lt;=24,"Baja",IF(G19&lt;=500,"Media",IF(G19&lt;=5000,"Alta","Muy Alta")))))</f>
        <v/>
      </c>
      <c r="I19" s="399" t="str">
        <f>IF(H19="","",IF(H19="Muy Baja",0.2,IF(H19="Baja",0.4,IF(H19="Media",0.6,IF(H19="Alta",0.8,IF(H19="Muy Alta",1,))))))</f>
        <v/>
      </c>
      <c r="J19" s="400"/>
      <c r="K19" s="399">
        <f>IF(NOT(ISERROR(MATCH(J19,'[5]Tabla Impacto'!$B$221:$B$223,0))),'[5]Tabla Impacto'!$F$223&amp;"Por favor no seleccionar los criterios de impacto(Afectación Económica o presupuestal y Pérdida Reputacional)",J19)</f>
        <v>0</v>
      </c>
      <c r="L19" s="395" t="str">
        <f>IF(OR(K19='[5]Tabla Impacto'!$C$11,K19='[5]Tabla Impacto'!$D$11),"Leve",IF(OR(K19='[5]Tabla Impacto'!$C$12,K19='[5]Tabla Impacto'!$D$12),"Menor",IF(OR(K19='[5]Tabla Impacto'!$C$13,K19='[5]Tabla Impacto'!$D$13),"Moderado",IF(OR(K19='[5]Tabla Impacto'!$C$14,K19='[5]Tabla Impacto'!$D$14),"Mayor",IF(OR(K19='[5]Tabla Impacto'!$C$15,K19='[5]Tabla Impacto'!$D$15),"Catastrófico","")))))</f>
        <v/>
      </c>
      <c r="M19" s="399" t="str">
        <f>IF(L19="","",IF(L19="Leve",0.2,IF(L19="Menor",0.4,IF(L19="Moderado",0.6,IF(L19="Mayor",0.8,IF(L19="Catastrófico",1,))))))</f>
        <v/>
      </c>
      <c r="N19" s="395"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41">
        <v>1</v>
      </c>
      <c r="P19" s="140"/>
      <c r="Q19" s="140"/>
      <c r="R19" s="147" t="str">
        <f t="shared" si="0"/>
        <v/>
      </c>
      <c r="S19" s="148"/>
      <c r="T19" s="148"/>
      <c r="U19" s="138" t="str">
        <f>IF(AND(S19="Preventivo",T19="Automático"),"50%",IF(AND(S19="Preventivo",T19="Manual"),"40%",IF(AND(S19="Detectivo",T19="Automático"),"40%",IF(AND(S19="Detectivo",T19="Manual"),"30%",IF(AND(S19="Correctivo",T19="Automático"),"35%",IF(AND(S19="Correctivo",T19="Manual"),"25%",""))))))</f>
        <v/>
      </c>
      <c r="V19" s="148"/>
      <c r="W19" s="148"/>
      <c r="X19" s="148"/>
      <c r="Y19" s="149" t="str">
        <f>IFERROR(IF(R19="Probabilidad",(I19-(+I19*U19)),IF(R19="Impacto",I19,"")),"")</f>
        <v/>
      </c>
      <c r="Z19" s="139" t="str">
        <f>IFERROR(IF(Y19="","",IF(Y19&lt;=0.2,"Muy Baja",IF(Y19&lt;=0.4,"Baja",IF(Y19&lt;=0.6,"Media",IF(Y19&lt;=0.8,"Alta","Muy Alta"))))),"")</f>
        <v/>
      </c>
      <c r="AA19" s="138" t="str">
        <f>+Y19</f>
        <v/>
      </c>
      <c r="AB19" s="139" t="str">
        <f>IFERROR(IF(AC19="","",IF(AC19&lt;=0.2,"Leve",IF(AC19&lt;=0.4,"Menor",IF(AC19&lt;=0.6,"Moderado",IF(AC19&lt;=0.8,"Mayor","Catastrófico"))))),"")</f>
        <v/>
      </c>
      <c r="AC19" s="138" t="str">
        <f>IFERROR(IF(R19="Impacto",(M19-(+M19*U19)),IF(R19="Probabilidad",M19,"")),"")</f>
        <v/>
      </c>
      <c r="AD19" s="139"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48"/>
      <c r="AF19" s="137"/>
      <c r="AG19" s="137"/>
      <c r="AH19" s="150"/>
      <c r="AI19" s="150"/>
      <c r="AJ19" s="137"/>
      <c r="AK19" s="137"/>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row>
    <row r="20" spans="1:69" x14ac:dyDescent="0.25">
      <c r="A20" s="376"/>
      <c r="B20" s="394"/>
      <c r="C20" s="394"/>
      <c r="D20" s="394"/>
      <c r="E20" s="174"/>
      <c r="F20" s="394"/>
      <c r="G20" s="394"/>
      <c r="H20" s="395"/>
      <c r="I20" s="399"/>
      <c r="J20" s="400"/>
      <c r="K20" s="399">
        <f>IF(NOT(ISERROR(MATCH(J20,_xlfn.ANCHORARRAY(E23),0))),#REF!&amp;"Por favor no seleccionar los criterios de impacto",J20)</f>
        <v>0</v>
      </c>
      <c r="L20" s="395"/>
      <c r="M20" s="399"/>
      <c r="N20" s="395"/>
      <c r="O20" s="141">
        <v>2</v>
      </c>
      <c r="P20" s="140"/>
      <c r="Q20" s="140"/>
      <c r="R20" s="147" t="str">
        <f t="shared" si="0"/>
        <v/>
      </c>
      <c r="S20" s="148"/>
      <c r="T20" s="148"/>
      <c r="U20" s="138" t="str">
        <f t="shared" ref="U20" si="18">IF(AND(S20="Preventivo",T20="Automático"),"50%",IF(AND(S20="Preventivo",T20="Manual"),"40%",IF(AND(S20="Detectivo",T20="Automático"),"40%",IF(AND(S20="Detectivo",T20="Manual"),"30%",IF(AND(S20="Correctivo",T20="Automático"),"35%",IF(AND(S20="Correctivo",T20="Manual"),"25%",""))))))</f>
        <v/>
      </c>
      <c r="V20" s="148"/>
      <c r="W20" s="148"/>
      <c r="X20" s="148"/>
      <c r="Y20" s="149" t="str">
        <f>IFERROR(IF(AND(R19="Probabilidad",R20="Probabilidad"),(AA19-(+AA19*U20)),IF(R20="Probabilidad",(I19-(+I19*U20)),IF(R20="Impacto",AA19,""))),"")</f>
        <v/>
      </c>
      <c r="Z20" s="139" t="str">
        <f t="shared" si="2"/>
        <v/>
      </c>
      <c r="AA20" s="138" t="str">
        <f t="shared" ref="AA20" si="19">+Y20</f>
        <v/>
      </c>
      <c r="AB20" s="139" t="str">
        <f t="shared" si="7"/>
        <v/>
      </c>
      <c r="AC20" s="138" t="str">
        <f>IFERROR(IF(AND(R19="Impacto",R20="Impacto"),(AC17-(+AC17*U20)),IF(R20="Impacto",($M$19-(+$M$19*U20)),IF(R20="Probabilidad",AC17,""))),"")</f>
        <v/>
      </c>
      <c r="AD20" s="139" t="str">
        <f t="shared" ref="AD20" si="20">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48"/>
      <c r="AF20" s="137"/>
      <c r="AG20" s="137"/>
      <c r="AH20" s="150"/>
      <c r="AI20" s="150"/>
      <c r="AJ20" s="137"/>
      <c r="AK20" s="137"/>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row>
    <row r="21" spans="1:69" x14ac:dyDescent="0.25">
      <c r="A21" s="376">
        <v>7</v>
      </c>
      <c r="B21" s="394"/>
      <c r="C21" s="394"/>
      <c r="D21" s="394"/>
      <c r="E21" s="174"/>
      <c r="F21" s="394"/>
      <c r="G21" s="394"/>
      <c r="H21" s="395" t="str">
        <f>IF(G21&lt;=0,"",IF(G21&lt;=2,"Muy Baja",IF(G21&lt;=24,"Baja",IF(G21&lt;=500,"Media",IF(G21&lt;=5000,"Alta","Muy Alta")))))</f>
        <v/>
      </c>
      <c r="I21" s="399" t="str">
        <f>IF(H21="","",IF(H21="Muy Baja",0.2,IF(H21="Baja",0.4,IF(H21="Media",0.6,IF(H21="Alta",0.8,IF(H21="Muy Alta",1,))))))</f>
        <v/>
      </c>
      <c r="J21" s="400"/>
      <c r="K21" s="399">
        <f>IF(NOT(ISERROR(MATCH(J21,'[5]Tabla Impacto'!$B$221:$B$223,0))),'[5]Tabla Impacto'!$F$223&amp;"Por favor no seleccionar los criterios de impacto(Afectación Económica o presupuestal y Pérdida Reputacional)",J21)</f>
        <v>0</v>
      </c>
      <c r="L21" s="395" t="str">
        <f>IF(OR(K21='[5]Tabla Impacto'!$C$11,K21='[5]Tabla Impacto'!$D$11),"Leve",IF(OR(K21='[5]Tabla Impacto'!$C$12,K21='[5]Tabla Impacto'!$D$12),"Menor",IF(OR(K21='[5]Tabla Impacto'!$C$13,K21='[5]Tabla Impacto'!$D$13),"Moderado",IF(OR(K21='[5]Tabla Impacto'!$C$14,K21='[5]Tabla Impacto'!$D$14),"Mayor",IF(OR(K21='[5]Tabla Impacto'!$C$15,K21='[5]Tabla Impacto'!$D$15),"Catastrófico","")))))</f>
        <v/>
      </c>
      <c r="M21" s="399" t="str">
        <f>IF(L21="","",IF(L21="Leve",0.2,IF(L21="Menor",0.4,IF(L21="Moderado",0.6,IF(L21="Mayor",0.8,IF(L21="Catastrófico",1,))))))</f>
        <v/>
      </c>
      <c r="N21" s="395"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41">
        <v>1</v>
      </c>
      <c r="P21" s="140"/>
      <c r="Q21" s="140"/>
      <c r="R21" s="147" t="str">
        <f t="shared" si="0"/>
        <v/>
      </c>
      <c r="S21" s="148"/>
      <c r="T21" s="148"/>
      <c r="U21" s="138" t="str">
        <f>IF(AND(S21="Preventivo",T21="Automático"),"50%",IF(AND(S21="Preventivo",T21="Manual"),"40%",IF(AND(S21="Detectivo",T21="Automático"),"40%",IF(AND(S21="Detectivo",T21="Manual"),"30%",IF(AND(S21="Correctivo",T21="Automático"),"35%",IF(AND(S21="Correctivo",T21="Manual"),"25%",""))))))</f>
        <v/>
      </c>
      <c r="V21" s="148"/>
      <c r="W21" s="148"/>
      <c r="X21" s="148"/>
      <c r="Y21" s="149" t="str">
        <f>IFERROR(IF(R21="Probabilidad",(I21-(+I21*U21)),IF(R21="Impacto",I21,"")),"")</f>
        <v/>
      </c>
      <c r="Z21" s="139" t="str">
        <f>IFERROR(IF(Y21="","",IF(Y21&lt;=0.2,"Muy Baja",IF(Y21&lt;=0.4,"Baja",IF(Y21&lt;=0.6,"Media",IF(Y21&lt;=0.8,"Alta","Muy Alta"))))),"")</f>
        <v/>
      </c>
      <c r="AA21" s="138" t="str">
        <f>+Y21</f>
        <v/>
      </c>
      <c r="AB21" s="139" t="str">
        <f>IFERROR(IF(AC21="","",IF(AC21&lt;=0.2,"Leve",IF(AC21&lt;=0.4,"Menor",IF(AC21&lt;=0.6,"Moderado",IF(AC21&lt;=0.8,"Mayor","Catastrófico"))))),"")</f>
        <v/>
      </c>
      <c r="AC21" s="138" t="str">
        <f>IFERROR(IF(R21="Impacto",(M21-(+M21*U21)),IF(R21="Probabilidad",M21,"")),"")</f>
        <v/>
      </c>
      <c r="AD21" s="139"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48"/>
      <c r="AF21" s="137"/>
      <c r="AG21" s="137"/>
      <c r="AH21" s="150"/>
      <c r="AI21" s="150"/>
      <c r="AJ21" s="137"/>
      <c r="AK21" s="137"/>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row>
    <row r="22" spans="1:69" x14ac:dyDescent="0.25">
      <c r="A22" s="376"/>
      <c r="B22" s="394"/>
      <c r="C22" s="394"/>
      <c r="D22" s="394"/>
      <c r="E22" s="174"/>
      <c r="F22" s="394"/>
      <c r="G22" s="394"/>
      <c r="H22" s="395"/>
      <c r="I22" s="399"/>
      <c r="J22" s="400"/>
      <c r="K22" s="399">
        <f>IF(NOT(ISERROR(MATCH(J22,_xlfn.ANCHORARRAY(E25),0))),#REF!&amp;"Por favor no seleccionar los criterios de impacto",J22)</f>
        <v>0</v>
      </c>
      <c r="L22" s="395"/>
      <c r="M22" s="399"/>
      <c r="N22" s="395"/>
      <c r="O22" s="141">
        <v>2</v>
      </c>
      <c r="P22" s="140"/>
      <c r="Q22" s="140"/>
      <c r="R22" s="147" t="str">
        <f t="shared" si="0"/>
        <v/>
      </c>
      <c r="S22" s="148"/>
      <c r="T22" s="148"/>
      <c r="U22" s="138" t="str">
        <f t="shared" ref="U22" si="21">IF(AND(S22="Preventivo",T22="Automático"),"50%",IF(AND(S22="Preventivo",T22="Manual"),"40%",IF(AND(S22="Detectivo",T22="Automático"),"40%",IF(AND(S22="Detectivo",T22="Manual"),"30%",IF(AND(S22="Correctivo",T22="Automático"),"35%",IF(AND(S22="Correctivo",T22="Manual"),"25%",""))))))</f>
        <v/>
      </c>
      <c r="V22" s="148"/>
      <c r="W22" s="148"/>
      <c r="X22" s="148"/>
      <c r="Y22" s="149" t="str">
        <f>IFERROR(IF(AND(R21="Probabilidad",R22="Probabilidad"),(AA21-(+AA21*U22)),IF(R22="Probabilidad",(I21-(+I21*U22)),IF(R22="Impacto",AA21,""))),"")</f>
        <v/>
      </c>
      <c r="Z22" s="139" t="str">
        <f t="shared" si="2"/>
        <v/>
      </c>
      <c r="AA22" s="138" t="str">
        <f t="shared" ref="AA22" si="22">+Y22</f>
        <v/>
      </c>
      <c r="AB22" s="139" t="str">
        <f t="shared" si="7"/>
        <v/>
      </c>
      <c r="AC22" s="138" t="str">
        <f>IFERROR(IF(AND(R21="Impacto",R22="Impacto"),(AC19-(+AC19*U22)),IF(R22="Impacto",($M$21-(+$M$21*U22)),IF(R22="Probabilidad",AC19,""))),"")</f>
        <v/>
      </c>
      <c r="AD22" s="139" t="str">
        <f t="shared" ref="AD22" si="23">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48"/>
      <c r="AF22" s="137"/>
      <c r="AG22" s="137"/>
      <c r="AH22" s="150"/>
      <c r="AI22" s="150"/>
      <c r="AJ22" s="137"/>
      <c r="AK22" s="137"/>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row>
    <row r="23" spans="1:69" x14ac:dyDescent="0.25">
      <c r="A23" s="376">
        <v>8</v>
      </c>
      <c r="B23" s="394"/>
      <c r="C23" s="394"/>
      <c r="D23" s="394"/>
      <c r="E23" s="174"/>
      <c r="F23" s="394"/>
      <c r="G23" s="394"/>
      <c r="H23" s="395" t="str">
        <f>IF(G23&lt;=0,"",IF(G23&lt;=2,"Muy Baja",IF(G23&lt;=24,"Baja",IF(G23&lt;=500,"Media",IF(G23&lt;=5000,"Alta","Muy Alta")))))</f>
        <v/>
      </c>
      <c r="I23" s="399" t="str">
        <f>IF(H23="","",IF(H23="Muy Baja",0.2,IF(H23="Baja",0.4,IF(H23="Media",0.6,IF(H23="Alta",0.8,IF(H23="Muy Alta",1,))))))</f>
        <v/>
      </c>
      <c r="J23" s="400"/>
      <c r="K23" s="399">
        <f>IF(NOT(ISERROR(MATCH(J23,'[5]Tabla Impacto'!$B$221:$B$223,0))),'[5]Tabla Impacto'!$F$223&amp;"Por favor no seleccionar los criterios de impacto(Afectación Económica o presupuestal y Pérdida Reputacional)",J23)</f>
        <v>0</v>
      </c>
      <c r="L23" s="395" t="str">
        <f>IF(OR(K23='[5]Tabla Impacto'!$C$11,K23='[5]Tabla Impacto'!$D$11),"Leve",IF(OR(K23='[5]Tabla Impacto'!$C$12,K23='[5]Tabla Impacto'!$D$12),"Menor",IF(OR(K23='[5]Tabla Impacto'!$C$13,K23='[5]Tabla Impacto'!$D$13),"Moderado",IF(OR(K23='[5]Tabla Impacto'!$C$14,K23='[5]Tabla Impacto'!$D$14),"Mayor",IF(OR(K23='[5]Tabla Impacto'!$C$15,K23='[5]Tabla Impacto'!$D$15),"Catastrófico","")))))</f>
        <v/>
      </c>
      <c r="M23" s="399" t="str">
        <f>IF(L23="","",IF(L23="Leve",0.2,IF(L23="Menor",0.4,IF(L23="Moderado",0.6,IF(L23="Mayor",0.8,IF(L23="Catastrófico",1,))))))</f>
        <v/>
      </c>
      <c r="N23" s="395"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41">
        <v>1</v>
      </c>
      <c r="P23" s="140"/>
      <c r="Q23" s="140"/>
      <c r="R23" s="147" t="str">
        <f t="shared" si="0"/>
        <v/>
      </c>
      <c r="S23" s="148"/>
      <c r="T23" s="148"/>
      <c r="U23" s="138" t="str">
        <f>IF(AND(S23="Preventivo",T23="Automático"),"50%",IF(AND(S23="Preventivo",T23="Manual"),"40%",IF(AND(S23="Detectivo",T23="Automático"),"40%",IF(AND(S23="Detectivo",T23="Manual"),"30%",IF(AND(S23="Correctivo",T23="Automático"),"35%",IF(AND(S23="Correctivo",T23="Manual"),"25%",""))))))</f>
        <v/>
      </c>
      <c r="V23" s="148"/>
      <c r="W23" s="148"/>
      <c r="X23" s="148"/>
      <c r="Y23" s="149" t="str">
        <f>IFERROR(IF(R23="Probabilidad",(I23-(+I23*U23)),IF(R23="Impacto",I23,"")),"")</f>
        <v/>
      </c>
      <c r="Z23" s="139" t="str">
        <f>IFERROR(IF(Y23="","",IF(Y23&lt;=0.2,"Muy Baja",IF(Y23&lt;=0.4,"Baja",IF(Y23&lt;=0.6,"Media",IF(Y23&lt;=0.8,"Alta","Muy Alta"))))),"")</f>
        <v/>
      </c>
      <c r="AA23" s="138" t="str">
        <f>+Y23</f>
        <v/>
      </c>
      <c r="AB23" s="139" t="str">
        <f>IFERROR(IF(AC23="","",IF(AC23&lt;=0.2,"Leve",IF(AC23&lt;=0.4,"Menor",IF(AC23&lt;=0.6,"Moderado",IF(AC23&lt;=0.8,"Mayor","Catastrófico"))))),"")</f>
        <v/>
      </c>
      <c r="AC23" s="138" t="str">
        <f>IFERROR(IF(R23="Impacto",(M23-(+M23*U23)),IF(R23="Probabilidad",M23,"")),"")</f>
        <v/>
      </c>
      <c r="AD23" s="139"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48"/>
      <c r="AF23" s="137"/>
      <c r="AG23" s="137"/>
      <c r="AH23" s="150"/>
      <c r="AI23" s="150"/>
      <c r="AJ23" s="137"/>
      <c r="AK23" s="137"/>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row>
    <row r="24" spans="1:69" x14ac:dyDescent="0.25">
      <c r="A24" s="376"/>
      <c r="B24" s="394"/>
      <c r="C24" s="394"/>
      <c r="D24" s="394"/>
      <c r="E24" s="174"/>
      <c r="F24" s="394"/>
      <c r="G24" s="394"/>
      <c r="H24" s="395"/>
      <c r="I24" s="399"/>
      <c r="J24" s="400"/>
      <c r="K24" s="399">
        <f>IF(NOT(ISERROR(MATCH(J24,_xlfn.ANCHORARRAY(E27),0))),I29&amp;"Por favor no seleccionar los criterios de impacto",J24)</f>
        <v>0</v>
      </c>
      <c r="L24" s="395"/>
      <c r="M24" s="399"/>
      <c r="N24" s="395"/>
      <c r="O24" s="141">
        <v>2</v>
      </c>
      <c r="P24" s="140"/>
      <c r="Q24" s="140"/>
      <c r="R24" s="147" t="str">
        <f t="shared" si="0"/>
        <v/>
      </c>
      <c r="S24" s="148"/>
      <c r="T24" s="148"/>
      <c r="U24" s="138" t="str">
        <f t="shared" ref="U24" si="24">IF(AND(S24="Preventivo",T24="Automático"),"50%",IF(AND(S24="Preventivo",T24="Manual"),"40%",IF(AND(S24="Detectivo",T24="Automático"),"40%",IF(AND(S24="Detectivo",T24="Manual"),"30%",IF(AND(S24="Correctivo",T24="Automático"),"35%",IF(AND(S24="Correctivo",T24="Manual"),"25%",""))))))</f>
        <v/>
      </c>
      <c r="V24" s="148"/>
      <c r="W24" s="148"/>
      <c r="X24" s="148"/>
      <c r="Y24" s="149" t="str">
        <f>IFERROR(IF(AND(R23="Probabilidad",R24="Probabilidad"),(AA23-(+AA23*U24)),IF(R24="Probabilidad",(I23-(+I23*U24)),IF(R24="Impacto",AA23,""))),"")</f>
        <v/>
      </c>
      <c r="Z24" s="139" t="str">
        <f t="shared" si="2"/>
        <v/>
      </c>
      <c r="AA24" s="138" t="str">
        <f t="shared" ref="AA24" si="25">+Y24</f>
        <v/>
      </c>
      <c r="AB24" s="139" t="str">
        <f t="shared" si="7"/>
        <v/>
      </c>
      <c r="AC24" s="138" t="str">
        <f>IFERROR(IF(AND(R23="Impacto",R24="Impacto"),(AC21-(+AC21*U24)),IF(R24="Impacto",($M$23-(+$M$23*U24)),IF(R24="Probabilidad",AC21,""))),"")</f>
        <v/>
      </c>
      <c r="AD24" s="139" t="str">
        <f t="shared" ref="AD24" si="26">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48"/>
      <c r="AF24" s="137"/>
      <c r="AG24" s="137"/>
      <c r="AH24" s="150"/>
      <c r="AI24" s="150"/>
      <c r="AJ24" s="137"/>
      <c r="AK24" s="137"/>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row>
    <row r="25" spans="1:69" x14ac:dyDescent="0.25">
      <c r="A25" s="376">
        <v>9</v>
      </c>
      <c r="B25" s="394"/>
      <c r="C25" s="394"/>
      <c r="D25" s="394"/>
      <c r="E25" s="174"/>
      <c r="F25" s="394"/>
      <c r="G25" s="394"/>
      <c r="H25" s="395" t="str">
        <f>IF(G25&lt;=0,"",IF(G25&lt;=2,"Muy Baja",IF(G25&lt;=24,"Baja",IF(G25&lt;=500,"Media",IF(G25&lt;=5000,"Alta","Muy Alta")))))</f>
        <v/>
      </c>
      <c r="I25" s="399" t="str">
        <f>IF(H25="","",IF(H25="Muy Baja",0.2,IF(H25="Baja",0.4,IF(H25="Media",0.6,IF(H25="Alta",0.8,IF(H25="Muy Alta",1,))))))</f>
        <v/>
      </c>
      <c r="J25" s="400"/>
      <c r="K25" s="399">
        <f>IF(NOT(ISERROR(MATCH(J25,'[5]Tabla Impacto'!$B$221:$B$223,0))),'[5]Tabla Impacto'!$F$223&amp;"Por favor no seleccionar los criterios de impacto(Afectación Económica o presupuestal y Pérdida Reputacional)",J25)</f>
        <v>0</v>
      </c>
      <c r="L25" s="395" t="str">
        <f>IF(OR(K25='[5]Tabla Impacto'!$C$11,K25='[5]Tabla Impacto'!$D$11),"Leve",IF(OR(K25='[5]Tabla Impacto'!$C$12,K25='[5]Tabla Impacto'!$D$12),"Menor",IF(OR(K25='[5]Tabla Impacto'!$C$13,K25='[5]Tabla Impacto'!$D$13),"Moderado",IF(OR(K25='[5]Tabla Impacto'!$C$14,K25='[5]Tabla Impacto'!$D$14),"Mayor",IF(OR(K25='[5]Tabla Impacto'!$C$15,K25='[5]Tabla Impacto'!$D$15),"Catastrófico","")))))</f>
        <v/>
      </c>
      <c r="M25" s="399" t="str">
        <f>IF(L25="","",IF(L25="Leve",0.2,IF(L25="Menor",0.4,IF(L25="Moderado",0.6,IF(L25="Mayor",0.8,IF(L25="Catastrófico",1,))))))</f>
        <v/>
      </c>
      <c r="N25" s="395"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41">
        <v>1</v>
      </c>
      <c r="P25" s="140"/>
      <c r="Q25" s="140"/>
      <c r="R25" s="147" t="str">
        <f t="shared" si="0"/>
        <v/>
      </c>
      <c r="S25" s="148"/>
      <c r="T25" s="148"/>
      <c r="U25" s="138" t="str">
        <f>IF(AND(S25="Preventivo",T25="Automático"),"50%",IF(AND(S25="Preventivo",T25="Manual"),"40%",IF(AND(S25="Detectivo",T25="Automático"),"40%",IF(AND(S25="Detectivo",T25="Manual"),"30%",IF(AND(S25="Correctivo",T25="Automático"),"35%",IF(AND(S25="Correctivo",T25="Manual"),"25%",""))))))</f>
        <v/>
      </c>
      <c r="V25" s="148"/>
      <c r="W25" s="148"/>
      <c r="X25" s="148"/>
      <c r="Y25" s="149" t="str">
        <f>IFERROR(IF(R25="Probabilidad",(I25-(+I25*U25)),IF(R25="Impacto",I25,"")),"")</f>
        <v/>
      </c>
      <c r="Z25" s="139" t="str">
        <f>IFERROR(IF(Y25="","",IF(Y25&lt;=0.2,"Muy Baja",IF(Y25&lt;=0.4,"Baja",IF(Y25&lt;=0.6,"Media",IF(Y25&lt;=0.8,"Alta","Muy Alta"))))),"")</f>
        <v/>
      </c>
      <c r="AA25" s="138" t="str">
        <f>+Y25</f>
        <v/>
      </c>
      <c r="AB25" s="139" t="str">
        <f>IFERROR(IF(AC25="","",IF(AC25&lt;=0.2,"Leve",IF(AC25&lt;=0.4,"Menor",IF(AC25&lt;=0.6,"Moderado",IF(AC25&lt;=0.8,"Mayor","Catastrófico"))))),"")</f>
        <v/>
      </c>
      <c r="AC25" s="138" t="str">
        <f>IFERROR(IF(R25="Impacto",(M25-(+M25*U25)),IF(R25="Probabilidad",M25,"")),"")</f>
        <v/>
      </c>
      <c r="AD25" s="139"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48"/>
      <c r="AF25" s="137"/>
      <c r="AG25" s="137"/>
      <c r="AH25" s="150"/>
      <c r="AI25" s="150"/>
      <c r="AJ25" s="137"/>
      <c r="AK25" s="137"/>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row>
    <row r="26" spans="1:69" x14ac:dyDescent="0.25">
      <c r="A26" s="376"/>
      <c r="B26" s="394"/>
      <c r="C26" s="394"/>
      <c r="D26" s="394"/>
      <c r="E26" s="174"/>
      <c r="F26" s="394"/>
      <c r="G26" s="394"/>
      <c r="H26" s="395"/>
      <c r="I26" s="399"/>
      <c r="J26" s="400"/>
      <c r="K26" s="399">
        <f>IF(NOT(ISERROR(MATCH(J26,_xlfn.ANCHORARRAY(E33),0))),I35&amp;"Por favor no seleccionar los criterios de impacto",J26)</f>
        <v>0</v>
      </c>
      <c r="L26" s="395"/>
      <c r="M26" s="399"/>
      <c r="N26" s="395"/>
      <c r="O26" s="141">
        <v>2</v>
      </c>
      <c r="P26" s="140"/>
      <c r="Q26" s="140"/>
      <c r="R26" s="147" t="str">
        <f t="shared" si="0"/>
        <v/>
      </c>
      <c r="S26" s="148"/>
      <c r="T26" s="148"/>
      <c r="U26" s="138" t="str">
        <f t="shared" ref="U26" si="27">IF(AND(S26="Preventivo",T26="Automático"),"50%",IF(AND(S26="Preventivo",T26="Manual"),"40%",IF(AND(S26="Detectivo",T26="Automático"),"40%",IF(AND(S26="Detectivo",T26="Manual"),"30%",IF(AND(S26="Correctivo",T26="Automático"),"35%",IF(AND(S26="Correctivo",T26="Manual"),"25%",""))))))</f>
        <v/>
      </c>
      <c r="V26" s="148"/>
      <c r="W26" s="148"/>
      <c r="X26" s="148"/>
      <c r="Y26" s="149" t="str">
        <f>IFERROR(IF(AND(R25="Probabilidad",R26="Probabilidad"),(AA25-(+AA25*U26)),IF(R26="Probabilidad",(I25-(+I25*U26)),IF(R26="Impacto",AA25,""))),"")</f>
        <v/>
      </c>
      <c r="Z26" s="139" t="str">
        <f t="shared" si="2"/>
        <v/>
      </c>
      <c r="AA26" s="138" t="str">
        <f t="shared" ref="AA26" si="28">+Y26</f>
        <v/>
      </c>
      <c r="AB26" s="139" t="str">
        <f t="shared" si="7"/>
        <v/>
      </c>
      <c r="AC26" s="138" t="str">
        <f>IFERROR(IF(AND(R25="Impacto",R26="Impacto"),(AC23-(+AC23*U26)),IF(R26="Impacto",($M$25-(+$M$25*U26)),IF(R26="Probabilidad",AC23,""))),"")</f>
        <v/>
      </c>
      <c r="AD26" s="139" t="str">
        <f t="shared" ref="AD26" si="29">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48"/>
      <c r="AF26" s="137"/>
      <c r="AG26" s="137"/>
      <c r="AH26" s="150"/>
      <c r="AI26" s="150"/>
      <c r="AJ26" s="137"/>
      <c r="AK26" s="137"/>
    </row>
    <row r="27" spans="1:69" x14ac:dyDescent="0.25">
      <c r="A27" s="152"/>
      <c r="B27" s="401" t="s">
        <v>560</v>
      </c>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3"/>
    </row>
    <row r="29" spans="1:69" ht="198" x14ac:dyDescent="0.25">
      <c r="B29" s="153" t="s">
        <v>83</v>
      </c>
    </row>
  </sheetData>
  <mergeCells count="178">
    <mergeCell ref="A25:A26"/>
    <mergeCell ref="B25:B26"/>
    <mergeCell ref="C25:C26"/>
    <mergeCell ref="D25:D26"/>
    <mergeCell ref="E25:E26"/>
    <mergeCell ref="L25:L26"/>
    <mergeCell ref="M25:M26"/>
    <mergeCell ref="N25:N26"/>
    <mergeCell ref="B27:AK27"/>
    <mergeCell ref="F25:F26"/>
    <mergeCell ref="G25:G26"/>
    <mergeCell ref="H25:H26"/>
    <mergeCell ref="I25:I26"/>
    <mergeCell ref="J25:J26"/>
    <mergeCell ref="K25:K26"/>
    <mergeCell ref="J21:J22"/>
    <mergeCell ref="K21:K22"/>
    <mergeCell ref="L21:L22"/>
    <mergeCell ref="M21:M22"/>
    <mergeCell ref="J23:J24"/>
    <mergeCell ref="K23:K24"/>
    <mergeCell ref="L23:L24"/>
    <mergeCell ref="M23:M24"/>
    <mergeCell ref="N23:N24"/>
    <mergeCell ref="A23:A24"/>
    <mergeCell ref="B23:B24"/>
    <mergeCell ref="C23:C24"/>
    <mergeCell ref="D23:D24"/>
    <mergeCell ref="E23:E24"/>
    <mergeCell ref="F23:F24"/>
    <mergeCell ref="G23:G24"/>
    <mergeCell ref="H23:H24"/>
    <mergeCell ref="I23:I24"/>
    <mergeCell ref="A19:A20"/>
    <mergeCell ref="B19:B20"/>
    <mergeCell ref="C19:C20"/>
    <mergeCell ref="D19:D20"/>
    <mergeCell ref="E19:E20"/>
    <mergeCell ref="L19:L20"/>
    <mergeCell ref="M19:M20"/>
    <mergeCell ref="N19:N20"/>
    <mergeCell ref="A21:A22"/>
    <mergeCell ref="B21:B22"/>
    <mergeCell ref="C21:C22"/>
    <mergeCell ref="D21:D22"/>
    <mergeCell ref="E21:E22"/>
    <mergeCell ref="F21:F22"/>
    <mergeCell ref="G21:G22"/>
    <mergeCell ref="F19:F20"/>
    <mergeCell ref="G19:G20"/>
    <mergeCell ref="H19:H20"/>
    <mergeCell ref="I19:I20"/>
    <mergeCell ref="J19:J20"/>
    <mergeCell ref="K19:K20"/>
    <mergeCell ref="N21:N22"/>
    <mergeCell ref="H21:H22"/>
    <mergeCell ref="I21:I22"/>
    <mergeCell ref="J15:J16"/>
    <mergeCell ref="K15:K16"/>
    <mergeCell ref="L15:L16"/>
    <mergeCell ref="M15:M16"/>
    <mergeCell ref="J17:J18"/>
    <mergeCell ref="K17:K18"/>
    <mergeCell ref="L17:L18"/>
    <mergeCell ref="M17:M18"/>
    <mergeCell ref="N17:N18"/>
    <mergeCell ref="A17:A18"/>
    <mergeCell ref="B17:B18"/>
    <mergeCell ref="C17:C18"/>
    <mergeCell ref="D17:D18"/>
    <mergeCell ref="E17:E18"/>
    <mergeCell ref="F17:F18"/>
    <mergeCell ref="G17:G18"/>
    <mergeCell ref="H17:H18"/>
    <mergeCell ref="I17:I18"/>
    <mergeCell ref="A13:A14"/>
    <mergeCell ref="B13:B14"/>
    <mergeCell ref="C13:C14"/>
    <mergeCell ref="D13:D14"/>
    <mergeCell ref="E13:E14"/>
    <mergeCell ref="L13:L14"/>
    <mergeCell ref="M13:M14"/>
    <mergeCell ref="N13:N14"/>
    <mergeCell ref="A15:A16"/>
    <mergeCell ref="B15:B16"/>
    <mergeCell ref="C15:C16"/>
    <mergeCell ref="D15:D16"/>
    <mergeCell ref="E15:E16"/>
    <mergeCell ref="F15:F16"/>
    <mergeCell ref="G15:G16"/>
    <mergeCell ref="F13:F14"/>
    <mergeCell ref="G13:G14"/>
    <mergeCell ref="H13:H14"/>
    <mergeCell ref="I13:I14"/>
    <mergeCell ref="J13:J14"/>
    <mergeCell ref="K13:K14"/>
    <mergeCell ref="N15:N16"/>
    <mergeCell ref="H15:H16"/>
    <mergeCell ref="I15:I16"/>
    <mergeCell ref="Q9:Q10"/>
    <mergeCell ref="A11:A12"/>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J11:J12"/>
    <mergeCell ref="K11:K12"/>
    <mergeCell ref="L11:L12"/>
    <mergeCell ref="M11:M12"/>
    <mergeCell ref="N11:N12"/>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s>
  <conditionalFormatting sqref="H9">
    <cfRule type="cellIs" dxfId="927" priority="209" operator="equal">
      <formula>"Muy Alta"</formula>
    </cfRule>
    <cfRule type="cellIs" dxfId="926" priority="210" operator="equal">
      <formula>"Alta"</formula>
    </cfRule>
    <cfRule type="cellIs" dxfId="925" priority="211" operator="equal">
      <formula>"Media"</formula>
    </cfRule>
    <cfRule type="cellIs" dxfId="924" priority="212" operator="equal">
      <formula>"Baja"</formula>
    </cfRule>
    <cfRule type="cellIs" dxfId="923" priority="213" operator="equal">
      <formula>"Muy Baja"</formula>
    </cfRule>
  </conditionalFormatting>
  <conditionalFormatting sqref="L9 L11 L13 L15 L17 L19 L21 L23 L25">
    <cfRule type="cellIs" dxfId="922" priority="204" operator="equal">
      <formula>"Catastrófico"</formula>
    </cfRule>
    <cfRule type="cellIs" dxfId="921" priority="205" operator="equal">
      <formula>"Mayor"</formula>
    </cfRule>
    <cfRule type="cellIs" dxfId="920" priority="206" operator="equal">
      <formula>"Moderado"</formula>
    </cfRule>
    <cfRule type="cellIs" dxfId="919" priority="207" operator="equal">
      <formula>"Menor"</formula>
    </cfRule>
    <cfRule type="cellIs" dxfId="918" priority="208" operator="equal">
      <formula>"Leve"</formula>
    </cfRule>
  </conditionalFormatting>
  <conditionalFormatting sqref="H23">
    <cfRule type="cellIs" dxfId="917" priority="43" operator="equal">
      <formula>"Muy Alta"</formula>
    </cfRule>
    <cfRule type="cellIs" dxfId="916" priority="44" operator="equal">
      <formula>"Alta"</formula>
    </cfRule>
    <cfRule type="cellIs" dxfId="915" priority="45" operator="equal">
      <formula>"Media"</formula>
    </cfRule>
    <cfRule type="cellIs" dxfId="914" priority="46" operator="equal">
      <formula>"Baja"</formula>
    </cfRule>
    <cfRule type="cellIs" dxfId="913" priority="47" operator="equal">
      <formula>"Muy Baja"</formula>
    </cfRule>
  </conditionalFormatting>
  <conditionalFormatting sqref="N9">
    <cfRule type="cellIs" dxfId="912" priority="200" operator="equal">
      <formula>"Extremo"</formula>
    </cfRule>
    <cfRule type="cellIs" dxfId="911" priority="201" operator="equal">
      <formula>"Alto"</formula>
    </cfRule>
    <cfRule type="cellIs" dxfId="910" priority="202" operator="equal">
      <formula>"Moderado"</formula>
    </cfRule>
    <cfRule type="cellIs" dxfId="909" priority="203" operator="equal">
      <formula>"Bajo"</formula>
    </cfRule>
  </conditionalFormatting>
  <conditionalFormatting sqref="Z9:Z10">
    <cfRule type="cellIs" dxfId="908" priority="195" operator="equal">
      <formula>"Muy Alta"</formula>
    </cfRule>
    <cfRule type="cellIs" dxfId="907" priority="196" operator="equal">
      <formula>"Alta"</formula>
    </cfRule>
    <cfRule type="cellIs" dxfId="906" priority="197" operator="equal">
      <formula>"Media"</formula>
    </cfRule>
    <cfRule type="cellIs" dxfId="905" priority="198" operator="equal">
      <formula>"Baja"</formula>
    </cfRule>
    <cfRule type="cellIs" dxfId="904" priority="199" operator="equal">
      <formula>"Muy Baja"</formula>
    </cfRule>
  </conditionalFormatting>
  <conditionalFormatting sqref="AB9:AB10">
    <cfRule type="cellIs" dxfId="903" priority="190" operator="equal">
      <formula>"Catastrófico"</formula>
    </cfRule>
    <cfRule type="cellIs" dxfId="902" priority="191" operator="equal">
      <formula>"Mayor"</formula>
    </cfRule>
    <cfRule type="cellIs" dxfId="901" priority="192" operator="equal">
      <formula>"Moderado"</formula>
    </cfRule>
    <cfRule type="cellIs" dxfId="900" priority="193" operator="equal">
      <formula>"Menor"</formula>
    </cfRule>
    <cfRule type="cellIs" dxfId="899" priority="194" operator="equal">
      <formula>"Leve"</formula>
    </cfRule>
  </conditionalFormatting>
  <conditionalFormatting sqref="AD9:AD10">
    <cfRule type="cellIs" dxfId="898" priority="186" operator="equal">
      <formula>"Extremo"</formula>
    </cfRule>
    <cfRule type="cellIs" dxfId="897" priority="187" operator="equal">
      <formula>"Alto"</formula>
    </cfRule>
    <cfRule type="cellIs" dxfId="896" priority="188" operator="equal">
      <formula>"Moderado"</formula>
    </cfRule>
    <cfRule type="cellIs" dxfId="895" priority="189" operator="equal">
      <formula>"Bajo"</formula>
    </cfRule>
  </conditionalFormatting>
  <conditionalFormatting sqref="H11">
    <cfRule type="cellIs" dxfId="894" priority="181" operator="equal">
      <formula>"Muy Alta"</formula>
    </cfRule>
    <cfRule type="cellIs" dxfId="893" priority="182" operator="equal">
      <formula>"Alta"</formula>
    </cfRule>
    <cfRule type="cellIs" dxfId="892" priority="183" operator="equal">
      <formula>"Media"</formula>
    </cfRule>
    <cfRule type="cellIs" dxfId="891" priority="184" operator="equal">
      <formula>"Baja"</formula>
    </cfRule>
    <cfRule type="cellIs" dxfId="890" priority="185" operator="equal">
      <formula>"Muy Baja"</formula>
    </cfRule>
  </conditionalFormatting>
  <conditionalFormatting sqref="N11">
    <cfRule type="cellIs" dxfId="889" priority="177" operator="equal">
      <formula>"Extremo"</formula>
    </cfRule>
    <cfRule type="cellIs" dxfId="888" priority="178" operator="equal">
      <formula>"Alto"</formula>
    </cfRule>
    <cfRule type="cellIs" dxfId="887" priority="179" operator="equal">
      <formula>"Moderado"</formula>
    </cfRule>
    <cfRule type="cellIs" dxfId="886" priority="180" operator="equal">
      <formula>"Bajo"</formula>
    </cfRule>
  </conditionalFormatting>
  <conditionalFormatting sqref="Z11:Z12">
    <cfRule type="cellIs" dxfId="885" priority="172" operator="equal">
      <formula>"Muy Alta"</formula>
    </cfRule>
    <cfRule type="cellIs" dxfId="884" priority="173" operator="equal">
      <formula>"Alta"</formula>
    </cfRule>
    <cfRule type="cellIs" dxfId="883" priority="174" operator="equal">
      <formula>"Media"</formula>
    </cfRule>
    <cfRule type="cellIs" dxfId="882" priority="175" operator="equal">
      <formula>"Baja"</formula>
    </cfRule>
    <cfRule type="cellIs" dxfId="881" priority="176" operator="equal">
      <formula>"Muy Baja"</formula>
    </cfRule>
  </conditionalFormatting>
  <conditionalFormatting sqref="AB11:AB12">
    <cfRule type="cellIs" dxfId="880" priority="167" operator="equal">
      <formula>"Catastrófico"</formula>
    </cfRule>
    <cfRule type="cellIs" dxfId="879" priority="168" operator="equal">
      <formula>"Mayor"</formula>
    </cfRule>
    <cfRule type="cellIs" dxfId="878" priority="169" operator="equal">
      <formula>"Moderado"</formula>
    </cfRule>
    <cfRule type="cellIs" dxfId="877" priority="170" operator="equal">
      <formula>"Menor"</formula>
    </cfRule>
    <cfRule type="cellIs" dxfId="876" priority="171" operator="equal">
      <formula>"Leve"</formula>
    </cfRule>
  </conditionalFormatting>
  <conditionalFormatting sqref="AD11:AD12">
    <cfRule type="cellIs" dxfId="875" priority="163" operator="equal">
      <formula>"Extremo"</formula>
    </cfRule>
    <cfRule type="cellIs" dxfId="874" priority="164" operator="equal">
      <formula>"Alto"</formula>
    </cfRule>
    <cfRule type="cellIs" dxfId="873" priority="165" operator="equal">
      <formula>"Moderado"</formula>
    </cfRule>
    <cfRule type="cellIs" dxfId="872" priority="166" operator="equal">
      <formula>"Bajo"</formula>
    </cfRule>
  </conditionalFormatting>
  <conditionalFormatting sqref="H13">
    <cfRule type="cellIs" dxfId="871" priority="158" operator="equal">
      <formula>"Muy Alta"</formula>
    </cfRule>
    <cfRule type="cellIs" dxfId="870" priority="159" operator="equal">
      <formula>"Alta"</formula>
    </cfRule>
    <cfRule type="cellIs" dxfId="869" priority="160" operator="equal">
      <formula>"Media"</formula>
    </cfRule>
    <cfRule type="cellIs" dxfId="868" priority="161" operator="equal">
      <formula>"Baja"</formula>
    </cfRule>
    <cfRule type="cellIs" dxfId="867" priority="162" operator="equal">
      <formula>"Muy Baja"</formula>
    </cfRule>
  </conditionalFormatting>
  <conditionalFormatting sqref="N13">
    <cfRule type="cellIs" dxfId="866" priority="154" operator="equal">
      <formula>"Extremo"</formula>
    </cfRule>
    <cfRule type="cellIs" dxfId="865" priority="155" operator="equal">
      <formula>"Alto"</formula>
    </cfRule>
    <cfRule type="cellIs" dxfId="864" priority="156" operator="equal">
      <formula>"Moderado"</formula>
    </cfRule>
    <cfRule type="cellIs" dxfId="863" priority="157" operator="equal">
      <formula>"Bajo"</formula>
    </cfRule>
  </conditionalFormatting>
  <conditionalFormatting sqref="Z13:Z14">
    <cfRule type="cellIs" dxfId="862" priority="149" operator="equal">
      <formula>"Muy Alta"</formula>
    </cfRule>
    <cfRule type="cellIs" dxfId="861" priority="150" operator="equal">
      <formula>"Alta"</formula>
    </cfRule>
    <cfRule type="cellIs" dxfId="860" priority="151" operator="equal">
      <formula>"Media"</formula>
    </cfRule>
    <cfRule type="cellIs" dxfId="859" priority="152" operator="equal">
      <formula>"Baja"</formula>
    </cfRule>
    <cfRule type="cellIs" dxfId="858" priority="153" operator="equal">
      <formula>"Muy Baja"</formula>
    </cfRule>
  </conditionalFormatting>
  <conditionalFormatting sqref="AB13:AB14">
    <cfRule type="cellIs" dxfId="857" priority="144" operator="equal">
      <formula>"Catastrófico"</formula>
    </cfRule>
    <cfRule type="cellIs" dxfId="856" priority="145" operator="equal">
      <formula>"Mayor"</formula>
    </cfRule>
    <cfRule type="cellIs" dxfId="855" priority="146" operator="equal">
      <formula>"Moderado"</formula>
    </cfRule>
    <cfRule type="cellIs" dxfId="854" priority="147" operator="equal">
      <formula>"Menor"</formula>
    </cfRule>
    <cfRule type="cellIs" dxfId="853" priority="148" operator="equal">
      <formula>"Leve"</formula>
    </cfRule>
  </conditionalFormatting>
  <conditionalFormatting sqref="AD13:AD14">
    <cfRule type="cellIs" dxfId="852" priority="140" operator="equal">
      <formula>"Extremo"</formula>
    </cfRule>
    <cfRule type="cellIs" dxfId="851" priority="141" operator="equal">
      <formula>"Alto"</formula>
    </cfRule>
    <cfRule type="cellIs" dxfId="850" priority="142" operator="equal">
      <formula>"Moderado"</formula>
    </cfRule>
    <cfRule type="cellIs" dxfId="849" priority="143" operator="equal">
      <formula>"Bajo"</formula>
    </cfRule>
  </conditionalFormatting>
  <conditionalFormatting sqref="H15">
    <cfRule type="cellIs" dxfId="848" priority="135" operator="equal">
      <formula>"Muy Alta"</formula>
    </cfRule>
    <cfRule type="cellIs" dxfId="847" priority="136" operator="equal">
      <formula>"Alta"</formula>
    </cfRule>
    <cfRule type="cellIs" dxfId="846" priority="137" operator="equal">
      <formula>"Media"</formula>
    </cfRule>
    <cfRule type="cellIs" dxfId="845" priority="138" operator="equal">
      <formula>"Baja"</formula>
    </cfRule>
    <cfRule type="cellIs" dxfId="844" priority="139" operator="equal">
      <formula>"Muy Baja"</formula>
    </cfRule>
  </conditionalFormatting>
  <conditionalFormatting sqref="N15">
    <cfRule type="cellIs" dxfId="843" priority="131" operator="equal">
      <formula>"Extremo"</formula>
    </cfRule>
    <cfRule type="cellIs" dxfId="842" priority="132" operator="equal">
      <formula>"Alto"</formula>
    </cfRule>
    <cfRule type="cellIs" dxfId="841" priority="133" operator="equal">
      <formula>"Moderado"</formula>
    </cfRule>
    <cfRule type="cellIs" dxfId="840" priority="134" operator="equal">
      <formula>"Bajo"</formula>
    </cfRule>
  </conditionalFormatting>
  <conditionalFormatting sqref="Z15:Z16">
    <cfRule type="cellIs" dxfId="839" priority="126" operator="equal">
      <formula>"Muy Alta"</formula>
    </cfRule>
    <cfRule type="cellIs" dxfId="838" priority="127" operator="equal">
      <formula>"Alta"</formula>
    </cfRule>
    <cfRule type="cellIs" dxfId="837" priority="128" operator="equal">
      <formula>"Media"</formula>
    </cfRule>
    <cfRule type="cellIs" dxfId="836" priority="129" operator="equal">
      <formula>"Baja"</formula>
    </cfRule>
    <cfRule type="cellIs" dxfId="835" priority="130" operator="equal">
      <formula>"Muy Baja"</formula>
    </cfRule>
  </conditionalFormatting>
  <conditionalFormatting sqref="AB15:AB16">
    <cfRule type="cellIs" dxfId="834" priority="121" operator="equal">
      <formula>"Catastrófico"</formula>
    </cfRule>
    <cfRule type="cellIs" dxfId="833" priority="122" operator="equal">
      <formula>"Mayor"</formula>
    </cfRule>
    <cfRule type="cellIs" dxfId="832" priority="123" operator="equal">
      <formula>"Moderado"</formula>
    </cfRule>
    <cfRule type="cellIs" dxfId="831" priority="124" operator="equal">
      <formula>"Menor"</formula>
    </cfRule>
    <cfRule type="cellIs" dxfId="830" priority="125" operator="equal">
      <formula>"Leve"</formula>
    </cfRule>
  </conditionalFormatting>
  <conditionalFormatting sqref="AD15:AD16">
    <cfRule type="cellIs" dxfId="829" priority="117" operator="equal">
      <formula>"Extremo"</formula>
    </cfRule>
    <cfRule type="cellIs" dxfId="828" priority="118" operator="equal">
      <formula>"Alto"</formula>
    </cfRule>
    <cfRule type="cellIs" dxfId="827" priority="119" operator="equal">
      <formula>"Moderado"</formula>
    </cfRule>
    <cfRule type="cellIs" dxfId="826" priority="120" operator="equal">
      <formula>"Bajo"</formula>
    </cfRule>
  </conditionalFormatting>
  <conditionalFormatting sqref="H17">
    <cfRule type="cellIs" dxfId="825" priority="112" operator="equal">
      <formula>"Muy Alta"</formula>
    </cfRule>
    <cfRule type="cellIs" dxfId="824" priority="113" operator="equal">
      <formula>"Alta"</formula>
    </cfRule>
    <cfRule type="cellIs" dxfId="823" priority="114" operator="equal">
      <formula>"Media"</formula>
    </cfRule>
    <cfRule type="cellIs" dxfId="822" priority="115" operator="equal">
      <formula>"Baja"</formula>
    </cfRule>
    <cfRule type="cellIs" dxfId="821" priority="116" operator="equal">
      <formula>"Muy Baja"</formula>
    </cfRule>
  </conditionalFormatting>
  <conditionalFormatting sqref="N17">
    <cfRule type="cellIs" dxfId="820" priority="108" operator="equal">
      <formula>"Extremo"</formula>
    </cfRule>
    <cfRule type="cellIs" dxfId="819" priority="109" operator="equal">
      <formula>"Alto"</formula>
    </cfRule>
    <cfRule type="cellIs" dxfId="818" priority="110" operator="equal">
      <formula>"Moderado"</formula>
    </cfRule>
    <cfRule type="cellIs" dxfId="817" priority="111" operator="equal">
      <formula>"Bajo"</formula>
    </cfRule>
  </conditionalFormatting>
  <conditionalFormatting sqref="Z17:Z18">
    <cfRule type="cellIs" dxfId="816" priority="103" operator="equal">
      <formula>"Muy Alta"</formula>
    </cfRule>
    <cfRule type="cellIs" dxfId="815" priority="104" operator="equal">
      <formula>"Alta"</formula>
    </cfRule>
    <cfRule type="cellIs" dxfId="814" priority="105" operator="equal">
      <formula>"Media"</formula>
    </cfRule>
    <cfRule type="cellIs" dxfId="813" priority="106" operator="equal">
      <formula>"Baja"</formula>
    </cfRule>
    <cfRule type="cellIs" dxfId="812" priority="107" operator="equal">
      <formula>"Muy Baja"</formula>
    </cfRule>
  </conditionalFormatting>
  <conditionalFormatting sqref="AB17:AB18">
    <cfRule type="cellIs" dxfId="811" priority="98" operator="equal">
      <formula>"Catastrófico"</formula>
    </cfRule>
    <cfRule type="cellIs" dxfId="810" priority="99" operator="equal">
      <formula>"Mayor"</formula>
    </cfRule>
    <cfRule type="cellIs" dxfId="809" priority="100" operator="equal">
      <formula>"Moderado"</formula>
    </cfRule>
    <cfRule type="cellIs" dxfId="808" priority="101" operator="equal">
      <formula>"Menor"</formula>
    </cfRule>
    <cfRule type="cellIs" dxfId="807" priority="102" operator="equal">
      <formula>"Leve"</formula>
    </cfRule>
  </conditionalFormatting>
  <conditionalFormatting sqref="AD17:AD18">
    <cfRule type="cellIs" dxfId="806" priority="94" operator="equal">
      <formula>"Extremo"</formula>
    </cfRule>
    <cfRule type="cellIs" dxfId="805" priority="95" operator="equal">
      <formula>"Alto"</formula>
    </cfRule>
    <cfRule type="cellIs" dxfId="804" priority="96" operator="equal">
      <formula>"Moderado"</formula>
    </cfRule>
    <cfRule type="cellIs" dxfId="803" priority="97" operator="equal">
      <formula>"Bajo"</formula>
    </cfRule>
  </conditionalFormatting>
  <conditionalFormatting sqref="H19">
    <cfRule type="cellIs" dxfId="802" priority="89" operator="equal">
      <formula>"Muy Alta"</formula>
    </cfRule>
    <cfRule type="cellIs" dxfId="801" priority="90" operator="equal">
      <formula>"Alta"</formula>
    </cfRule>
    <cfRule type="cellIs" dxfId="800" priority="91" operator="equal">
      <formula>"Media"</formula>
    </cfRule>
    <cfRule type="cellIs" dxfId="799" priority="92" operator="equal">
      <formula>"Baja"</formula>
    </cfRule>
    <cfRule type="cellIs" dxfId="798" priority="93" operator="equal">
      <formula>"Muy Baja"</formula>
    </cfRule>
  </conditionalFormatting>
  <conditionalFormatting sqref="N19">
    <cfRule type="cellIs" dxfId="797" priority="85" operator="equal">
      <formula>"Extremo"</formula>
    </cfRule>
    <cfRule type="cellIs" dxfId="796" priority="86" operator="equal">
      <formula>"Alto"</formula>
    </cfRule>
    <cfRule type="cellIs" dxfId="795" priority="87" operator="equal">
      <formula>"Moderado"</formula>
    </cfRule>
    <cfRule type="cellIs" dxfId="794" priority="88" operator="equal">
      <formula>"Bajo"</formula>
    </cfRule>
  </conditionalFormatting>
  <conditionalFormatting sqref="Z19:Z20">
    <cfRule type="cellIs" dxfId="793" priority="80" operator="equal">
      <formula>"Muy Alta"</formula>
    </cfRule>
    <cfRule type="cellIs" dxfId="792" priority="81" operator="equal">
      <formula>"Alta"</formula>
    </cfRule>
    <cfRule type="cellIs" dxfId="791" priority="82" operator="equal">
      <formula>"Media"</formula>
    </cfRule>
    <cfRule type="cellIs" dxfId="790" priority="83" operator="equal">
      <formula>"Baja"</formula>
    </cfRule>
    <cfRule type="cellIs" dxfId="789" priority="84" operator="equal">
      <formula>"Muy Baja"</formula>
    </cfRule>
  </conditionalFormatting>
  <conditionalFormatting sqref="AB19:AB20">
    <cfRule type="cellIs" dxfId="788" priority="75" operator="equal">
      <formula>"Catastrófico"</formula>
    </cfRule>
    <cfRule type="cellIs" dxfId="787" priority="76" operator="equal">
      <formula>"Mayor"</formula>
    </cfRule>
    <cfRule type="cellIs" dxfId="786" priority="77" operator="equal">
      <formula>"Moderado"</formula>
    </cfRule>
    <cfRule type="cellIs" dxfId="785" priority="78" operator="equal">
      <formula>"Menor"</formula>
    </cfRule>
    <cfRule type="cellIs" dxfId="784" priority="79" operator="equal">
      <formula>"Leve"</formula>
    </cfRule>
  </conditionalFormatting>
  <conditionalFormatting sqref="AD19:AD20">
    <cfRule type="cellIs" dxfId="783" priority="71" operator="equal">
      <formula>"Extremo"</formula>
    </cfRule>
    <cfRule type="cellIs" dxfId="782" priority="72" operator="equal">
      <formula>"Alto"</formula>
    </cfRule>
    <cfRule type="cellIs" dxfId="781" priority="73" operator="equal">
      <formula>"Moderado"</formula>
    </cfRule>
    <cfRule type="cellIs" dxfId="780" priority="74" operator="equal">
      <formula>"Bajo"</formula>
    </cfRule>
  </conditionalFormatting>
  <conditionalFormatting sqref="H21">
    <cfRule type="cellIs" dxfId="779" priority="66" operator="equal">
      <formula>"Muy Alta"</formula>
    </cfRule>
    <cfRule type="cellIs" dxfId="778" priority="67" operator="equal">
      <formula>"Alta"</formula>
    </cfRule>
    <cfRule type="cellIs" dxfId="777" priority="68" operator="equal">
      <formula>"Media"</formula>
    </cfRule>
    <cfRule type="cellIs" dxfId="776" priority="69" operator="equal">
      <formula>"Baja"</formula>
    </cfRule>
    <cfRule type="cellIs" dxfId="775" priority="70" operator="equal">
      <formula>"Muy Baja"</formula>
    </cfRule>
  </conditionalFormatting>
  <conditionalFormatting sqref="N21">
    <cfRule type="cellIs" dxfId="774" priority="62" operator="equal">
      <formula>"Extremo"</formula>
    </cfRule>
    <cfRule type="cellIs" dxfId="773" priority="63" operator="equal">
      <formula>"Alto"</formula>
    </cfRule>
    <cfRule type="cellIs" dxfId="772" priority="64" operator="equal">
      <formula>"Moderado"</formula>
    </cfRule>
    <cfRule type="cellIs" dxfId="771" priority="65" operator="equal">
      <formula>"Bajo"</formula>
    </cfRule>
  </conditionalFormatting>
  <conditionalFormatting sqref="Z21:Z22">
    <cfRule type="cellIs" dxfId="770" priority="57" operator="equal">
      <formula>"Muy Alta"</formula>
    </cfRule>
    <cfRule type="cellIs" dxfId="769" priority="58" operator="equal">
      <formula>"Alta"</formula>
    </cfRule>
    <cfRule type="cellIs" dxfId="768" priority="59" operator="equal">
      <formula>"Media"</formula>
    </cfRule>
    <cfRule type="cellIs" dxfId="767" priority="60" operator="equal">
      <formula>"Baja"</formula>
    </cfRule>
    <cfRule type="cellIs" dxfId="766" priority="61" operator="equal">
      <formula>"Muy Baja"</formula>
    </cfRule>
  </conditionalFormatting>
  <conditionalFormatting sqref="AB21:AB22">
    <cfRule type="cellIs" dxfId="765" priority="52" operator="equal">
      <formula>"Catastrófico"</formula>
    </cfRule>
    <cfRule type="cellIs" dxfId="764" priority="53" operator="equal">
      <formula>"Mayor"</formula>
    </cfRule>
    <cfRule type="cellIs" dxfId="763" priority="54" operator="equal">
      <formula>"Moderado"</formula>
    </cfRule>
    <cfRule type="cellIs" dxfId="762" priority="55" operator="equal">
      <formula>"Menor"</formula>
    </cfRule>
    <cfRule type="cellIs" dxfId="761" priority="56" operator="equal">
      <formula>"Leve"</formula>
    </cfRule>
  </conditionalFormatting>
  <conditionalFormatting sqref="AD21:AD22">
    <cfRule type="cellIs" dxfId="760" priority="48" operator="equal">
      <formula>"Extremo"</formula>
    </cfRule>
    <cfRule type="cellIs" dxfId="759" priority="49" operator="equal">
      <formula>"Alto"</formula>
    </cfRule>
    <cfRule type="cellIs" dxfId="758" priority="50" operator="equal">
      <formula>"Moderado"</formula>
    </cfRule>
    <cfRule type="cellIs" dxfId="757" priority="51" operator="equal">
      <formula>"Bajo"</formula>
    </cfRule>
  </conditionalFormatting>
  <conditionalFormatting sqref="N23">
    <cfRule type="cellIs" dxfId="756" priority="39" operator="equal">
      <formula>"Extremo"</formula>
    </cfRule>
    <cfRule type="cellIs" dxfId="755" priority="40" operator="equal">
      <formula>"Alto"</formula>
    </cfRule>
    <cfRule type="cellIs" dxfId="754" priority="41" operator="equal">
      <formula>"Moderado"</formula>
    </cfRule>
    <cfRule type="cellIs" dxfId="753" priority="42" operator="equal">
      <formula>"Bajo"</formula>
    </cfRule>
  </conditionalFormatting>
  <conditionalFormatting sqref="Z23:Z24">
    <cfRule type="cellIs" dxfId="752" priority="34" operator="equal">
      <formula>"Muy Alta"</formula>
    </cfRule>
    <cfRule type="cellIs" dxfId="751" priority="35" operator="equal">
      <formula>"Alta"</formula>
    </cfRule>
    <cfRule type="cellIs" dxfId="750" priority="36" operator="equal">
      <formula>"Media"</formula>
    </cfRule>
    <cfRule type="cellIs" dxfId="749" priority="37" operator="equal">
      <formula>"Baja"</formula>
    </cfRule>
    <cfRule type="cellIs" dxfId="748" priority="38" operator="equal">
      <formula>"Muy Baja"</formula>
    </cfRule>
  </conditionalFormatting>
  <conditionalFormatting sqref="AB23:AB24">
    <cfRule type="cellIs" dxfId="747" priority="29" operator="equal">
      <formula>"Catastrófico"</formula>
    </cfRule>
    <cfRule type="cellIs" dxfId="746" priority="30" operator="equal">
      <formula>"Mayor"</formula>
    </cfRule>
    <cfRule type="cellIs" dxfId="745" priority="31" operator="equal">
      <formula>"Moderado"</formula>
    </cfRule>
    <cfRule type="cellIs" dxfId="744" priority="32" operator="equal">
      <formula>"Menor"</formula>
    </cfRule>
    <cfRule type="cellIs" dxfId="743" priority="33" operator="equal">
      <formula>"Leve"</formula>
    </cfRule>
  </conditionalFormatting>
  <conditionalFormatting sqref="AD23:AD24">
    <cfRule type="cellIs" dxfId="742" priority="25" operator="equal">
      <formula>"Extremo"</formula>
    </cfRule>
    <cfRule type="cellIs" dxfId="741" priority="26" operator="equal">
      <formula>"Alto"</formula>
    </cfRule>
    <cfRule type="cellIs" dxfId="740" priority="27" operator="equal">
      <formula>"Moderado"</formula>
    </cfRule>
    <cfRule type="cellIs" dxfId="739" priority="28" operator="equal">
      <formula>"Bajo"</formula>
    </cfRule>
  </conditionalFormatting>
  <conditionalFormatting sqref="H25">
    <cfRule type="cellIs" dxfId="738" priority="20" operator="equal">
      <formula>"Muy Alta"</formula>
    </cfRule>
    <cfRule type="cellIs" dxfId="737" priority="21" operator="equal">
      <formula>"Alta"</formula>
    </cfRule>
    <cfRule type="cellIs" dxfId="736" priority="22" operator="equal">
      <formula>"Media"</formula>
    </cfRule>
    <cfRule type="cellIs" dxfId="735" priority="23" operator="equal">
      <formula>"Baja"</formula>
    </cfRule>
    <cfRule type="cellIs" dxfId="734" priority="24" operator="equal">
      <formula>"Muy Baja"</formula>
    </cfRule>
  </conditionalFormatting>
  <conditionalFormatting sqref="N25">
    <cfRule type="cellIs" dxfId="733" priority="16" operator="equal">
      <formula>"Extremo"</formula>
    </cfRule>
    <cfRule type="cellIs" dxfId="732" priority="17" operator="equal">
      <formula>"Alto"</formula>
    </cfRule>
    <cfRule type="cellIs" dxfId="731" priority="18" operator="equal">
      <formula>"Moderado"</formula>
    </cfRule>
    <cfRule type="cellIs" dxfId="730" priority="19" operator="equal">
      <formula>"Bajo"</formula>
    </cfRule>
  </conditionalFormatting>
  <conditionalFormatting sqref="Z25:Z26">
    <cfRule type="cellIs" dxfId="729" priority="11" operator="equal">
      <formula>"Muy Alta"</formula>
    </cfRule>
    <cfRule type="cellIs" dxfId="728" priority="12" operator="equal">
      <formula>"Alta"</formula>
    </cfRule>
    <cfRule type="cellIs" dxfId="727" priority="13" operator="equal">
      <formula>"Media"</formula>
    </cfRule>
    <cfRule type="cellIs" dxfId="726" priority="14" operator="equal">
      <formula>"Baja"</formula>
    </cfRule>
    <cfRule type="cellIs" dxfId="725" priority="15" operator="equal">
      <formula>"Muy Baja"</formula>
    </cfRule>
  </conditionalFormatting>
  <conditionalFormatting sqref="AB25:AB26">
    <cfRule type="cellIs" dxfId="724" priority="6" operator="equal">
      <formula>"Catastrófico"</formula>
    </cfRule>
    <cfRule type="cellIs" dxfId="723" priority="7" operator="equal">
      <formula>"Mayor"</formula>
    </cfRule>
    <cfRule type="cellIs" dxfId="722" priority="8" operator="equal">
      <formula>"Moderado"</formula>
    </cfRule>
    <cfRule type="cellIs" dxfId="721" priority="9" operator="equal">
      <formula>"Menor"</formula>
    </cfRule>
    <cfRule type="cellIs" dxfId="720" priority="10" operator="equal">
      <formula>"Leve"</formula>
    </cfRule>
  </conditionalFormatting>
  <conditionalFormatting sqref="AD25:AD26">
    <cfRule type="cellIs" dxfId="719" priority="2" operator="equal">
      <formula>"Extremo"</formula>
    </cfRule>
    <cfRule type="cellIs" dxfId="718" priority="3" operator="equal">
      <formula>"Alto"</formula>
    </cfRule>
    <cfRule type="cellIs" dxfId="717" priority="4" operator="equal">
      <formula>"Moderado"</formula>
    </cfRule>
    <cfRule type="cellIs" dxfId="716" priority="5" operator="equal">
      <formula>"Bajo"</formula>
    </cfRule>
  </conditionalFormatting>
  <conditionalFormatting sqref="K9:K26">
    <cfRule type="containsText" dxfId="715" priority="1" operator="containsText" text="❌">
      <formula>NOT(ISERROR(SEARCH("❌",K9)))</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0D6A9-FBE0-452C-9B99-96ECB38BC636}">
  <dimension ref="A1:AK16"/>
  <sheetViews>
    <sheetView workbookViewId="0">
      <selection activeCell="D9" sqref="D9:D10"/>
    </sheetView>
  </sheetViews>
  <sheetFormatPr baseColWidth="10" defaultRowHeight="15" x14ac:dyDescent="0.25"/>
  <cols>
    <col min="1" max="16384" width="11.42578125" style="66"/>
  </cols>
  <sheetData>
    <row r="1" spans="1:37" ht="16.5" x14ac:dyDescent="0.25">
      <c r="A1" s="326"/>
      <c r="B1" s="326"/>
      <c r="C1" s="326"/>
      <c r="D1" s="326"/>
      <c r="E1" s="410" t="s">
        <v>0</v>
      </c>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340" t="s">
        <v>1</v>
      </c>
      <c r="AI1" s="340"/>
      <c r="AJ1" s="340"/>
      <c r="AK1" s="340"/>
    </row>
    <row r="2" spans="1:37" ht="16.5" x14ac:dyDescent="0.25">
      <c r="A2" s="326"/>
      <c r="B2" s="326"/>
      <c r="C2" s="326"/>
      <c r="D2" s="326"/>
      <c r="E2" s="410" t="s">
        <v>2</v>
      </c>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340" t="s">
        <v>3</v>
      </c>
      <c r="AI2" s="340"/>
      <c r="AJ2" s="340"/>
      <c r="AK2" s="340"/>
    </row>
    <row r="3" spans="1:37" ht="16.5" x14ac:dyDescent="0.25">
      <c r="A3" s="326"/>
      <c r="B3" s="326"/>
      <c r="C3" s="326"/>
      <c r="D3" s="326"/>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340" t="s">
        <v>4</v>
      </c>
      <c r="AI3" s="340"/>
      <c r="AJ3" s="340"/>
      <c r="AK3" s="340"/>
    </row>
    <row r="4" spans="1:37" ht="16.5" x14ac:dyDescent="0.2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row>
    <row r="5" spans="1:37" ht="46.5" x14ac:dyDescent="0.25">
      <c r="A5" s="337" t="s">
        <v>5</v>
      </c>
      <c r="B5" s="337"/>
      <c r="C5" s="336" t="s">
        <v>561</v>
      </c>
      <c r="D5" s="336"/>
      <c r="E5" s="336"/>
      <c r="F5" s="336"/>
      <c r="G5" s="336"/>
      <c r="H5" s="337" t="s">
        <v>6</v>
      </c>
      <c r="I5" s="337"/>
      <c r="J5" s="336" t="s">
        <v>562</v>
      </c>
      <c r="K5" s="336"/>
      <c r="L5" s="336"/>
      <c r="M5" s="336"/>
      <c r="N5" s="336"/>
      <c r="O5" s="337" t="s">
        <v>7</v>
      </c>
      <c r="P5" s="337"/>
      <c r="Q5" s="341"/>
      <c r="R5" s="195"/>
      <c r="S5" s="195"/>
      <c r="T5" s="195"/>
      <c r="U5" s="195"/>
      <c r="V5" s="195"/>
      <c r="W5" s="195"/>
      <c r="X5" s="195"/>
      <c r="Y5" s="195"/>
      <c r="Z5" s="195"/>
      <c r="AA5" s="195"/>
      <c r="AB5" s="195"/>
      <c r="AC5" s="195"/>
      <c r="AD5" s="195"/>
      <c r="AE5" s="196"/>
      <c r="AF5" s="103" t="s">
        <v>8</v>
      </c>
      <c r="AG5" s="338"/>
      <c r="AH5" s="338"/>
      <c r="AI5" s="338"/>
      <c r="AJ5" s="338"/>
      <c r="AK5" s="338"/>
    </row>
    <row r="6" spans="1:37" ht="16.5" x14ac:dyDescent="0.25">
      <c r="A6" s="184" t="s">
        <v>9</v>
      </c>
      <c r="B6" s="184"/>
      <c r="C6" s="184"/>
      <c r="D6" s="184"/>
      <c r="E6" s="184"/>
      <c r="F6" s="184"/>
      <c r="G6" s="184"/>
      <c r="H6" s="185" t="s">
        <v>10</v>
      </c>
      <c r="I6" s="185"/>
      <c r="J6" s="185"/>
      <c r="K6" s="185"/>
      <c r="L6" s="185"/>
      <c r="M6" s="185"/>
      <c r="N6" s="185"/>
      <c r="O6" s="177" t="s">
        <v>11</v>
      </c>
      <c r="P6" s="177"/>
      <c r="Q6" s="177"/>
      <c r="R6" s="177"/>
      <c r="S6" s="177"/>
      <c r="T6" s="177"/>
      <c r="U6" s="177"/>
      <c r="V6" s="177"/>
      <c r="W6" s="177"/>
      <c r="X6" s="177"/>
      <c r="Y6" s="325" t="s">
        <v>84</v>
      </c>
      <c r="Z6" s="325"/>
      <c r="AA6" s="325"/>
      <c r="AB6" s="325"/>
      <c r="AC6" s="325"/>
      <c r="AD6" s="325"/>
      <c r="AE6" s="325"/>
      <c r="AF6" s="164" t="s">
        <v>12</v>
      </c>
      <c r="AG6" s="164"/>
      <c r="AH6" s="164"/>
      <c r="AI6" s="164"/>
      <c r="AJ6" s="164"/>
      <c r="AK6" s="164"/>
    </row>
    <row r="7" spans="1:37" ht="16.5" x14ac:dyDescent="0.25">
      <c r="A7" s="339" t="s">
        <v>13</v>
      </c>
      <c r="B7" s="184" t="s">
        <v>14</v>
      </c>
      <c r="C7" s="184" t="s">
        <v>15</v>
      </c>
      <c r="D7" s="184" t="s">
        <v>16</v>
      </c>
      <c r="E7" s="184" t="s">
        <v>17</v>
      </c>
      <c r="F7" s="184" t="s">
        <v>18</v>
      </c>
      <c r="G7" s="184" t="s">
        <v>19</v>
      </c>
      <c r="H7" s="185" t="s">
        <v>20</v>
      </c>
      <c r="I7" s="185" t="s">
        <v>21</v>
      </c>
      <c r="J7" s="185" t="s">
        <v>22</v>
      </c>
      <c r="K7" s="185" t="s">
        <v>23</v>
      </c>
      <c r="L7" s="185" t="s">
        <v>24</v>
      </c>
      <c r="M7" s="185"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8.75" x14ac:dyDescent="0.25">
      <c r="A8" s="339"/>
      <c r="B8" s="184"/>
      <c r="C8" s="184"/>
      <c r="D8" s="184"/>
      <c r="E8" s="184"/>
      <c r="F8" s="184"/>
      <c r="G8" s="184"/>
      <c r="H8" s="185"/>
      <c r="I8" s="185"/>
      <c r="J8" s="185"/>
      <c r="K8" s="185"/>
      <c r="L8" s="185"/>
      <c r="M8" s="185"/>
      <c r="N8" s="185"/>
      <c r="O8" s="193"/>
      <c r="P8" s="177"/>
      <c r="Q8" s="192"/>
      <c r="R8" s="177"/>
      <c r="S8" s="48" t="s">
        <v>40</v>
      </c>
      <c r="T8" s="48" t="s">
        <v>41</v>
      </c>
      <c r="U8" s="48" t="s">
        <v>42</v>
      </c>
      <c r="V8" s="48" t="s">
        <v>43</v>
      </c>
      <c r="W8" s="48" t="s">
        <v>44</v>
      </c>
      <c r="X8" s="48" t="s">
        <v>45</v>
      </c>
      <c r="Y8" s="183"/>
      <c r="Z8" s="183"/>
      <c r="AA8" s="183"/>
      <c r="AB8" s="183"/>
      <c r="AC8" s="183"/>
      <c r="AD8" s="183"/>
      <c r="AE8" s="183"/>
      <c r="AF8" s="164"/>
      <c r="AG8" s="164"/>
      <c r="AH8" s="164"/>
      <c r="AI8" s="164"/>
      <c r="AJ8" s="164"/>
      <c r="AK8" s="164"/>
    </row>
    <row r="9" spans="1:37" ht="363" x14ac:dyDescent="0.25">
      <c r="A9" s="326">
        <v>1</v>
      </c>
      <c r="B9" s="170" t="s">
        <v>563</v>
      </c>
      <c r="C9" s="170" t="s">
        <v>564</v>
      </c>
      <c r="D9" s="170" t="s">
        <v>565</v>
      </c>
      <c r="E9" s="174" t="s">
        <v>566</v>
      </c>
      <c r="F9" s="170" t="s">
        <v>126</v>
      </c>
      <c r="G9" s="170">
        <v>365</v>
      </c>
      <c r="H9" s="162" t="str">
        <f>IF(G9&lt;=0,"",IF(G9&lt;=2,"Muy Baja",IF(G9&lt;=24,"Baja",IF(G9&lt;=500,"Media",IF(G9&lt;=5000,"Alta","Muy Alta")))))</f>
        <v>Media</v>
      </c>
      <c r="I9" s="163">
        <f>IF(H9="","",IF(H9="Muy Baja",0.2,IF(H9="Baja",0.4,IF(H9="Media",0.6,IF(H9="Alta",0.8,IF(H9="Muy Alta",1,))))))</f>
        <v>0.6</v>
      </c>
      <c r="J9" s="176" t="s">
        <v>567</v>
      </c>
      <c r="K9" s="163" t="str">
        <f>IF(NOT(ISERROR(MATCH(J9,'[6]Tabla Impacto'!$B$221:$B$223,0))),'[6]Tabla Impacto'!$F$223&amp;"Por favor no seleccionar los criterios de impacto(Afectación Económica o presupuestal y Pérdida Reputacional)",J9)</f>
        <v xml:space="preserve">     Entre 50 y 100 SMLMV</v>
      </c>
      <c r="L9" s="162" t="s">
        <v>54</v>
      </c>
      <c r="M9" s="163">
        <f>IF(L9="","",IF(L9="Leve",0.2,IF(L9="Menor",0.4,IF(L9="Moderado",0.6,IF(L9="Mayor",0.8,IF(L9="Catastrófico",1,))))))</f>
        <v>0.6</v>
      </c>
      <c r="N9" s="16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01">
        <v>1</v>
      </c>
      <c r="P9" s="172" t="s">
        <v>568</v>
      </c>
      <c r="Q9" s="172" t="s">
        <v>569</v>
      </c>
      <c r="R9" s="408" t="str">
        <f>IF(OR(S9="Preventivo",S9="Detectivo"),"Probabilidad",IF(S9="Correctivo","Impacto",""))</f>
        <v>Probabilidad</v>
      </c>
      <c r="S9" s="404" t="s">
        <v>154</v>
      </c>
      <c r="T9" s="404" t="s">
        <v>59</v>
      </c>
      <c r="U9" s="228" t="str">
        <f>IF(AND(S9="Preventivo",T9="Automático"),"50%",IF(AND(S9="Preventivo",T9="Manual"),"40%",IF(AND(S9="Detectivo",T9="Automático"),"40%",IF(AND(S9="Detectivo",T9="Manual"),"30%",IF(AND(S9="Correctivo",T9="Automático"),"35%",IF(AND(S9="Correctivo",T9="Manual"),"25%",""))))))</f>
        <v>30%</v>
      </c>
      <c r="V9" s="404" t="s">
        <v>66</v>
      </c>
      <c r="W9" s="404" t="s">
        <v>62</v>
      </c>
      <c r="X9" s="404" t="s">
        <v>570</v>
      </c>
      <c r="Y9" s="406">
        <f t="shared" ref="Y9:Y16" si="0">IFERROR(IF(R9="Probabilidad",(I9-(+I9*U9)),IF(R9="Impacto",I9,"")),"")</f>
        <v>0.42</v>
      </c>
      <c r="Z9" s="255" t="str">
        <f>IFERROR(IF(Y9="","",IF(Y9&lt;=0.2,"Muy Baja",IF(Y9&lt;=0.4,"Baja",IF(Y9&lt;=0.6,"Media",IF(Y9&lt;=0.8,"Alta","Muy Alta"))))),"")</f>
        <v>Media</v>
      </c>
      <c r="AA9" s="228">
        <f>+Y9</f>
        <v>0.42</v>
      </c>
      <c r="AB9" s="255" t="str">
        <f>IFERROR(IF(AC9="","",IF(AC9&lt;=0.2,"Leve",IF(AC9&lt;=0.4,"Menor",IF(AC9&lt;=0.6,"Moderado",IF(AC9&lt;=0.8,"Mayor","Catastrófico"))))),"")</f>
        <v>Moderado</v>
      </c>
      <c r="AC9" s="228">
        <f t="shared" ref="AC9:AC16" si="1">IFERROR(IF(R9="Impacto",(M9-(+M9*U9)),IF(R9="Probabilidad",M9,"")),"")</f>
        <v>0.6</v>
      </c>
      <c r="AD9" s="255"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404" t="s">
        <v>571</v>
      </c>
      <c r="AF9" s="39" t="s">
        <v>572</v>
      </c>
      <c r="AG9" s="39" t="s">
        <v>573</v>
      </c>
      <c r="AH9" s="65" t="s">
        <v>574</v>
      </c>
      <c r="AI9" s="65" t="s">
        <v>574</v>
      </c>
      <c r="AJ9" s="39" t="s">
        <v>575</v>
      </c>
      <c r="AK9" s="39" t="s">
        <v>99</v>
      </c>
    </row>
    <row r="10" spans="1:37" ht="346.5" x14ac:dyDescent="0.25">
      <c r="A10" s="326"/>
      <c r="B10" s="170"/>
      <c r="C10" s="170"/>
      <c r="D10" s="170"/>
      <c r="E10" s="174"/>
      <c r="F10" s="170"/>
      <c r="G10" s="170"/>
      <c r="H10" s="162"/>
      <c r="I10" s="163"/>
      <c r="J10" s="176"/>
      <c r="K10" s="163">
        <f>IF(NOT(ISERROR(MATCH(J10,_xlfn.ANCHORARRAY(E13),0))),#REF!&amp;"Por favor no seleccionar los criterios de impacto",J10)</f>
        <v>0</v>
      </c>
      <c r="L10" s="162"/>
      <c r="M10" s="163"/>
      <c r="N10" s="162"/>
      <c r="O10" s="101">
        <v>2</v>
      </c>
      <c r="P10" s="173"/>
      <c r="Q10" s="173"/>
      <c r="R10" s="409"/>
      <c r="S10" s="405"/>
      <c r="T10" s="405"/>
      <c r="U10" s="229"/>
      <c r="V10" s="405"/>
      <c r="W10" s="405"/>
      <c r="X10" s="405"/>
      <c r="Y10" s="407"/>
      <c r="Z10" s="256"/>
      <c r="AA10" s="229"/>
      <c r="AB10" s="256"/>
      <c r="AC10" s="229"/>
      <c r="AD10" s="256"/>
      <c r="AE10" s="405"/>
      <c r="AF10" s="39" t="s">
        <v>576</v>
      </c>
      <c r="AG10" s="39" t="s">
        <v>577</v>
      </c>
      <c r="AH10" s="65" t="s">
        <v>574</v>
      </c>
      <c r="AI10" s="65" t="s">
        <v>574</v>
      </c>
      <c r="AJ10" s="39" t="s">
        <v>578</v>
      </c>
      <c r="AK10" s="39" t="s">
        <v>99</v>
      </c>
    </row>
    <row r="11" spans="1:37" ht="297" x14ac:dyDescent="0.25">
      <c r="A11" s="326">
        <v>2</v>
      </c>
      <c r="B11" s="170" t="s">
        <v>579</v>
      </c>
      <c r="C11" s="170" t="s">
        <v>580</v>
      </c>
      <c r="D11" s="170" t="s">
        <v>581</v>
      </c>
      <c r="E11" s="174" t="s">
        <v>582</v>
      </c>
      <c r="F11" s="170" t="s">
        <v>583</v>
      </c>
      <c r="G11" s="170">
        <v>730</v>
      </c>
      <c r="H11" s="162" t="str">
        <f>IF(G11&lt;=0,"",IF(G11&lt;=2,"Muy Baja",IF(G11&lt;=24,"Baja",IF(G11&lt;=500,"Media",IF(G11&lt;=5000,"Alta","Muy Alta")))))</f>
        <v>Alta</v>
      </c>
      <c r="I11" s="163">
        <f>IF(H11="","",IF(H11="Muy Baja",0.2,IF(H11="Baja",0.4,IF(H11="Media",0.6,IF(H11="Alta",0.8,IF(H11="Muy Alta",1,))))))</f>
        <v>0.8</v>
      </c>
      <c r="J11" s="176" t="s">
        <v>232</v>
      </c>
      <c r="K11" s="163" t="str">
        <f>IF(NOT(ISERROR(MATCH(J11,'[6]Tabla Impacto'!$B$221:$B$223,0))),'[6]Tabla Impacto'!$F$223&amp;"Por favor no seleccionar los criterios de impacto(Afectación Económica o presupuestal y Pérdida Reputacional)",J11)</f>
        <v xml:space="preserve">     Entre 100 y 500 SMLMV </v>
      </c>
      <c r="L11" s="162" t="str">
        <f>IF(OR(K11='[6]Tabla Impacto'!$C$11,K11='[6]Tabla Impacto'!$D$11),"Leve",IF(OR(K11='[6]Tabla Impacto'!$C$12,K11='[6]Tabla Impacto'!$D$12),"Menor",IF(OR(K11='[6]Tabla Impacto'!$C$13,K11='[6]Tabla Impacto'!$D$13),"Moderado",IF(OR(K11='[6]Tabla Impacto'!$C$14,K11='[6]Tabla Impacto'!$D$14),"Mayor",IF(OR(K11='[6]Tabla Impacto'!$C$15,K11='[6]Tabla Impacto'!$D$15),"Catastrófico","")))))</f>
        <v>Mayor</v>
      </c>
      <c r="M11" s="163">
        <f>IF(L11="","",IF(L11="Leve",0.2,IF(L11="Menor",0.4,IF(L11="Moderado",0.6,IF(L11="Mayor",0.8,IF(L11="Catastrófico",1,))))))</f>
        <v>0.8</v>
      </c>
      <c r="N11" s="16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01">
        <v>1</v>
      </c>
      <c r="P11" s="39" t="s">
        <v>584</v>
      </c>
      <c r="Q11" s="39" t="s">
        <v>585</v>
      </c>
      <c r="R11" s="104" t="str">
        <f t="shared" ref="R11:R16" si="2">IF(OR(S11="Preventivo",S11="Detectivo"),"Probabilidad",IF(S11="Correctivo","Impacto",""))</f>
        <v>Impacto</v>
      </c>
      <c r="S11" s="105" t="s">
        <v>102</v>
      </c>
      <c r="T11" s="105" t="s">
        <v>59</v>
      </c>
      <c r="U11" s="46" t="str">
        <f t="shared" ref="U11:U16" si="3">IF(AND(S11="Preventivo",T11="Automático"),"50%",IF(AND(S11="Preventivo",T11="Manual"),"40%",IF(AND(S11="Detectivo",T11="Automático"),"40%",IF(AND(S11="Detectivo",T11="Manual"),"30%",IF(AND(S11="Correctivo",T11="Automático"),"35%",IF(AND(S11="Correctivo",T11="Manual"),"25%",""))))))</f>
        <v>25%</v>
      </c>
      <c r="V11" s="105" t="s">
        <v>66</v>
      </c>
      <c r="W11" s="105" t="s">
        <v>586</v>
      </c>
      <c r="X11" s="105" t="s">
        <v>570</v>
      </c>
      <c r="Y11" s="154">
        <f t="shared" si="0"/>
        <v>0.8</v>
      </c>
      <c r="Z11" s="37" t="str">
        <f t="shared" ref="Z11:Z16" si="4">IFERROR(IF(Y11="","",IF(Y11&lt;=0.2,"Muy Baja",IF(Y11&lt;=0.4,"Baja",IF(Y11&lt;=0.6,"Media",IF(Y11&lt;=0.8,"Alta","Muy Alta"))))),"")</f>
        <v>Alta</v>
      </c>
      <c r="AA11" s="46">
        <f t="shared" ref="AA11:AA16" si="5">+Y11</f>
        <v>0.8</v>
      </c>
      <c r="AB11" s="37" t="str">
        <f t="shared" ref="AB11:AB16" si="6">IFERROR(IF(AC11="","",IF(AC11&lt;=0.2,"Leve",IF(AC11&lt;=0.4,"Menor",IF(AC11&lt;=0.6,"Moderado",IF(AC11&lt;=0.8,"Mayor","Catastrófico"))))),"")</f>
        <v>Moderado</v>
      </c>
      <c r="AC11" s="46">
        <f t="shared" si="1"/>
        <v>0.60000000000000009</v>
      </c>
      <c r="AD11" s="37" t="str">
        <f t="shared" ref="AD11:AD16" si="7">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404" t="s">
        <v>587</v>
      </c>
      <c r="AF11" s="39" t="s">
        <v>588</v>
      </c>
      <c r="AG11" s="172" t="s">
        <v>589</v>
      </c>
      <c r="AH11" s="65" t="s">
        <v>590</v>
      </c>
      <c r="AI11" s="65" t="s">
        <v>164</v>
      </c>
      <c r="AJ11" s="39" t="s">
        <v>591</v>
      </c>
      <c r="AK11" s="39" t="s">
        <v>99</v>
      </c>
    </row>
    <row r="12" spans="1:37" ht="247.5" x14ac:dyDescent="0.25">
      <c r="A12" s="326"/>
      <c r="B12" s="170"/>
      <c r="C12" s="170"/>
      <c r="D12" s="170"/>
      <c r="E12" s="174"/>
      <c r="F12" s="170"/>
      <c r="G12" s="170"/>
      <c r="H12" s="162"/>
      <c r="I12" s="163"/>
      <c r="J12" s="176"/>
      <c r="K12" s="163">
        <f>IF(NOT(ISERROR(MATCH(J12,_xlfn.ANCHORARRAY(E15),0))),#REF!&amp;"Por favor no seleccionar los criterios de impacto",J12)</f>
        <v>0</v>
      </c>
      <c r="L12" s="162"/>
      <c r="M12" s="163"/>
      <c r="N12" s="162"/>
      <c r="O12" s="101">
        <v>2</v>
      </c>
      <c r="P12" s="39" t="s">
        <v>592</v>
      </c>
      <c r="Q12" s="39" t="s">
        <v>593</v>
      </c>
      <c r="R12" s="104" t="str">
        <f t="shared" si="2"/>
        <v>Probabilidad</v>
      </c>
      <c r="S12" s="105" t="s">
        <v>58</v>
      </c>
      <c r="T12" s="105" t="s">
        <v>59</v>
      </c>
      <c r="U12" s="46" t="str">
        <f t="shared" si="3"/>
        <v>40%</v>
      </c>
      <c r="V12" s="105" t="s">
        <v>66</v>
      </c>
      <c r="W12" s="105" t="s">
        <v>62</v>
      </c>
      <c r="X12" s="105" t="s">
        <v>570</v>
      </c>
      <c r="Y12" s="154">
        <f t="shared" si="0"/>
        <v>0</v>
      </c>
      <c r="Z12" s="37" t="str">
        <f t="shared" si="4"/>
        <v>Muy Baja</v>
      </c>
      <c r="AA12" s="46">
        <f t="shared" si="5"/>
        <v>0</v>
      </c>
      <c r="AB12" s="37" t="str">
        <f t="shared" si="6"/>
        <v>Leve</v>
      </c>
      <c r="AC12" s="46">
        <f t="shared" si="1"/>
        <v>0</v>
      </c>
      <c r="AD12" s="37" t="str">
        <f t="shared" si="7"/>
        <v>Bajo</v>
      </c>
      <c r="AE12" s="405"/>
      <c r="AF12" s="39" t="s">
        <v>594</v>
      </c>
      <c r="AG12" s="173"/>
      <c r="AH12" s="65" t="s">
        <v>590</v>
      </c>
      <c r="AI12" s="65" t="s">
        <v>164</v>
      </c>
      <c r="AJ12" s="39" t="s">
        <v>595</v>
      </c>
      <c r="AK12" s="39" t="s">
        <v>99</v>
      </c>
    </row>
    <row r="13" spans="1:37" ht="313.5" x14ac:dyDescent="0.25">
      <c r="A13" s="326">
        <v>3</v>
      </c>
      <c r="B13" s="170" t="s">
        <v>563</v>
      </c>
      <c r="C13" s="170" t="s">
        <v>596</v>
      </c>
      <c r="D13" s="170" t="s">
        <v>597</v>
      </c>
      <c r="E13" s="174" t="s">
        <v>598</v>
      </c>
      <c r="F13" s="170" t="s">
        <v>599</v>
      </c>
      <c r="G13" s="170">
        <v>365</v>
      </c>
      <c r="H13" s="162" t="str">
        <f>IF(G13&lt;=0,"",IF(G13&lt;=2,"Muy Baja",IF(G13&lt;=24,"Baja",IF(G13&lt;=500,"Media",IF(G13&lt;=5000,"Alta","Muy Alta")))))</f>
        <v>Media</v>
      </c>
      <c r="I13" s="163">
        <f>IF(H13="","",IF(H13="Muy Baja",0.2,IF(H13="Baja",0.4,IF(H13="Media",0.6,IF(H13="Alta",0.8,IF(H13="Muy Alta",1,))))))</f>
        <v>0.6</v>
      </c>
      <c r="J13" s="176" t="s">
        <v>77</v>
      </c>
      <c r="K13" s="163" t="str">
        <f>IF(NOT(ISERROR(MATCH(J13,'[6]Tabla Impacto'!$B$221:$B$223,0))),'[6]Tabla Impacto'!$F$223&amp;"Por favor no seleccionar los criterios de impacto(Afectación Económica o presupuestal y Pérdida Reputacional)",J13)</f>
        <v xml:space="preserve">     Entre 50 y 100 SMLMV </v>
      </c>
      <c r="L13" s="162" t="str">
        <f>IF(OR(K13='[6]Tabla Impacto'!$C$11,K13='[6]Tabla Impacto'!$D$11),"Leve",IF(OR(K13='[6]Tabla Impacto'!$C$12,K13='[6]Tabla Impacto'!$D$12),"Menor",IF(OR(K13='[6]Tabla Impacto'!$C$13,K13='[6]Tabla Impacto'!$D$13),"Moderado",IF(OR(K13='[6]Tabla Impacto'!$C$14,K13='[6]Tabla Impacto'!$D$14),"Mayor",IF(OR(K13='[6]Tabla Impacto'!$C$15,K13='[6]Tabla Impacto'!$D$15),"Catastrófico","")))))</f>
        <v>Moderado</v>
      </c>
      <c r="M13" s="163">
        <f>IF(L13="","",IF(L13="Leve",0.2,IF(L13="Menor",0.4,IF(L13="Moderado",0.6,IF(L13="Mayor",0.8,IF(L13="Catastrófico",1,))))))</f>
        <v>0.6</v>
      </c>
      <c r="N13" s="162"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01">
        <v>1</v>
      </c>
      <c r="P13" s="39" t="s">
        <v>600</v>
      </c>
      <c r="Q13" s="39" t="s">
        <v>601</v>
      </c>
      <c r="R13" s="104" t="str">
        <f t="shared" si="2"/>
        <v>Probabilidad</v>
      </c>
      <c r="S13" s="105" t="s">
        <v>58</v>
      </c>
      <c r="T13" s="105" t="s">
        <v>59</v>
      </c>
      <c r="U13" s="46" t="str">
        <f t="shared" si="3"/>
        <v>40%</v>
      </c>
      <c r="V13" s="105" t="s">
        <v>66</v>
      </c>
      <c r="W13" s="105" t="s">
        <v>586</v>
      </c>
      <c r="X13" s="105" t="s">
        <v>570</v>
      </c>
      <c r="Y13" s="106">
        <f t="shared" si="0"/>
        <v>0.36</v>
      </c>
      <c r="Z13" s="37" t="str">
        <f t="shared" si="4"/>
        <v>Baja</v>
      </c>
      <c r="AA13" s="46">
        <f t="shared" si="5"/>
        <v>0.36</v>
      </c>
      <c r="AB13" s="37" t="str">
        <f t="shared" si="6"/>
        <v>Moderado</v>
      </c>
      <c r="AC13" s="46">
        <f t="shared" si="1"/>
        <v>0.6</v>
      </c>
      <c r="AD13" s="37" t="str">
        <f t="shared" si="7"/>
        <v>Moderado</v>
      </c>
      <c r="AE13" s="404" t="s">
        <v>587</v>
      </c>
      <c r="AF13" s="39" t="s">
        <v>602</v>
      </c>
      <c r="AG13" s="39" t="s">
        <v>573</v>
      </c>
      <c r="AH13" s="65" t="s">
        <v>590</v>
      </c>
      <c r="AI13" s="65" t="s">
        <v>164</v>
      </c>
      <c r="AJ13" s="39" t="s">
        <v>603</v>
      </c>
      <c r="AK13" s="39" t="s">
        <v>99</v>
      </c>
    </row>
    <row r="14" spans="1:37" ht="396" x14ac:dyDescent="0.25">
      <c r="A14" s="326"/>
      <c r="B14" s="170"/>
      <c r="C14" s="170"/>
      <c r="D14" s="170"/>
      <c r="E14" s="174"/>
      <c r="F14" s="170"/>
      <c r="G14" s="170"/>
      <c r="H14" s="162"/>
      <c r="I14" s="163"/>
      <c r="J14" s="176"/>
      <c r="K14" s="163">
        <f>IF(NOT(ISERROR(MATCH(J14,_xlfn.ANCHORARRAY(#REF!),0))),#REF!&amp;"Por favor no seleccionar los criterios de impacto",J14)</f>
        <v>0</v>
      </c>
      <c r="L14" s="162"/>
      <c r="M14" s="163"/>
      <c r="N14" s="162"/>
      <c r="O14" s="101">
        <v>2</v>
      </c>
      <c r="P14" s="39" t="s">
        <v>604</v>
      </c>
      <c r="Q14" s="39" t="s">
        <v>605</v>
      </c>
      <c r="R14" s="104" t="str">
        <f t="shared" si="2"/>
        <v>Impacto</v>
      </c>
      <c r="S14" s="105" t="s">
        <v>102</v>
      </c>
      <c r="T14" s="105" t="s">
        <v>59</v>
      </c>
      <c r="U14" s="46" t="str">
        <f t="shared" si="3"/>
        <v>25%</v>
      </c>
      <c r="V14" s="105" t="s">
        <v>66</v>
      </c>
      <c r="W14" s="105" t="s">
        <v>62</v>
      </c>
      <c r="X14" s="105" t="s">
        <v>570</v>
      </c>
      <c r="Y14" s="106">
        <f t="shared" si="0"/>
        <v>0</v>
      </c>
      <c r="Z14" s="37" t="str">
        <f t="shared" si="4"/>
        <v>Muy Baja</v>
      </c>
      <c r="AA14" s="46">
        <f t="shared" si="5"/>
        <v>0</v>
      </c>
      <c r="AB14" s="37" t="str">
        <f t="shared" si="6"/>
        <v>Leve</v>
      </c>
      <c r="AC14" s="46">
        <f t="shared" si="1"/>
        <v>0</v>
      </c>
      <c r="AD14" s="37" t="str">
        <f t="shared" si="7"/>
        <v>Bajo</v>
      </c>
      <c r="AE14" s="405"/>
      <c r="AF14" s="39" t="s">
        <v>606</v>
      </c>
      <c r="AG14" s="39" t="s">
        <v>607</v>
      </c>
      <c r="AH14" s="65" t="s">
        <v>294</v>
      </c>
      <c r="AI14" s="65" t="s">
        <v>294</v>
      </c>
      <c r="AJ14" s="39" t="s">
        <v>608</v>
      </c>
      <c r="AK14" s="39" t="s">
        <v>99</v>
      </c>
    </row>
    <row r="15" spans="1:37" ht="264" x14ac:dyDescent="0.25">
      <c r="A15" s="326">
        <v>4</v>
      </c>
      <c r="B15" s="170" t="s">
        <v>563</v>
      </c>
      <c r="C15" s="170" t="s">
        <v>609</v>
      </c>
      <c r="D15" s="170" t="s">
        <v>610</v>
      </c>
      <c r="E15" s="174" t="s">
        <v>611</v>
      </c>
      <c r="F15" s="170" t="s">
        <v>599</v>
      </c>
      <c r="G15" s="170">
        <v>365</v>
      </c>
      <c r="H15" s="162" t="str">
        <f>IF(G15&lt;=0,"",IF(G15&lt;=2,"Muy Baja",IF(G15&lt;=24,"Baja",IF(G15&lt;=500,"Media",IF(G15&lt;=5000,"Alta","Muy Alta")))))</f>
        <v>Media</v>
      </c>
      <c r="I15" s="163">
        <f>IF(H15="","",IF(H15="Muy Baja",0.2,IF(H15="Baja",0.4,IF(H15="Media",0.6,IF(H15="Alta",0.8,IF(H15="Muy Alta",1,))))))</f>
        <v>0.6</v>
      </c>
      <c r="J15" s="176" t="s">
        <v>77</v>
      </c>
      <c r="K15" s="163" t="str">
        <f>IF(NOT(ISERROR(MATCH(J15,'[6]Tabla Impacto'!$B$221:$B$223,0))),'[6]Tabla Impacto'!$F$223&amp;"Por favor no seleccionar los criterios de impacto(Afectación Económica o presupuestal y Pérdida Reputacional)",J15)</f>
        <v xml:space="preserve">     Entre 50 y 100 SMLMV </v>
      </c>
      <c r="L15" s="162" t="str">
        <f>IF(OR(K15='[6]Tabla Impacto'!$C$11,K15='[6]Tabla Impacto'!$D$11),"Leve",IF(OR(K15='[6]Tabla Impacto'!$C$12,K15='[6]Tabla Impacto'!$D$12),"Menor",IF(OR(K15='[6]Tabla Impacto'!$C$13,K15='[6]Tabla Impacto'!$D$13),"Moderado",IF(OR(K15='[6]Tabla Impacto'!$C$14,K15='[6]Tabla Impacto'!$D$14),"Mayor",IF(OR(K15='[6]Tabla Impacto'!$C$15,K15='[6]Tabla Impacto'!$D$15),"Catastrófico","")))))</f>
        <v>Moderado</v>
      </c>
      <c r="M15" s="163">
        <f>IF(L15="","",IF(L15="Leve",0.2,IF(L15="Menor",0.4,IF(L15="Moderado",0.6,IF(L15="Mayor",0.8,IF(L15="Catastrófico",1,))))))</f>
        <v>0.6</v>
      </c>
      <c r="N15" s="162"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101">
        <v>1</v>
      </c>
      <c r="P15" s="39" t="s">
        <v>612</v>
      </c>
      <c r="Q15" s="39" t="s">
        <v>613</v>
      </c>
      <c r="R15" s="104" t="str">
        <f t="shared" si="2"/>
        <v>Probabilidad</v>
      </c>
      <c r="S15" s="105" t="s">
        <v>58</v>
      </c>
      <c r="T15" s="105" t="s">
        <v>59</v>
      </c>
      <c r="U15" s="46" t="str">
        <f t="shared" si="3"/>
        <v>40%</v>
      </c>
      <c r="V15" s="105" t="s">
        <v>66</v>
      </c>
      <c r="W15" s="105" t="s">
        <v>586</v>
      </c>
      <c r="X15" s="105" t="s">
        <v>570</v>
      </c>
      <c r="Y15" s="106">
        <f t="shared" si="0"/>
        <v>0.36</v>
      </c>
      <c r="Z15" s="37" t="str">
        <f t="shared" si="4"/>
        <v>Baja</v>
      </c>
      <c r="AA15" s="46">
        <f t="shared" si="5"/>
        <v>0.36</v>
      </c>
      <c r="AB15" s="37" t="str">
        <f t="shared" si="6"/>
        <v>Moderado</v>
      </c>
      <c r="AC15" s="46">
        <f t="shared" si="1"/>
        <v>0.6</v>
      </c>
      <c r="AD15" s="37" t="str">
        <f t="shared" si="7"/>
        <v>Moderado</v>
      </c>
      <c r="AE15" s="404" t="s">
        <v>587</v>
      </c>
      <c r="AF15" s="39" t="s">
        <v>614</v>
      </c>
      <c r="AG15" s="39" t="s">
        <v>615</v>
      </c>
      <c r="AH15" s="65" t="s">
        <v>616</v>
      </c>
      <c r="AI15" s="65" t="s">
        <v>616</v>
      </c>
      <c r="AJ15" s="39" t="s">
        <v>617</v>
      </c>
      <c r="AK15" s="39" t="s">
        <v>99</v>
      </c>
    </row>
    <row r="16" spans="1:37" ht="247.5" x14ac:dyDescent="0.25">
      <c r="A16" s="326"/>
      <c r="B16" s="170"/>
      <c r="C16" s="170"/>
      <c r="D16" s="170"/>
      <c r="E16" s="174"/>
      <c r="F16" s="170"/>
      <c r="G16" s="170"/>
      <c r="H16" s="162"/>
      <c r="I16" s="163"/>
      <c r="J16" s="176"/>
      <c r="K16" s="163">
        <f>IF(NOT(ISERROR(MATCH(J16,_xlfn.ANCHORARRAY(E17),0))),I19&amp;"Por favor no seleccionar los criterios de impacto",J16)</f>
        <v>0</v>
      </c>
      <c r="L16" s="162"/>
      <c r="M16" s="163"/>
      <c r="N16" s="162"/>
      <c r="O16" s="101">
        <v>2</v>
      </c>
      <c r="P16" s="39" t="s">
        <v>618</v>
      </c>
      <c r="Q16" s="39" t="s">
        <v>619</v>
      </c>
      <c r="R16" s="104" t="str">
        <f t="shared" si="2"/>
        <v>Probabilidad</v>
      </c>
      <c r="S16" s="105" t="s">
        <v>58</v>
      </c>
      <c r="T16" s="105" t="s">
        <v>59</v>
      </c>
      <c r="U16" s="46" t="str">
        <f t="shared" si="3"/>
        <v>40%</v>
      </c>
      <c r="V16" s="105" t="s">
        <v>66</v>
      </c>
      <c r="W16" s="105" t="s">
        <v>586</v>
      </c>
      <c r="X16" s="105" t="s">
        <v>570</v>
      </c>
      <c r="Y16" s="106">
        <f t="shared" si="0"/>
        <v>0</v>
      </c>
      <c r="Z16" s="37" t="str">
        <f t="shared" si="4"/>
        <v>Muy Baja</v>
      </c>
      <c r="AA16" s="46">
        <f t="shared" si="5"/>
        <v>0</v>
      </c>
      <c r="AB16" s="37" t="str">
        <f t="shared" si="6"/>
        <v>Leve</v>
      </c>
      <c r="AC16" s="46">
        <f t="shared" si="1"/>
        <v>0</v>
      </c>
      <c r="AD16" s="37" t="str">
        <f t="shared" si="7"/>
        <v>Bajo</v>
      </c>
      <c r="AE16" s="405"/>
      <c r="AF16" s="39" t="s">
        <v>620</v>
      </c>
      <c r="AG16" s="39" t="s">
        <v>573</v>
      </c>
      <c r="AH16" s="65" t="s">
        <v>616</v>
      </c>
      <c r="AI16" s="65" t="s">
        <v>616</v>
      </c>
      <c r="AJ16" s="39" t="s">
        <v>621</v>
      </c>
      <c r="AK16" s="39" t="s">
        <v>99</v>
      </c>
    </row>
  </sheetData>
  <mergeCells count="126">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AB7:AB8"/>
    <mergeCell ref="AC7:AC8"/>
    <mergeCell ref="M7:M8"/>
    <mergeCell ref="N7:N8"/>
    <mergeCell ref="O7:O8"/>
    <mergeCell ref="P7:P8"/>
    <mergeCell ref="Q7:Q8"/>
    <mergeCell ref="R7:R8"/>
    <mergeCell ref="G7:G8"/>
    <mergeCell ref="H7:H8"/>
    <mergeCell ref="I7:I8"/>
    <mergeCell ref="J7:J8"/>
    <mergeCell ref="K7:K8"/>
    <mergeCell ref="L7:L8"/>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9:AB10"/>
    <mergeCell ref="AC9:AC10"/>
    <mergeCell ref="AD9:AD10"/>
    <mergeCell ref="AE9:AE10"/>
    <mergeCell ref="A11:A12"/>
    <mergeCell ref="B11:B12"/>
    <mergeCell ref="C11:C12"/>
    <mergeCell ref="D11:D12"/>
    <mergeCell ref="E11:E12"/>
    <mergeCell ref="F11:F12"/>
    <mergeCell ref="V9:V10"/>
    <mergeCell ref="W9:W10"/>
    <mergeCell ref="X9:X10"/>
    <mergeCell ref="Y9:Y10"/>
    <mergeCell ref="Z9:Z10"/>
    <mergeCell ref="AA9:AA10"/>
    <mergeCell ref="P9:P10"/>
    <mergeCell ref="Q9:Q10"/>
    <mergeCell ref="R9:R10"/>
    <mergeCell ref="S9:S10"/>
    <mergeCell ref="T9:T10"/>
    <mergeCell ref="U9:U10"/>
    <mergeCell ref="I9:I10"/>
    <mergeCell ref="J9:J10"/>
    <mergeCell ref="M11:M12"/>
    <mergeCell ref="N11:N12"/>
    <mergeCell ref="AE11:AE12"/>
    <mergeCell ref="AG11:AG12"/>
    <mergeCell ref="A13:A14"/>
    <mergeCell ref="B13:B14"/>
    <mergeCell ref="C13:C14"/>
    <mergeCell ref="D13:D14"/>
    <mergeCell ref="E13:E14"/>
    <mergeCell ref="F13:F14"/>
    <mergeCell ref="G11:G12"/>
    <mergeCell ref="H11:H12"/>
    <mergeCell ref="I11:I12"/>
    <mergeCell ref="J11:J12"/>
    <mergeCell ref="K11:K12"/>
    <mergeCell ref="L11:L12"/>
    <mergeCell ref="A15:A16"/>
    <mergeCell ref="B15:B16"/>
    <mergeCell ref="C15:C16"/>
    <mergeCell ref="D15:D16"/>
    <mergeCell ref="E15:E16"/>
    <mergeCell ref="F15:F16"/>
    <mergeCell ref="G15:G16"/>
    <mergeCell ref="G13:G14"/>
    <mergeCell ref="H13:H14"/>
    <mergeCell ref="N15:N16"/>
    <mergeCell ref="AE15:AE16"/>
    <mergeCell ref="H15:H16"/>
    <mergeCell ref="I15:I16"/>
    <mergeCell ref="J15:J16"/>
    <mergeCell ref="K15:K16"/>
    <mergeCell ref="L15:L16"/>
    <mergeCell ref="M15:M16"/>
    <mergeCell ref="M13:M14"/>
    <mergeCell ref="N13:N14"/>
    <mergeCell ref="AE13:AE14"/>
    <mergeCell ref="I13:I14"/>
    <mergeCell ref="J13:J14"/>
    <mergeCell ref="K13:K14"/>
    <mergeCell ref="L13:L14"/>
  </mergeCells>
  <conditionalFormatting sqref="L11 L13 L15 L9">
    <cfRule type="cellIs" dxfId="714" priority="94" operator="equal">
      <formula>"Catastrófico"</formula>
    </cfRule>
    <cfRule type="cellIs" dxfId="713" priority="95" operator="equal">
      <formula>"Mayor"</formula>
    </cfRule>
    <cfRule type="cellIs" dxfId="712" priority="96" operator="equal">
      <formula>"Moderado"</formula>
    </cfRule>
    <cfRule type="cellIs" dxfId="711" priority="97" operator="equal">
      <formula>"Menor"</formula>
    </cfRule>
    <cfRule type="cellIs" dxfId="710" priority="98" operator="equal">
      <formula>"Leve"</formula>
    </cfRule>
  </conditionalFormatting>
  <conditionalFormatting sqref="H15">
    <cfRule type="cellIs" dxfId="709" priority="24" operator="equal">
      <formula>"Muy Alta"</formula>
    </cfRule>
    <cfRule type="cellIs" dxfId="708" priority="25" operator="equal">
      <formula>"Alta"</formula>
    </cfRule>
    <cfRule type="cellIs" dxfId="707" priority="26" operator="equal">
      <formula>"Media"</formula>
    </cfRule>
    <cfRule type="cellIs" dxfId="706" priority="27" operator="equal">
      <formula>"Baja"</formula>
    </cfRule>
    <cfRule type="cellIs" dxfId="705" priority="28" operator="equal">
      <formula>"Muy Baja"</formula>
    </cfRule>
  </conditionalFormatting>
  <conditionalFormatting sqref="H9">
    <cfRule type="cellIs" dxfId="704" priority="89" operator="equal">
      <formula>"Muy Alta"</formula>
    </cfRule>
    <cfRule type="cellIs" dxfId="703" priority="90" operator="equal">
      <formula>"Alta"</formula>
    </cfRule>
    <cfRule type="cellIs" dxfId="702" priority="91" operator="equal">
      <formula>"Media"</formula>
    </cfRule>
    <cfRule type="cellIs" dxfId="701" priority="92" operator="equal">
      <formula>"Baja"</formula>
    </cfRule>
    <cfRule type="cellIs" dxfId="700" priority="93" operator="equal">
      <formula>"Muy Baja"</formula>
    </cfRule>
  </conditionalFormatting>
  <conditionalFormatting sqref="Z9">
    <cfRule type="cellIs" dxfId="699" priority="84" operator="equal">
      <formula>"Muy Alta"</formula>
    </cfRule>
    <cfRule type="cellIs" dxfId="698" priority="85" operator="equal">
      <formula>"Alta"</formula>
    </cfRule>
    <cfRule type="cellIs" dxfId="697" priority="86" operator="equal">
      <formula>"Media"</formula>
    </cfRule>
    <cfRule type="cellIs" dxfId="696" priority="87" operator="equal">
      <formula>"Baja"</formula>
    </cfRule>
    <cfRule type="cellIs" dxfId="695" priority="88" operator="equal">
      <formula>"Muy Baja"</formula>
    </cfRule>
  </conditionalFormatting>
  <conditionalFormatting sqref="AB9">
    <cfRule type="cellIs" dxfId="694" priority="79" operator="equal">
      <formula>"Catastrófico"</formula>
    </cfRule>
    <cfRule type="cellIs" dxfId="693" priority="80" operator="equal">
      <formula>"Mayor"</formula>
    </cfRule>
    <cfRule type="cellIs" dxfId="692" priority="81" operator="equal">
      <formula>"Moderado"</formula>
    </cfRule>
    <cfRule type="cellIs" dxfId="691" priority="82" operator="equal">
      <formula>"Menor"</formula>
    </cfRule>
    <cfRule type="cellIs" dxfId="690" priority="83" operator="equal">
      <formula>"Leve"</formula>
    </cfRule>
  </conditionalFormatting>
  <conditionalFormatting sqref="AD9">
    <cfRule type="cellIs" dxfId="689" priority="75" operator="equal">
      <formula>"Extremo"</formula>
    </cfRule>
    <cfRule type="cellIs" dxfId="688" priority="76" operator="equal">
      <formula>"Alto"</formula>
    </cfRule>
    <cfRule type="cellIs" dxfId="687" priority="77" operator="equal">
      <formula>"Moderado"</formula>
    </cfRule>
    <cfRule type="cellIs" dxfId="686" priority="78" operator="equal">
      <formula>"Bajo"</formula>
    </cfRule>
  </conditionalFormatting>
  <conditionalFormatting sqref="H11">
    <cfRule type="cellIs" dxfId="685" priority="70" operator="equal">
      <formula>"Muy Alta"</formula>
    </cfRule>
    <cfRule type="cellIs" dxfId="684" priority="71" operator="equal">
      <formula>"Alta"</formula>
    </cfRule>
    <cfRule type="cellIs" dxfId="683" priority="72" operator="equal">
      <formula>"Media"</formula>
    </cfRule>
    <cfRule type="cellIs" dxfId="682" priority="73" operator="equal">
      <formula>"Baja"</formula>
    </cfRule>
    <cfRule type="cellIs" dxfId="681" priority="74" operator="equal">
      <formula>"Muy Baja"</formula>
    </cfRule>
  </conditionalFormatting>
  <conditionalFormatting sqref="N11">
    <cfRule type="cellIs" dxfId="680" priority="66" operator="equal">
      <formula>"Extremo"</formula>
    </cfRule>
    <cfRule type="cellIs" dxfId="679" priority="67" operator="equal">
      <formula>"Alto"</formula>
    </cfRule>
    <cfRule type="cellIs" dxfId="678" priority="68" operator="equal">
      <formula>"Moderado"</formula>
    </cfRule>
    <cfRule type="cellIs" dxfId="677" priority="69" operator="equal">
      <formula>"Bajo"</formula>
    </cfRule>
  </conditionalFormatting>
  <conditionalFormatting sqref="Z11:Z12">
    <cfRule type="cellIs" dxfId="676" priority="61" operator="equal">
      <formula>"Muy Alta"</formula>
    </cfRule>
    <cfRule type="cellIs" dxfId="675" priority="62" operator="equal">
      <formula>"Alta"</formula>
    </cfRule>
    <cfRule type="cellIs" dxfId="674" priority="63" operator="equal">
      <formula>"Media"</formula>
    </cfRule>
    <cfRule type="cellIs" dxfId="673" priority="64" operator="equal">
      <formula>"Baja"</formula>
    </cfRule>
    <cfRule type="cellIs" dxfId="672" priority="65" operator="equal">
      <formula>"Muy Baja"</formula>
    </cfRule>
  </conditionalFormatting>
  <conditionalFormatting sqref="AB11:AB13">
    <cfRule type="cellIs" dxfId="671" priority="56" operator="equal">
      <formula>"Catastrófico"</formula>
    </cfRule>
    <cfRule type="cellIs" dxfId="670" priority="57" operator="equal">
      <formula>"Mayor"</formula>
    </cfRule>
    <cfRule type="cellIs" dxfId="669" priority="58" operator="equal">
      <formula>"Moderado"</formula>
    </cfRule>
    <cfRule type="cellIs" dxfId="668" priority="59" operator="equal">
      <formula>"Menor"</formula>
    </cfRule>
    <cfRule type="cellIs" dxfId="667" priority="60" operator="equal">
      <formula>"Leve"</formula>
    </cfRule>
  </conditionalFormatting>
  <conditionalFormatting sqref="AD11:AD12">
    <cfRule type="cellIs" dxfId="666" priority="52" operator="equal">
      <formula>"Extremo"</formula>
    </cfRule>
    <cfRule type="cellIs" dxfId="665" priority="53" operator="equal">
      <formula>"Alto"</formula>
    </cfRule>
    <cfRule type="cellIs" dxfId="664" priority="54" operator="equal">
      <formula>"Moderado"</formula>
    </cfRule>
    <cfRule type="cellIs" dxfId="663" priority="55" operator="equal">
      <formula>"Bajo"</formula>
    </cfRule>
  </conditionalFormatting>
  <conditionalFormatting sqref="H13">
    <cfRule type="cellIs" dxfId="662" priority="47" operator="equal">
      <formula>"Muy Alta"</formula>
    </cfRule>
    <cfRule type="cellIs" dxfId="661" priority="48" operator="equal">
      <formula>"Alta"</formula>
    </cfRule>
    <cfRule type="cellIs" dxfId="660" priority="49" operator="equal">
      <formula>"Media"</formula>
    </cfRule>
    <cfRule type="cellIs" dxfId="659" priority="50" operator="equal">
      <formula>"Baja"</formula>
    </cfRule>
    <cfRule type="cellIs" dxfId="658" priority="51" operator="equal">
      <formula>"Muy Baja"</formula>
    </cfRule>
  </conditionalFormatting>
  <conditionalFormatting sqref="N13">
    <cfRule type="cellIs" dxfId="657" priority="43" operator="equal">
      <formula>"Extremo"</formula>
    </cfRule>
    <cfRule type="cellIs" dxfId="656" priority="44" operator="equal">
      <formula>"Alto"</formula>
    </cfRule>
    <cfRule type="cellIs" dxfId="655" priority="45" operator="equal">
      <formula>"Moderado"</formula>
    </cfRule>
    <cfRule type="cellIs" dxfId="654" priority="46" operator="equal">
      <formula>"Bajo"</formula>
    </cfRule>
  </conditionalFormatting>
  <conditionalFormatting sqref="Z13:Z14">
    <cfRule type="cellIs" dxfId="653" priority="38" operator="equal">
      <formula>"Muy Alta"</formula>
    </cfRule>
    <cfRule type="cellIs" dxfId="652" priority="39" operator="equal">
      <formula>"Alta"</formula>
    </cfRule>
    <cfRule type="cellIs" dxfId="651" priority="40" operator="equal">
      <formula>"Media"</formula>
    </cfRule>
    <cfRule type="cellIs" dxfId="650" priority="41" operator="equal">
      <formula>"Baja"</formula>
    </cfRule>
    <cfRule type="cellIs" dxfId="649" priority="42" operator="equal">
      <formula>"Muy Baja"</formula>
    </cfRule>
  </conditionalFormatting>
  <conditionalFormatting sqref="AB14">
    <cfRule type="cellIs" dxfId="648" priority="33" operator="equal">
      <formula>"Catastrófico"</formula>
    </cfRule>
    <cfRule type="cellIs" dxfId="647" priority="34" operator="equal">
      <formula>"Mayor"</formula>
    </cfRule>
    <cfRule type="cellIs" dxfId="646" priority="35" operator="equal">
      <formula>"Moderado"</formula>
    </cfRule>
    <cfRule type="cellIs" dxfId="645" priority="36" operator="equal">
      <formula>"Menor"</formula>
    </cfRule>
    <cfRule type="cellIs" dxfId="644" priority="37" operator="equal">
      <formula>"Leve"</formula>
    </cfRule>
  </conditionalFormatting>
  <conditionalFormatting sqref="AD13:AD14">
    <cfRule type="cellIs" dxfId="643" priority="29" operator="equal">
      <formula>"Extremo"</formula>
    </cfRule>
    <cfRule type="cellIs" dxfId="642" priority="30" operator="equal">
      <formula>"Alto"</formula>
    </cfRule>
    <cfRule type="cellIs" dxfId="641" priority="31" operator="equal">
      <formula>"Moderado"</formula>
    </cfRule>
    <cfRule type="cellIs" dxfId="640" priority="32" operator="equal">
      <formula>"Bajo"</formula>
    </cfRule>
  </conditionalFormatting>
  <conditionalFormatting sqref="N15">
    <cfRule type="cellIs" dxfId="639" priority="20" operator="equal">
      <formula>"Extremo"</formula>
    </cfRule>
    <cfRule type="cellIs" dxfId="638" priority="21" operator="equal">
      <formula>"Alto"</formula>
    </cfRule>
    <cfRule type="cellIs" dxfId="637" priority="22" operator="equal">
      <formula>"Moderado"</formula>
    </cfRule>
    <cfRule type="cellIs" dxfId="636" priority="23" operator="equal">
      <formula>"Bajo"</formula>
    </cfRule>
  </conditionalFormatting>
  <conditionalFormatting sqref="Z15:Z16">
    <cfRule type="cellIs" dxfId="635" priority="15" operator="equal">
      <formula>"Muy Alta"</formula>
    </cfRule>
    <cfRule type="cellIs" dxfId="634" priority="16" operator="equal">
      <formula>"Alta"</formula>
    </cfRule>
    <cfRule type="cellIs" dxfId="633" priority="17" operator="equal">
      <formula>"Media"</formula>
    </cfRule>
    <cfRule type="cellIs" dxfId="632" priority="18" operator="equal">
      <formula>"Baja"</formula>
    </cfRule>
    <cfRule type="cellIs" dxfId="631" priority="19" operator="equal">
      <formula>"Muy Baja"</formula>
    </cfRule>
  </conditionalFormatting>
  <conditionalFormatting sqref="AB15:AB16">
    <cfRule type="cellIs" dxfId="630" priority="10" operator="equal">
      <formula>"Catastrófico"</formula>
    </cfRule>
    <cfRule type="cellIs" dxfId="629" priority="11" operator="equal">
      <formula>"Mayor"</formula>
    </cfRule>
    <cfRule type="cellIs" dxfId="628" priority="12" operator="equal">
      <formula>"Moderado"</formula>
    </cfRule>
    <cfRule type="cellIs" dxfId="627" priority="13" operator="equal">
      <formula>"Menor"</formula>
    </cfRule>
    <cfRule type="cellIs" dxfId="626" priority="14" operator="equal">
      <formula>"Leve"</formula>
    </cfRule>
  </conditionalFormatting>
  <conditionalFormatting sqref="AD15:AD16">
    <cfRule type="cellIs" dxfId="625" priority="6" operator="equal">
      <formula>"Extremo"</formula>
    </cfRule>
    <cfRule type="cellIs" dxfId="624" priority="7" operator="equal">
      <formula>"Alto"</formula>
    </cfRule>
    <cfRule type="cellIs" dxfId="623" priority="8" operator="equal">
      <formula>"Moderado"</formula>
    </cfRule>
    <cfRule type="cellIs" dxfId="622" priority="9" operator="equal">
      <formula>"Bajo"</formula>
    </cfRule>
  </conditionalFormatting>
  <conditionalFormatting sqref="K9:K16">
    <cfRule type="containsText" dxfId="621" priority="5" operator="containsText" text="❌">
      <formula>NOT(ISERROR(SEARCH("❌",K9)))</formula>
    </cfRule>
  </conditionalFormatting>
  <conditionalFormatting sqref="N9">
    <cfRule type="cellIs" dxfId="620" priority="1" operator="equal">
      <formula>"Extremo"</formula>
    </cfRule>
    <cfRule type="cellIs" dxfId="619" priority="2" operator="equal">
      <formula>"Alto"</formula>
    </cfRule>
    <cfRule type="cellIs" dxfId="618" priority="3" operator="equal">
      <formula>"Moderado"</formula>
    </cfRule>
    <cfRule type="cellIs" dxfId="617" priority="4" operator="equal">
      <formula>"Bajo"</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D8599-47BD-4251-AA2D-F4C7DDCE8370}">
  <dimension ref="A1:XFC31"/>
  <sheetViews>
    <sheetView zoomScale="20" zoomScaleNormal="20" workbookViewId="0">
      <selection activeCell="R33" sqref="R33"/>
    </sheetView>
  </sheetViews>
  <sheetFormatPr baseColWidth="10" defaultRowHeight="16.5" x14ac:dyDescent="0.3"/>
  <cols>
    <col min="1" max="4" width="11.42578125" style="2"/>
    <col min="5" max="5" width="11.42578125" style="1"/>
    <col min="6" max="6" width="11.42578125" style="3"/>
    <col min="7" max="16383" width="11.42578125" style="1"/>
  </cols>
  <sheetData>
    <row r="1" spans="1:16383" x14ac:dyDescent="0.3">
      <c r="A1" s="165"/>
      <c r="B1" s="165"/>
      <c r="C1" s="165"/>
      <c r="D1" s="165"/>
      <c r="E1" s="166" t="s">
        <v>0</v>
      </c>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78" t="s">
        <v>1</v>
      </c>
      <c r="AI1" s="178"/>
      <c r="AJ1" s="178"/>
      <c r="AK1" s="178"/>
      <c r="AL1"/>
      <c r="AM1"/>
      <c r="AN1"/>
      <c r="AO1"/>
      <c r="AP1"/>
      <c r="AQ1"/>
      <c r="AR1"/>
      <c r="AS1"/>
      <c r="AT1"/>
      <c r="AU1"/>
      <c r="AV1"/>
      <c r="AW1"/>
      <c r="AX1"/>
      <c r="AY1"/>
      <c r="AZ1"/>
      <c r="BA1"/>
      <c r="BB1"/>
      <c r="BC1"/>
      <c r="BD1"/>
      <c r="BE1"/>
      <c r="BF1"/>
      <c r="BG1"/>
      <c r="BH1"/>
      <c r="BI1"/>
      <c r="BJ1"/>
      <c r="BK1"/>
      <c r="BL1"/>
      <c r="BM1"/>
      <c r="BN1"/>
      <c r="BO1"/>
      <c r="BP1"/>
      <c r="BQ1"/>
    </row>
    <row r="2" spans="1:16383" x14ac:dyDescent="0.3">
      <c r="A2" s="165"/>
      <c r="B2" s="165"/>
      <c r="C2" s="165"/>
      <c r="D2" s="165"/>
      <c r="E2" s="166" t="s">
        <v>2</v>
      </c>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78" t="s">
        <v>3</v>
      </c>
      <c r="AI2" s="178"/>
      <c r="AJ2" s="178"/>
      <c r="AK2" s="178"/>
      <c r="AL2"/>
      <c r="AM2"/>
      <c r="AN2"/>
      <c r="AO2"/>
      <c r="AP2"/>
      <c r="AQ2"/>
      <c r="AR2"/>
      <c r="AS2"/>
      <c r="AT2"/>
      <c r="AU2"/>
      <c r="AV2"/>
      <c r="AW2"/>
      <c r="AX2"/>
      <c r="AY2"/>
      <c r="AZ2"/>
      <c r="BA2"/>
      <c r="BB2"/>
      <c r="BC2"/>
      <c r="BD2"/>
      <c r="BE2"/>
      <c r="BF2"/>
      <c r="BG2"/>
      <c r="BH2"/>
      <c r="BI2"/>
      <c r="BJ2"/>
      <c r="BK2"/>
      <c r="BL2"/>
      <c r="BM2"/>
      <c r="BN2"/>
      <c r="BO2"/>
      <c r="BP2"/>
      <c r="BQ2"/>
    </row>
    <row r="3" spans="1:16383" x14ac:dyDescent="0.3">
      <c r="A3" s="165"/>
      <c r="B3" s="165"/>
      <c r="C3" s="165"/>
      <c r="D3" s="165"/>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78" t="s">
        <v>4</v>
      </c>
      <c r="AI3" s="178"/>
      <c r="AJ3" s="178"/>
      <c r="AK3" s="178"/>
      <c r="AL3"/>
      <c r="AM3"/>
      <c r="AN3"/>
      <c r="AO3"/>
      <c r="AP3"/>
      <c r="AQ3"/>
      <c r="AR3"/>
      <c r="AS3"/>
      <c r="AT3"/>
      <c r="AU3"/>
      <c r="AV3"/>
      <c r="AW3"/>
      <c r="AX3"/>
      <c r="AY3"/>
      <c r="AZ3"/>
      <c r="BA3"/>
      <c r="BB3"/>
      <c r="BC3"/>
      <c r="BD3"/>
      <c r="BE3"/>
      <c r="BF3"/>
      <c r="BG3"/>
      <c r="BH3"/>
      <c r="BI3"/>
      <c r="BJ3"/>
      <c r="BK3"/>
      <c r="BL3"/>
      <c r="BM3"/>
      <c r="BN3"/>
      <c r="BO3"/>
      <c r="BP3"/>
      <c r="BQ3"/>
    </row>
    <row r="4" spans="1:16383" x14ac:dyDescent="0.3">
      <c r="A4" s="13"/>
      <c r="B4" s="14"/>
      <c r="C4" s="13"/>
      <c r="D4" s="13"/>
      <c r="E4" s="8"/>
      <c r="F4" s="12"/>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16383" ht="23.25" x14ac:dyDescent="0.3">
      <c r="A5" s="187" t="s">
        <v>5</v>
      </c>
      <c r="B5" s="187"/>
      <c r="C5" s="314" t="s">
        <v>622</v>
      </c>
      <c r="D5" s="314"/>
      <c r="E5" s="314"/>
      <c r="F5" s="314"/>
      <c r="G5" s="314"/>
      <c r="H5" s="187" t="s">
        <v>6</v>
      </c>
      <c r="I5" s="187"/>
      <c r="J5" s="314" t="s">
        <v>623</v>
      </c>
      <c r="K5" s="314"/>
      <c r="L5" s="314"/>
      <c r="M5" s="314"/>
      <c r="N5" s="314"/>
      <c r="O5" s="187" t="s">
        <v>7</v>
      </c>
      <c r="P5" s="187"/>
      <c r="Q5" s="415" t="s">
        <v>624</v>
      </c>
      <c r="R5" s="416"/>
      <c r="S5" s="416"/>
      <c r="T5" s="416"/>
      <c r="U5" s="416"/>
      <c r="V5" s="416"/>
      <c r="W5" s="416"/>
      <c r="X5" s="416"/>
      <c r="Y5" s="416"/>
      <c r="Z5" s="416"/>
      <c r="AA5" s="416"/>
      <c r="AB5" s="416"/>
      <c r="AC5" s="416"/>
      <c r="AD5" s="416"/>
      <c r="AE5" s="417"/>
      <c r="AF5" s="15" t="s">
        <v>8</v>
      </c>
      <c r="AG5" s="179"/>
      <c r="AH5" s="179"/>
      <c r="AI5" s="179"/>
      <c r="AJ5" s="179"/>
      <c r="AK5" s="179"/>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16383" x14ac:dyDescent="0.3">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16383" ht="16.5" customHeight="1" x14ac:dyDescent="0.3">
      <c r="A7" s="188" t="s">
        <v>13</v>
      </c>
      <c r="B7" s="180" t="s">
        <v>14</v>
      </c>
      <c r="C7" s="184" t="s">
        <v>15</v>
      </c>
      <c r="D7" s="184" t="s">
        <v>16</v>
      </c>
      <c r="E7" s="180" t="s">
        <v>17</v>
      </c>
      <c r="F7" s="184" t="s">
        <v>18</v>
      </c>
      <c r="G7" s="184" t="s">
        <v>19</v>
      </c>
      <c r="H7" s="185" t="s">
        <v>20</v>
      </c>
      <c r="I7" s="181" t="s">
        <v>21</v>
      </c>
      <c r="J7" s="185" t="s">
        <v>22</v>
      </c>
      <c r="K7" s="185" t="s">
        <v>23</v>
      </c>
      <c r="L7" s="185" t="s">
        <v>24</v>
      </c>
      <c r="M7" s="181"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16383" ht="78.75" customHeight="1" thickBot="1" x14ac:dyDescent="0.3">
      <c r="A8" s="188"/>
      <c r="B8" s="180"/>
      <c r="C8" s="184"/>
      <c r="D8" s="184"/>
      <c r="E8" s="180"/>
      <c r="F8" s="184"/>
      <c r="G8" s="184"/>
      <c r="H8" s="185"/>
      <c r="I8" s="181"/>
      <c r="J8" s="185"/>
      <c r="K8" s="185"/>
      <c r="L8" s="181"/>
      <c r="M8" s="181"/>
      <c r="N8" s="185"/>
      <c r="O8" s="193"/>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ht="242.25" x14ac:dyDescent="0.25">
      <c r="A9" s="203">
        <v>1</v>
      </c>
      <c r="B9" s="201" t="s">
        <v>71</v>
      </c>
      <c r="C9" s="413" t="s">
        <v>625</v>
      </c>
      <c r="D9" s="413" t="s">
        <v>626</v>
      </c>
      <c r="E9" s="411" t="str">
        <f>CONCATENATE(B9," ",C9," ",D9)</f>
        <v>Reputacional No responder las peticiones interpuestas por los Contribuyentes, entes de control u otra parte interesada, debido a Reasignar la petición recibida, al funcionario que no posee la competencia para dar respuesta.</v>
      </c>
      <c r="F9" s="413" t="s">
        <v>627</v>
      </c>
      <c r="G9" s="205">
        <v>10</v>
      </c>
      <c r="H9" s="200" t="str">
        <f>IF(G9&lt;=0,"",IF(G9&lt;=2,"Muy Baja",IF(G9&lt;=24,"Baja",IF(G9&lt;=500,"Media",IF(G9&lt;=5000,"Alta","Muy Alta")))))</f>
        <v>Baja</v>
      </c>
      <c r="I9" s="198">
        <f>IF(H9="","",IF(H9="Muy Baja",0.2,IF(H9="Baja",0.4,IF(H9="Media",0.6,IF(H9="Alta",0.8,IF(H9="Muy Alta",1,))))))</f>
        <v>0.4</v>
      </c>
      <c r="J9" s="199" t="s">
        <v>279</v>
      </c>
      <c r="K9" s="198" t="str">
        <f>IF(NOT(ISERROR(MATCH(J9,'[7]Tabla Impacto'!$B$221:$B$223,0))),'[7]Tabla Impacto'!$F$223&amp;"Por favor no seleccionar los criterios de impacto(Afectación Económica o presupuestal y Pérdida Reputacional)",J9)</f>
        <v xml:space="preserve">     El riesgo afecta la imagen de alguna área de la organización</v>
      </c>
      <c r="L9" s="200" t="str">
        <f>IF(OR(K9='[7]Tabla Impacto'!$C$11,K9='[7]Tabla Impacto'!$D$11),"Leve",IF(OR(K9='[7]Tabla Impacto'!$C$12,K9='[7]Tabla Impacto'!$D$12),"Menor",IF(OR(K9='[7]Tabla Impacto'!$C$13,K9='[7]Tabla Impacto'!$D$13),"Moderado",IF(OR(K9='[7]Tabla Impacto'!$C$14,K9='[7]Tabla Impacto'!$D$14),"Mayor",IF(OR(K9='[7]Tabla Impacto'!$C$15,K9='[7]Tabla Impacto'!$D$15),"Catastrófico","")))))</f>
        <v>Leve</v>
      </c>
      <c r="M9" s="198">
        <f>IF(L9="","",IF(L9="Leve",0.2,IF(L9="Menor",0.4,IF(L9="Moderado",0.6,IF(L9="Mayor",0.8,IF(L9="Catastrófico",1,))))))</f>
        <v>0.2</v>
      </c>
      <c r="N9" s="19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18">
        <v>1</v>
      </c>
      <c r="P9" s="19" t="s">
        <v>628</v>
      </c>
      <c r="Q9" s="19" t="s">
        <v>629</v>
      </c>
      <c r="R9" s="33" t="str">
        <f t="shared" ref="R9:R11" si="0">IF(OR(S9="Preventivo",S9="Detectivo"),"Probabilidad",IF(S9="Correctivo","Impacto",""))</f>
        <v>Probabilidad</v>
      </c>
      <c r="S9" s="21" t="s">
        <v>58</v>
      </c>
      <c r="T9" s="21" t="s">
        <v>59</v>
      </c>
      <c r="U9" s="22" t="str">
        <f>IF(AND(S9="Preventivo",T9="Automático"),"50%",IF(AND(S9="Preventivo",T9="Manual"),"40%",IF(AND(S9="Detectivo",T9="Automático"),"40%",IF(AND(S9="Detectivo",T9="Manual"),"30%",IF(AND(S9="Correctivo",T9="Automático"),"35%",IF(AND(S9="Correctivo",T9="Manual"),"25%",""))))))</f>
        <v>40%</v>
      </c>
      <c r="V9" s="21" t="s">
        <v>61</v>
      </c>
      <c r="W9" s="21" t="s">
        <v>122</v>
      </c>
      <c r="X9" s="21" t="s">
        <v>63</v>
      </c>
      <c r="Y9" s="23">
        <f t="shared" ref="Y9:Y12" si="1">IFERROR(IF(R9="Probabilidad",(I9-(+I9*U9)),IF(R9="Impacto",I9,"")),"")</f>
        <v>0.24</v>
      </c>
      <c r="Z9" s="24" t="str">
        <f>IFERROR(IF(Y9="","",IF(Y9&lt;=0.2,"Muy Baja",IF(Y9&lt;=0.4,"Baja",IF(Y9&lt;=0.6,"Media",IF(Y9&lt;=0.8,"Alta","Muy Alta"))))),"")</f>
        <v>Baja</v>
      </c>
      <c r="AA9" s="22">
        <f>+Y9</f>
        <v>0.24</v>
      </c>
      <c r="AB9" s="24" t="str">
        <f>IFERROR(IF(AC9="","",IF(AC9&lt;=0.2,"Leve",IF(AC9&lt;=0.4,"Menor",IF(AC9&lt;=0.6,"Moderado",IF(AC9&lt;=0.8,"Mayor","Catastrófico"))))),"")</f>
        <v>Leve</v>
      </c>
      <c r="AC9" s="22">
        <f t="shared" ref="AC9:AC12" si="2">IFERROR(IF(R9="Impacto",(M9-(+M9*U9)),IF(R9="Probabilidad",M9,"")),"")</f>
        <v>0.2</v>
      </c>
      <c r="AD9" s="25"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21" t="s">
        <v>70</v>
      </c>
      <c r="AF9" s="26" t="s">
        <v>630</v>
      </c>
      <c r="AG9" s="39" t="s">
        <v>631</v>
      </c>
      <c r="AH9" s="28">
        <v>44880</v>
      </c>
      <c r="AI9" s="28">
        <v>44895</v>
      </c>
      <c r="AJ9" s="26" t="s">
        <v>632</v>
      </c>
      <c r="AK9" s="27" t="s">
        <v>99</v>
      </c>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ht="17.25" thickBot="1" x14ac:dyDescent="0.3">
      <c r="A10" s="203"/>
      <c r="B10" s="201"/>
      <c r="C10" s="414"/>
      <c r="D10" s="414"/>
      <c r="E10" s="412"/>
      <c r="F10" s="414"/>
      <c r="G10" s="205"/>
      <c r="H10" s="200"/>
      <c r="I10" s="198"/>
      <c r="J10" s="199"/>
      <c r="K10" s="198">
        <f>IF(NOT(ISERROR(MATCH(J10,_xlfn.ANCHORARRAY(E13),0))),#REF!&amp;"Por favor no seleccionar los criterios de impacto",J10)</f>
        <v>0</v>
      </c>
      <c r="L10" s="200"/>
      <c r="M10" s="198"/>
      <c r="N10" s="197"/>
      <c r="O10" s="18">
        <v>2</v>
      </c>
      <c r="P10" s="19"/>
      <c r="Q10" s="19"/>
      <c r="R10" s="20" t="str">
        <f t="shared" si="0"/>
        <v/>
      </c>
      <c r="S10" s="21"/>
      <c r="T10" s="21"/>
      <c r="U10" s="22" t="str">
        <f t="shared" ref="U10" si="3">IF(AND(S10="Preventivo",T10="Automático"),"50%",IF(AND(S10="Preventivo",T10="Manual"),"40%",IF(AND(S10="Detectivo",T10="Automático"),"40%",IF(AND(S10="Detectivo",T10="Manual"),"30%",IF(AND(S10="Correctivo",T10="Automático"),"35%",IF(AND(S10="Correctivo",T10="Manual"),"25%",""))))))</f>
        <v/>
      </c>
      <c r="V10" s="21"/>
      <c r="W10" s="21"/>
      <c r="X10" s="21"/>
      <c r="Y10" s="23" t="str">
        <f t="shared" si="1"/>
        <v/>
      </c>
      <c r="Z10" s="24" t="str">
        <f t="shared" ref="Z10:Z12" si="4">IFERROR(IF(Y10="","",IF(Y10&lt;=0.2,"Muy Baja",IF(Y10&lt;=0.4,"Baja",IF(Y10&lt;=0.6,"Media",IF(Y10&lt;=0.8,"Alta","Muy Alta"))))),"")</f>
        <v/>
      </c>
      <c r="AA10" s="22" t="str">
        <f t="shared" ref="AA10" si="5">+Y10</f>
        <v/>
      </c>
      <c r="AB10" s="24" t="str">
        <f t="shared" ref="AB10:AB12" si="6">IFERROR(IF(AC10="","",IF(AC10&lt;=0.2,"Leve",IF(AC10&lt;=0.4,"Menor",IF(AC10&lt;=0.6,"Moderado",IF(AC10&lt;=0.8,"Mayor","Catastrófico"))))),"")</f>
        <v/>
      </c>
      <c r="AC10" s="22" t="str">
        <f t="shared" si="2"/>
        <v/>
      </c>
      <c r="AD10" s="25"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21"/>
      <c r="AF10" s="26"/>
      <c r="AG10" s="27"/>
      <c r="AH10" s="28"/>
      <c r="AI10" s="28"/>
      <c r="AJ10" s="26"/>
      <c r="AK10" s="27"/>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ht="267.75" x14ac:dyDescent="0.25">
      <c r="A11" s="203">
        <v>2</v>
      </c>
      <c r="B11" s="170" t="s">
        <v>71</v>
      </c>
      <c r="C11" s="413" t="s">
        <v>633</v>
      </c>
      <c r="D11" s="413" t="s">
        <v>634</v>
      </c>
      <c r="E11" s="411" t="str">
        <f>CONCATENATE(B11," ",C11," ",D11)</f>
        <v>Reputacional El personal de trabajo no realiza la entrega periódicamente de la documentación generada al responsable del Archivo, por causa del Desconocimiento  sobre las Normas Archivísticas.</v>
      </c>
      <c r="F11" s="413" t="s">
        <v>627</v>
      </c>
      <c r="G11" s="171">
        <v>2</v>
      </c>
      <c r="H11" s="162" t="str">
        <f>IF(G11&lt;=0,"",IF(G11&lt;=2,"Muy Baja",IF(G11&lt;=24,"Baja",IF(G11&lt;=500,"Media",IF(G11&lt;=5000,"Alta","Muy Alta")))))</f>
        <v>Muy Baja</v>
      </c>
      <c r="I11" s="163">
        <v>0.2</v>
      </c>
      <c r="J11" s="199" t="s">
        <v>279</v>
      </c>
      <c r="K11" s="198" t="str">
        <f>IF(NOT(ISERROR(MATCH(J11,'[7]Tabla Impacto'!$B$221:$B$223,0))),'[7]Tabla Impacto'!$F$223&amp;"Por favor no seleccionar los criterios de impacto(Afectación Económica o presupuestal y Pérdida Reputacional)",J11)</f>
        <v xml:space="preserve">     El riesgo afecta la imagen de alguna área de la organización</v>
      </c>
      <c r="L11" s="200" t="str">
        <f>IF(OR(K11='[7]Tabla Impacto'!$C$11,K11='[7]Tabla Impacto'!$D$11),"Leve",IF(OR(K11='[7]Tabla Impacto'!$C$12,K11='[7]Tabla Impacto'!$D$12),"Menor",IF(OR(K11='[7]Tabla Impacto'!$C$13,K11='[7]Tabla Impacto'!$D$13),"Moderado",IF(OR(K11='[7]Tabla Impacto'!$C$14,K11='[7]Tabla Impacto'!$D$14),"Mayor",IF(OR(K11='[7]Tabla Impacto'!$C$15,K11='[7]Tabla Impacto'!$D$15),"Catastrófico","")))))</f>
        <v>Leve</v>
      </c>
      <c r="M11" s="198">
        <f>IF(L11="","",IF(L11="Leve",0.2,IF(L11="Menor",0.4,IF(L11="Moderado",0.6,IF(L11="Mayor",0.8,IF(L11="Catastrófico",1,))))))</f>
        <v>0.2</v>
      </c>
      <c r="N11" s="197"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18">
        <v>1</v>
      </c>
      <c r="P11" s="19" t="s">
        <v>635</v>
      </c>
      <c r="Q11" s="19" t="s">
        <v>636</v>
      </c>
      <c r="R11" s="20" t="str">
        <f t="shared" si="0"/>
        <v>Probabilidad</v>
      </c>
      <c r="S11" s="21" t="s">
        <v>58</v>
      </c>
      <c r="T11" s="21" t="s">
        <v>59</v>
      </c>
      <c r="U11" s="22" t="str">
        <f>IF(AND(S11="Preventivo",T11="Automático"),"50%",IF(AND(S11="Preventivo",T11="Manual"),"40%",IF(AND(S11="Detectivo",T11="Automático"),"40%",IF(AND(S11="Detectivo",T11="Manual"),"30%",IF(AND(S11="Correctivo",T11="Automático"),"35%",IF(AND(S11="Correctivo",T11="Manual"),"25%",""))))))</f>
        <v>40%</v>
      </c>
      <c r="V11" s="21" t="s">
        <v>61</v>
      </c>
      <c r="W11" s="21" t="s">
        <v>122</v>
      </c>
      <c r="X11" s="21" t="s">
        <v>63</v>
      </c>
      <c r="Y11" s="23">
        <f t="shared" si="1"/>
        <v>0.12</v>
      </c>
      <c r="Z11" s="24" t="str">
        <f>IFERROR(IF(Y11="","",IF(Y11&lt;=0.2,"Muy Baja",IF(Y11&lt;=0.4,"Baja",IF(Y11&lt;=0.6,"Media",IF(Y11&lt;=0.8,"Alta","Muy Alta"))))),"")</f>
        <v>Muy Baja</v>
      </c>
      <c r="AA11" s="22">
        <f>+Y11</f>
        <v>0.12</v>
      </c>
      <c r="AB11" s="24" t="str">
        <f>IFERROR(IF(AC11="","",IF(AC11&lt;=0.2,"Leve",IF(AC11&lt;=0.4,"Menor",IF(AC11&lt;=0.6,"Moderado",IF(AC11&lt;=0.8,"Mayor","Catastrófico"))))),"")</f>
        <v>Leve</v>
      </c>
      <c r="AC11" s="22">
        <f t="shared" si="2"/>
        <v>0.2</v>
      </c>
      <c r="AD11" s="25"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21" t="s">
        <v>70</v>
      </c>
      <c r="AF11" s="26" t="s">
        <v>630</v>
      </c>
      <c r="AG11" s="26" t="s">
        <v>631</v>
      </c>
      <c r="AH11" s="28">
        <v>44880</v>
      </c>
      <c r="AI11" s="28" t="s">
        <v>637</v>
      </c>
      <c r="AJ11" s="26" t="s">
        <v>301</v>
      </c>
      <c r="AK11" s="27" t="s">
        <v>99</v>
      </c>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ht="17.25" thickBot="1" x14ac:dyDescent="0.3">
      <c r="A12" s="203"/>
      <c r="B12" s="170"/>
      <c r="C12" s="414"/>
      <c r="D12" s="414"/>
      <c r="E12" s="412"/>
      <c r="F12" s="414"/>
      <c r="G12" s="171"/>
      <c r="H12" s="162"/>
      <c r="I12" s="163"/>
      <c r="J12" s="199"/>
      <c r="K12" s="198">
        <f>IF(NOT(ISERROR(MATCH(J12,_xlfn.ANCHORARRAY(E15),0))),#REF!&amp;"Por favor no seleccionar los criterios de impacto",J12)</f>
        <v>0</v>
      </c>
      <c r="L12" s="200"/>
      <c r="M12" s="198"/>
      <c r="N12" s="197"/>
      <c r="O12" s="18">
        <v>2</v>
      </c>
      <c r="P12" s="19"/>
      <c r="Q12" s="19"/>
      <c r="R12" s="20"/>
      <c r="S12" s="21"/>
      <c r="T12" s="21"/>
      <c r="U12" s="22" t="str">
        <f t="shared" ref="U12" si="8">IF(AND(S12="Preventivo",T12="Automático"),"50%",IF(AND(S12="Preventivo",T12="Manual"),"40%",IF(AND(S12="Detectivo",T12="Automático"),"40%",IF(AND(S12="Detectivo",T12="Manual"),"30%",IF(AND(S12="Correctivo",T12="Automático"),"35%",IF(AND(S12="Correctivo",T12="Manual"),"25%",""))))))</f>
        <v/>
      </c>
      <c r="V12" s="21"/>
      <c r="W12" s="21"/>
      <c r="X12" s="21"/>
      <c r="Y12" s="23" t="str">
        <f t="shared" si="1"/>
        <v/>
      </c>
      <c r="Z12" s="24" t="str">
        <f t="shared" si="4"/>
        <v/>
      </c>
      <c r="AA12" s="22" t="str">
        <f t="shared" ref="AA12" si="9">+Y12</f>
        <v/>
      </c>
      <c r="AB12" s="24" t="str">
        <f t="shared" si="6"/>
        <v/>
      </c>
      <c r="AC12" s="22" t="str">
        <f t="shared" si="2"/>
        <v/>
      </c>
      <c r="AD12" s="25" t="str">
        <f t="shared" ref="AD12" si="10">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21"/>
      <c r="AF12" s="26"/>
      <c r="AG12" s="27"/>
      <c r="AH12" s="28"/>
      <c r="AI12" s="28"/>
      <c r="AJ12" s="26"/>
      <c r="AK12" s="27"/>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x14ac:dyDescent="0.3">
      <c r="A13" s="203">
        <v>3</v>
      </c>
      <c r="B13" s="201"/>
      <c r="C13" s="201"/>
      <c r="D13" s="201"/>
      <c r="E13" s="372"/>
      <c r="F13" s="201"/>
      <c r="G13" s="205"/>
      <c r="H13" s="200" t="s">
        <v>82</v>
      </c>
      <c r="I13" s="198" t="s">
        <v>82</v>
      </c>
      <c r="J13" s="199"/>
      <c r="K13" s="198">
        <v>0</v>
      </c>
      <c r="L13" s="200" t="s">
        <v>82</v>
      </c>
      <c r="M13" s="198" t="s">
        <v>82</v>
      </c>
      <c r="N13" s="197" t="s">
        <v>82</v>
      </c>
      <c r="O13" s="18">
        <v>1</v>
      </c>
      <c r="P13" s="19"/>
      <c r="Q13" s="19"/>
      <c r="R13" s="20" t="s">
        <v>82</v>
      </c>
      <c r="S13" s="21"/>
      <c r="T13" s="21"/>
      <c r="U13" s="22" t="s">
        <v>82</v>
      </c>
      <c r="V13" s="21"/>
      <c r="W13" s="21"/>
      <c r="X13" s="21"/>
      <c r="Y13" s="23" t="s">
        <v>82</v>
      </c>
      <c r="Z13" s="24" t="s">
        <v>82</v>
      </c>
      <c r="AA13" s="22" t="s">
        <v>82</v>
      </c>
      <c r="AB13" s="24" t="s">
        <v>82</v>
      </c>
      <c r="AC13" s="22" t="s">
        <v>82</v>
      </c>
      <c r="AD13" s="25" t="s">
        <v>82</v>
      </c>
      <c r="AE13" s="21"/>
      <c r="AF13" s="26"/>
      <c r="AG13" s="27"/>
      <c r="AH13" s="28"/>
      <c r="AI13" s="28"/>
      <c r="AJ13" s="26"/>
      <c r="AK13" s="2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16383" x14ac:dyDescent="0.3">
      <c r="A14" s="203"/>
      <c r="B14" s="201"/>
      <c r="C14" s="201"/>
      <c r="D14" s="201"/>
      <c r="E14" s="372"/>
      <c r="F14" s="201"/>
      <c r="G14" s="205"/>
      <c r="H14" s="200"/>
      <c r="I14" s="198"/>
      <c r="J14" s="199"/>
      <c r="K14" s="198">
        <v>0</v>
      </c>
      <c r="L14" s="200"/>
      <c r="M14" s="198"/>
      <c r="N14" s="197"/>
      <c r="O14" s="18">
        <v>2</v>
      </c>
      <c r="P14" s="19"/>
      <c r="Q14" s="19"/>
      <c r="R14" s="20" t="s">
        <v>82</v>
      </c>
      <c r="S14" s="21"/>
      <c r="T14" s="21"/>
      <c r="U14" s="22" t="s">
        <v>82</v>
      </c>
      <c r="V14" s="21"/>
      <c r="W14" s="21"/>
      <c r="X14" s="21"/>
      <c r="Y14" s="29" t="s">
        <v>82</v>
      </c>
      <c r="Z14" s="24" t="s">
        <v>82</v>
      </c>
      <c r="AA14" s="22" t="s">
        <v>82</v>
      </c>
      <c r="AB14" s="24" t="s">
        <v>82</v>
      </c>
      <c r="AC14" s="22" t="s">
        <v>82</v>
      </c>
      <c r="AD14" s="25" t="s">
        <v>82</v>
      </c>
      <c r="AE14" s="21"/>
      <c r="AF14" s="26"/>
      <c r="AG14" s="27"/>
      <c r="AH14" s="28"/>
      <c r="AI14" s="28"/>
      <c r="AJ14" s="26"/>
      <c r="AK14" s="2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16383" x14ac:dyDescent="0.3">
      <c r="A15" s="203">
        <v>4</v>
      </c>
      <c r="B15" s="201"/>
      <c r="C15" s="201"/>
      <c r="D15" s="201"/>
      <c r="E15" s="372"/>
      <c r="F15" s="201"/>
      <c r="G15" s="205"/>
      <c r="H15" s="200" t="s">
        <v>82</v>
      </c>
      <c r="I15" s="198" t="s">
        <v>82</v>
      </c>
      <c r="J15" s="199"/>
      <c r="K15" s="198">
        <v>0</v>
      </c>
      <c r="L15" s="200" t="s">
        <v>82</v>
      </c>
      <c r="M15" s="198" t="s">
        <v>82</v>
      </c>
      <c r="N15" s="197" t="s">
        <v>82</v>
      </c>
      <c r="O15" s="18">
        <v>1</v>
      </c>
      <c r="P15" s="19"/>
      <c r="Q15" s="19"/>
      <c r="R15" s="20" t="s">
        <v>82</v>
      </c>
      <c r="S15" s="21"/>
      <c r="T15" s="21"/>
      <c r="U15" s="22" t="s">
        <v>82</v>
      </c>
      <c r="V15" s="21"/>
      <c r="W15" s="21"/>
      <c r="X15" s="21"/>
      <c r="Y15" s="23" t="s">
        <v>82</v>
      </c>
      <c r="Z15" s="24" t="s">
        <v>82</v>
      </c>
      <c r="AA15" s="22" t="s">
        <v>82</v>
      </c>
      <c r="AB15" s="24" t="s">
        <v>82</v>
      </c>
      <c r="AC15" s="22" t="s">
        <v>82</v>
      </c>
      <c r="AD15" s="25" t="s">
        <v>82</v>
      </c>
      <c r="AE15" s="21"/>
      <c r="AF15" s="26"/>
      <c r="AG15" s="27"/>
      <c r="AH15" s="28"/>
      <c r="AI15" s="28"/>
      <c r="AJ15" s="26"/>
      <c r="AK15" s="2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16383" x14ac:dyDescent="0.3">
      <c r="A16" s="203"/>
      <c r="B16" s="201"/>
      <c r="C16" s="201"/>
      <c r="D16" s="201"/>
      <c r="E16" s="372"/>
      <c r="F16" s="201"/>
      <c r="G16" s="205"/>
      <c r="H16" s="200"/>
      <c r="I16" s="198"/>
      <c r="J16" s="199"/>
      <c r="K16" s="198">
        <v>0</v>
      </c>
      <c r="L16" s="200"/>
      <c r="M16" s="198"/>
      <c r="N16" s="197"/>
      <c r="O16" s="18">
        <v>2</v>
      </c>
      <c r="P16" s="19"/>
      <c r="Q16" s="19"/>
      <c r="R16" s="20" t="s">
        <v>82</v>
      </c>
      <c r="S16" s="21"/>
      <c r="T16" s="21"/>
      <c r="U16" s="22" t="s">
        <v>82</v>
      </c>
      <c r="V16" s="21"/>
      <c r="W16" s="21"/>
      <c r="X16" s="21"/>
      <c r="Y16" s="23" t="s">
        <v>82</v>
      </c>
      <c r="Z16" s="24" t="s">
        <v>82</v>
      </c>
      <c r="AA16" s="22" t="s">
        <v>82</v>
      </c>
      <c r="AB16" s="24" t="s">
        <v>82</v>
      </c>
      <c r="AC16" s="22" t="s">
        <v>82</v>
      </c>
      <c r="AD16" s="25" t="s">
        <v>82</v>
      </c>
      <c r="AE16" s="21"/>
      <c r="AF16" s="26"/>
      <c r="AG16" s="27"/>
      <c r="AH16" s="28"/>
      <c r="AI16" s="28"/>
      <c r="AJ16" s="26"/>
      <c r="AK16" s="2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x14ac:dyDescent="0.3">
      <c r="A17" s="203">
        <v>5</v>
      </c>
      <c r="B17" s="201"/>
      <c r="C17" s="201"/>
      <c r="D17" s="201"/>
      <c r="E17" s="372"/>
      <c r="F17" s="201"/>
      <c r="G17" s="205"/>
      <c r="H17" s="200" t="s">
        <v>82</v>
      </c>
      <c r="I17" s="198" t="s">
        <v>82</v>
      </c>
      <c r="J17" s="199"/>
      <c r="K17" s="198">
        <v>0</v>
      </c>
      <c r="L17" s="200" t="s">
        <v>82</v>
      </c>
      <c r="M17" s="198" t="s">
        <v>82</v>
      </c>
      <c r="N17" s="197" t="s">
        <v>82</v>
      </c>
      <c r="O17" s="18">
        <v>1</v>
      </c>
      <c r="P17" s="19"/>
      <c r="Q17" s="19"/>
      <c r="R17" s="20" t="s">
        <v>82</v>
      </c>
      <c r="S17" s="21"/>
      <c r="T17" s="21"/>
      <c r="U17" s="22" t="s">
        <v>82</v>
      </c>
      <c r="V17" s="21"/>
      <c r="W17" s="21"/>
      <c r="X17" s="21"/>
      <c r="Y17" s="23" t="s">
        <v>82</v>
      </c>
      <c r="Z17" s="24" t="s">
        <v>82</v>
      </c>
      <c r="AA17" s="22" t="s">
        <v>82</v>
      </c>
      <c r="AB17" s="24" t="s">
        <v>82</v>
      </c>
      <c r="AC17" s="22" t="s">
        <v>82</v>
      </c>
      <c r="AD17" s="25" t="s">
        <v>82</v>
      </c>
      <c r="AE17" s="21"/>
      <c r="AF17" s="26"/>
      <c r="AG17" s="27"/>
      <c r="AH17" s="28"/>
      <c r="AI17" s="28"/>
      <c r="AJ17" s="26"/>
      <c r="AK17" s="2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x14ac:dyDescent="0.3">
      <c r="A18" s="203"/>
      <c r="B18" s="201"/>
      <c r="C18" s="201"/>
      <c r="D18" s="201"/>
      <c r="E18" s="372"/>
      <c r="F18" s="201"/>
      <c r="G18" s="205"/>
      <c r="H18" s="200"/>
      <c r="I18" s="198"/>
      <c r="J18" s="199"/>
      <c r="K18" s="198">
        <v>0</v>
      </c>
      <c r="L18" s="200"/>
      <c r="M18" s="198"/>
      <c r="N18" s="197"/>
      <c r="O18" s="18">
        <v>2</v>
      </c>
      <c r="P18" s="19"/>
      <c r="Q18" s="19"/>
      <c r="R18" s="20" t="s">
        <v>82</v>
      </c>
      <c r="S18" s="21"/>
      <c r="T18" s="21"/>
      <c r="U18" s="22" t="s">
        <v>82</v>
      </c>
      <c r="V18" s="21"/>
      <c r="W18" s="21"/>
      <c r="X18" s="21"/>
      <c r="Y18" s="23" t="s">
        <v>82</v>
      </c>
      <c r="Z18" s="24" t="s">
        <v>82</v>
      </c>
      <c r="AA18" s="22" t="s">
        <v>82</v>
      </c>
      <c r="AB18" s="24" t="s">
        <v>82</v>
      </c>
      <c r="AC18" s="22" t="s">
        <v>82</v>
      </c>
      <c r="AD18" s="25" t="s">
        <v>82</v>
      </c>
      <c r="AE18" s="21"/>
      <c r="AF18" s="26"/>
      <c r="AG18" s="27"/>
      <c r="AH18" s="28"/>
      <c r="AI18" s="28"/>
      <c r="AJ18" s="26"/>
      <c r="AK18" s="2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x14ac:dyDescent="0.3">
      <c r="A19" s="203">
        <v>6</v>
      </c>
      <c r="B19" s="201"/>
      <c r="C19" s="201"/>
      <c r="D19" s="201"/>
      <c r="E19" s="372"/>
      <c r="F19" s="201"/>
      <c r="G19" s="205"/>
      <c r="H19" s="200" t="s">
        <v>82</v>
      </c>
      <c r="I19" s="198" t="s">
        <v>82</v>
      </c>
      <c r="J19" s="199"/>
      <c r="K19" s="198">
        <v>0</v>
      </c>
      <c r="L19" s="200" t="s">
        <v>82</v>
      </c>
      <c r="M19" s="198" t="s">
        <v>82</v>
      </c>
      <c r="N19" s="197" t="s">
        <v>82</v>
      </c>
      <c r="O19" s="18">
        <v>1</v>
      </c>
      <c r="P19" s="19"/>
      <c r="Q19" s="19"/>
      <c r="R19" s="20" t="s">
        <v>82</v>
      </c>
      <c r="S19" s="21"/>
      <c r="T19" s="21"/>
      <c r="U19" s="22" t="s">
        <v>82</v>
      </c>
      <c r="V19" s="21"/>
      <c r="W19" s="21"/>
      <c r="X19" s="21"/>
      <c r="Y19" s="23" t="s">
        <v>82</v>
      </c>
      <c r="Z19" s="24" t="s">
        <v>82</v>
      </c>
      <c r="AA19" s="22" t="s">
        <v>82</v>
      </c>
      <c r="AB19" s="24" t="s">
        <v>82</v>
      </c>
      <c r="AC19" s="22" t="s">
        <v>82</v>
      </c>
      <c r="AD19" s="25" t="s">
        <v>82</v>
      </c>
      <c r="AE19" s="21"/>
      <c r="AF19" s="26"/>
      <c r="AG19" s="27"/>
      <c r="AH19" s="28"/>
      <c r="AI19" s="28"/>
      <c r="AJ19" s="26"/>
      <c r="AK19" s="27"/>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x14ac:dyDescent="0.3">
      <c r="A20" s="203"/>
      <c r="B20" s="201"/>
      <c r="C20" s="201"/>
      <c r="D20" s="201"/>
      <c r="E20" s="372"/>
      <c r="F20" s="201"/>
      <c r="G20" s="205"/>
      <c r="H20" s="200"/>
      <c r="I20" s="198"/>
      <c r="J20" s="199"/>
      <c r="K20" s="198">
        <v>0</v>
      </c>
      <c r="L20" s="200"/>
      <c r="M20" s="198"/>
      <c r="N20" s="197"/>
      <c r="O20" s="18">
        <v>2</v>
      </c>
      <c r="P20" s="19"/>
      <c r="Q20" s="19"/>
      <c r="R20" s="20" t="s">
        <v>82</v>
      </c>
      <c r="S20" s="21"/>
      <c r="T20" s="21"/>
      <c r="U20" s="22" t="s">
        <v>82</v>
      </c>
      <c r="V20" s="21"/>
      <c r="W20" s="21"/>
      <c r="X20" s="21"/>
      <c r="Y20" s="23" t="s">
        <v>82</v>
      </c>
      <c r="Z20" s="24" t="s">
        <v>82</v>
      </c>
      <c r="AA20" s="22" t="s">
        <v>82</v>
      </c>
      <c r="AB20" s="24" t="s">
        <v>82</v>
      </c>
      <c r="AC20" s="22" t="s">
        <v>82</v>
      </c>
      <c r="AD20" s="25" t="s">
        <v>82</v>
      </c>
      <c r="AE20" s="21"/>
      <c r="AF20" s="26"/>
      <c r="AG20" s="27"/>
      <c r="AH20" s="28"/>
      <c r="AI20" s="28"/>
      <c r="AJ20" s="26"/>
      <c r="AK20" s="27"/>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x14ac:dyDescent="0.3">
      <c r="A21" s="203">
        <v>7</v>
      </c>
      <c r="B21" s="201"/>
      <c r="C21" s="201"/>
      <c r="D21" s="201"/>
      <c r="E21" s="372"/>
      <c r="F21" s="201"/>
      <c r="G21" s="205"/>
      <c r="H21" s="200" t="s">
        <v>82</v>
      </c>
      <c r="I21" s="198" t="s">
        <v>82</v>
      </c>
      <c r="J21" s="199"/>
      <c r="K21" s="198">
        <v>0</v>
      </c>
      <c r="L21" s="200" t="s">
        <v>82</v>
      </c>
      <c r="M21" s="198" t="s">
        <v>82</v>
      </c>
      <c r="N21" s="197" t="s">
        <v>82</v>
      </c>
      <c r="O21" s="18">
        <v>1</v>
      </c>
      <c r="P21" s="19"/>
      <c r="Q21" s="19"/>
      <c r="R21" s="20" t="s">
        <v>82</v>
      </c>
      <c r="S21" s="21"/>
      <c r="T21" s="21"/>
      <c r="U21" s="22" t="s">
        <v>82</v>
      </c>
      <c r="V21" s="21"/>
      <c r="W21" s="21"/>
      <c r="X21" s="21"/>
      <c r="Y21" s="23" t="s">
        <v>82</v>
      </c>
      <c r="Z21" s="24" t="s">
        <v>82</v>
      </c>
      <c r="AA21" s="22" t="s">
        <v>82</v>
      </c>
      <c r="AB21" s="24" t="s">
        <v>82</v>
      </c>
      <c r="AC21" s="22" t="s">
        <v>82</v>
      </c>
      <c r="AD21" s="25" t="s">
        <v>82</v>
      </c>
      <c r="AE21" s="21"/>
      <c r="AF21" s="26"/>
      <c r="AG21" s="27"/>
      <c r="AH21" s="28"/>
      <c r="AI21" s="28"/>
      <c r="AJ21" s="26"/>
      <c r="AK21" s="27"/>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x14ac:dyDescent="0.3">
      <c r="A22" s="203"/>
      <c r="B22" s="201"/>
      <c r="C22" s="201"/>
      <c r="D22" s="201"/>
      <c r="E22" s="372"/>
      <c r="F22" s="201"/>
      <c r="G22" s="205"/>
      <c r="H22" s="200"/>
      <c r="I22" s="198"/>
      <c r="J22" s="199"/>
      <c r="K22" s="198">
        <v>0</v>
      </c>
      <c r="L22" s="200"/>
      <c r="M22" s="198"/>
      <c r="N22" s="197"/>
      <c r="O22" s="18">
        <v>2</v>
      </c>
      <c r="P22" s="19"/>
      <c r="Q22" s="19"/>
      <c r="R22" s="20" t="s">
        <v>82</v>
      </c>
      <c r="S22" s="21"/>
      <c r="T22" s="21"/>
      <c r="U22" s="22" t="s">
        <v>82</v>
      </c>
      <c r="V22" s="21"/>
      <c r="W22" s="21"/>
      <c r="X22" s="21"/>
      <c r="Y22" s="23" t="s">
        <v>82</v>
      </c>
      <c r="Z22" s="24" t="s">
        <v>82</v>
      </c>
      <c r="AA22" s="22" t="s">
        <v>82</v>
      </c>
      <c r="AB22" s="24" t="s">
        <v>82</v>
      </c>
      <c r="AC22" s="22" t="s">
        <v>82</v>
      </c>
      <c r="AD22" s="25" t="s">
        <v>82</v>
      </c>
      <c r="AE22" s="21"/>
      <c r="AF22" s="26"/>
      <c r="AG22" s="27"/>
      <c r="AH22" s="28"/>
      <c r="AI22" s="28"/>
      <c r="AJ22" s="26"/>
      <c r="AK22" s="27"/>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x14ac:dyDescent="0.3">
      <c r="A23" s="203">
        <v>8</v>
      </c>
      <c r="B23" s="201"/>
      <c r="C23" s="201"/>
      <c r="D23" s="201"/>
      <c r="E23" s="372"/>
      <c r="F23" s="201"/>
      <c r="G23" s="205"/>
      <c r="H23" s="200" t="s">
        <v>82</v>
      </c>
      <c r="I23" s="198" t="s">
        <v>82</v>
      </c>
      <c r="J23" s="199"/>
      <c r="K23" s="198">
        <v>0</v>
      </c>
      <c r="L23" s="200" t="s">
        <v>82</v>
      </c>
      <c r="M23" s="198" t="s">
        <v>82</v>
      </c>
      <c r="N23" s="197" t="s">
        <v>82</v>
      </c>
      <c r="O23" s="18">
        <v>1</v>
      </c>
      <c r="P23" s="19"/>
      <c r="Q23" s="19"/>
      <c r="R23" s="20" t="s">
        <v>82</v>
      </c>
      <c r="S23" s="21"/>
      <c r="T23" s="21"/>
      <c r="U23" s="22" t="s">
        <v>82</v>
      </c>
      <c r="V23" s="21"/>
      <c r="W23" s="21"/>
      <c r="X23" s="21"/>
      <c r="Y23" s="23" t="s">
        <v>82</v>
      </c>
      <c r="Z23" s="24" t="s">
        <v>82</v>
      </c>
      <c r="AA23" s="22" t="s">
        <v>82</v>
      </c>
      <c r="AB23" s="24" t="s">
        <v>82</v>
      </c>
      <c r="AC23" s="22" t="s">
        <v>82</v>
      </c>
      <c r="AD23" s="25" t="s">
        <v>82</v>
      </c>
      <c r="AE23" s="21"/>
      <c r="AF23" s="26"/>
      <c r="AG23" s="27"/>
      <c r="AH23" s="28"/>
      <c r="AI23" s="28"/>
      <c r="AJ23" s="26"/>
      <c r="AK23" s="27"/>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x14ac:dyDescent="0.3">
      <c r="A24" s="203"/>
      <c r="B24" s="201"/>
      <c r="C24" s="201"/>
      <c r="D24" s="201"/>
      <c r="E24" s="372"/>
      <c r="F24" s="201"/>
      <c r="G24" s="205"/>
      <c r="H24" s="200"/>
      <c r="I24" s="198"/>
      <c r="J24" s="199"/>
      <c r="K24" s="198">
        <v>0</v>
      </c>
      <c r="L24" s="200"/>
      <c r="M24" s="198"/>
      <c r="N24" s="197"/>
      <c r="O24" s="18">
        <v>2</v>
      </c>
      <c r="P24" s="19"/>
      <c r="Q24" s="19"/>
      <c r="R24" s="20" t="s">
        <v>82</v>
      </c>
      <c r="S24" s="21"/>
      <c r="T24" s="21"/>
      <c r="U24" s="22" t="s">
        <v>82</v>
      </c>
      <c r="V24" s="21"/>
      <c r="W24" s="21"/>
      <c r="X24" s="21"/>
      <c r="Y24" s="23" t="s">
        <v>82</v>
      </c>
      <c r="Z24" s="24" t="s">
        <v>82</v>
      </c>
      <c r="AA24" s="22" t="s">
        <v>82</v>
      </c>
      <c r="AB24" s="24" t="s">
        <v>82</v>
      </c>
      <c r="AC24" s="22" t="s">
        <v>82</v>
      </c>
      <c r="AD24" s="25" t="s">
        <v>82</v>
      </c>
      <c r="AE24" s="21"/>
      <c r="AF24" s="26"/>
      <c r="AG24" s="27"/>
      <c r="AH24" s="28"/>
      <c r="AI24" s="28"/>
      <c r="AJ24" s="26"/>
      <c r="AK24" s="27"/>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x14ac:dyDescent="0.3">
      <c r="A25" s="203">
        <v>9</v>
      </c>
      <c r="B25" s="201"/>
      <c r="C25" s="201"/>
      <c r="D25" s="201"/>
      <c r="E25" s="372"/>
      <c r="F25" s="201"/>
      <c r="G25" s="205"/>
      <c r="H25" s="200" t="s">
        <v>82</v>
      </c>
      <c r="I25" s="198" t="s">
        <v>82</v>
      </c>
      <c r="J25" s="199"/>
      <c r="K25" s="198">
        <v>0</v>
      </c>
      <c r="L25" s="200" t="s">
        <v>82</v>
      </c>
      <c r="M25" s="198" t="s">
        <v>82</v>
      </c>
      <c r="N25" s="197" t="s">
        <v>82</v>
      </c>
      <c r="O25" s="18">
        <v>1</v>
      </c>
      <c r="P25" s="19"/>
      <c r="Q25" s="19"/>
      <c r="R25" s="20" t="s">
        <v>82</v>
      </c>
      <c r="S25" s="21"/>
      <c r="T25" s="21"/>
      <c r="U25" s="22" t="s">
        <v>82</v>
      </c>
      <c r="V25" s="21"/>
      <c r="W25" s="21"/>
      <c r="X25" s="21"/>
      <c r="Y25" s="23" t="s">
        <v>82</v>
      </c>
      <c r="Z25" s="24" t="s">
        <v>82</v>
      </c>
      <c r="AA25" s="22" t="s">
        <v>82</v>
      </c>
      <c r="AB25" s="24" t="s">
        <v>82</v>
      </c>
      <c r="AC25" s="22" t="s">
        <v>82</v>
      </c>
      <c r="AD25" s="25" t="s">
        <v>82</v>
      </c>
      <c r="AE25" s="21"/>
      <c r="AF25" s="26"/>
      <c r="AG25" s="27"/>
      <c r="AH25" s="28"/>
      <c r="AI25" s="28"/>
      <c r="AJ25" s="26"/>
      <c r="AK25" s="27"/>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x14ac:dyDescent="0.3">
      <c r="A26" s="203"/>
      <c r="B26" s="201"/>
      <c r="C26" s="201"/>
      <c r="D26" s="201"/>
      <c r="E26" s="372"/>
      <c r="F26" s="201"/>
      <c r="G26" s="205"/>
      <c r="H26" s="200"/>
      <c r="I26" s="198"/>
      <c r="J26" s="199"/>
      <c r="K26" s="198">
        <v>0</v>
      </c>
      <c r="L26" s="200"/>
      <c r="M26" s="198"/>
      <c r="N26" s="197"/>
      <c r="O26" s="18">
        <v>2</v>
      </c>
      <c r="P26" s="19"/>
      <c r="Q26" s="19"/>
      <c r="R26" s="20" t="s">
        <v>82</v>
      </c>
      <c r="S26" s="21"/>
      <c r="T26" s="21"/>
      <c r="U26" s="22" t="s">
        <v>82</v>
      </c>
      <c r="V26" s="21"/>
      <c r="W26" s="21"/>
      <c r="X26" s="21"/>
      <c r="Y26" s="23" t="s">
        <v>82</v>
      </c>
      <c r="Z26" s="24" t="s">
        <v>82</v>
      </c>
      <c r="AA26" s="22" t="s">
        <v>82</v>
      </c>
      <c r="AB26" s="24" t="s">
        <v>82</v>
      </c>
      <c r="AC26" s="22" t="s">
        <v>82</v>
      </c>
      <c r="AD26" s="25" t="s">
        <v>82</v>
      </c>
      <c r="AE26" s="21"/>
      <c r="AF26" s="26"/>
      <c r="AG26" s="27"/>
      <c r="AH26" s="28"/>
      <c r="AI26" s="28"/>
      <c r="AJ26" s="26"/>
      <c r="AK26" s="27"/>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x14ac:dyDescent="0.3">
      <c r="A27" s="203">
        <v>10</v>
      </c>
      <c r="B27" s="201"/>
      <c r="C27" s="201"/>
      <c r="D27" s="201"/>
      <c r="E27" s="372"/>
      <c r="F27" s="201"/>
      <c r="G27" s="205"/>
      <c r="H27" s="200" t="s">
        <v>82</v>
      </c>
      <c r="I27" s="198" t="s">
        <v>82</v>
      </c>
      <c r="J27" s="199"/>
      <c r="K27" s="198">
        <v>0</v>
      </c>
      <c r="L27" s="200" t="s">
        <v>82</v>
      </c>
      <c r="M27" s="198" t="s">
        <v>82</v>
      </c>
      <c r="N27" s="197" t="s">
        <v>82</v>
      </c>
      <c r="O27" s="18">
        <v>1</v>
      </c>
      <c r="P27" s="19"/>
      <c r="Q27" s="19"/>
      <c r="R27" s="20" t="s">
        <v>82</v>
      </c>
      <c r="S27" s="21"/>
      <c r="T27" s="21"/>
      <c r="U27" s="22" t="s">
        <v>82</v>
      </c>
      <c r="V27" s="21"/>
      <c r="W27" s="21"/>
      <c r="X27" s="21"/>
      <c r="Y27" s="23" t="s">
        <v>82</v>
      </c>
      <c r="Z27" s="24" t="s">
        <v>82</v>
      </c>
      <c r="AA27" s="22" t="s">
        <v>82</v>
      </c>
      <c r="AB27" s="24" t="s">
        <v>82</v>
      </c>
      <c r="AC27" s="22" t="s">
        <v>82</v>
      </c>
      <c r="AD27" s="25" t="s">
        <v>82</v>
      </c>
      <c r="AE27" s="21"/>
      <c r="AF27" s="26"/>
      <c r="AG27" s="27"/>
      <c r="AH27" s="28"/>
      <c r="AI27" s="28"/>
      <c r="AJ27" s="26"/>
      <c r="AK27" s="27"/>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x14ac:dyDescent="0.3">
      <c r="A28" s="203"/>
      <c r="B28" s="201"/>
      <c r="C28" s="201"/>
      <c r="D28" s="201"/>
      <c r="E28" s="372"/>
      <c r="F28" s="201"/>
      <c r="G28" s="205"/>
      <c r="H28" s="200"/>
      <c r="I28" s="198"/>
      <c r="J28" s="199"/>
      <c r="K28" s="198">
        <v>0</v>
      </c>
      <c r="L28" s="200"/>
      <c r="M28" s="198"/>
      <c r="N28" s="197"/>
      <c r="O28" s="18">
        <v>2</v>
      </c>
      <c r="P28" s="19"/>
      <c r="Q28" s="19"/>
      <c r="R28" s="20" t="s">
        <v>82</v>
      </c>
      <c r="S28" s="21"/>
      <c r="T28" s="21"/>
      <c r="U28" s="22" t="s">
        <v>82</v>
      </c>
      <c r="V28" s="21"/>
      <c r="W28" s="21"/>
      <c r="X28" s="21"/>
      <c r="Y28" s="23" t="s">
        <v>82</v>
      </c>
      <c r="Z28" s="24" t="s">
        <v>82</v>
      </c>
      <c r="AA28" s="22" t="s">
        <v>82</v>
      </c>
      <c r="AB28" s="24" t="s">
        <v>82</v>
      </c>
      <c r="AC28" s="22" t="s">
        <v>82</v>
      </c>
      <c r="AD28" s="25" t="s">
        <v>82</v>
      </c>
      <c r="AE28" s="21"/>
      <c r="AF28" s="26"/>
      <c r="AG28" s="27"/>
      <c r="AH28" s="28"/>
      <c r="AI28" s="28"/>
      <c r="AJ28" s="26"/>
      <c r="AK28" s="27"/>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6.5" customHeight="1" x14ac:dyDescent="0.3">
      <c r="A29" s="17"/>
      <c r="B29" s="373" t="s">
        <v>86</v>
      </c>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5"/>
      <c r="AL29"/>
      <c r="AM29"/>
      <c r="AN29"/>
      <c r="AO29"/>
      <c r="AP29"/>
      <c r="AQ29"/>
      <c r="AR29"/>
      <c r="AS29"/>
      <c r="AT29"/>
      <c r="AU29"/>
      <c r="AV29"/>
      <c r="AW29"/>
      <c r="AX29"/>
      <c r="AY29"/>
      <c r="AZ29"/>
      <c r="BA29"/>
      <c r="BB29"/>
      <c r="BC29"/>
      <c r="BD29"/>
      <c r="BE29"/>
      <c r="BF29"/>
      <c r="BG29"/>
      <c r="BH29"/>
      <c r="BI29"/>
      <c r="BJ29"/>
      <c r="BK29"/>
      <c r="BL29"/>
      <c r="BM29"/>
      <c r="BN29"/>
      <c r="BO29"/>
      <c r="BP29"/>
      <c r="BQ29"/>
    </row>
    <row r="31" spans="1:69" x14ac:dyDescent="0.3">
      <c r="A31" s="7"/>
      <c r="B31" s="9" t="s">
        <v>83</v>
      </c>
      <c r="C31" s="7"/>
      <c r="D31" s="7"/>
      <c r="E31"/>
      <c r="F31" s="7"/>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sheetData>
  <mergeCells count="191">
    <mergeCell ref="AH1:AK1"/>
    <mergeCell ref="AH3:AK3"/>
    <mergeCell ref="AH2:AK2"/>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G7:G8"/>
    <mergeCell ref="H7:H8"/>
    <mergeCell ref="I7:I8"/>
    <mergeCell ref="J7:J8"/>
    <mergeCell ref="A5:B5"/>
    <mergeCell ref="A7:A8"/>
    <mergeCell ref="B25:B26"/>
    <mergeCell ref="C25:C26"/>
    <mergeCell ref="D25:D26"/>
    <mergeCell ref="E25:E26"/>
    <mergeCell ref="F25:F26"/>
    <mergeCell ref="G25:G26"/>
    <mergeCell ref="H25:H26"/>
    <mergeCell ref="I25:I26"/>
    <mergeCell ref="M25:M26"/>
    <mergeCell ref="N25:N26"/>
    <mergeCell ref="A27:A28"/>
    <mergeCell ref="B27:B28"/>
    <mergeCell ref="C27:C28"/>
    <mergeCell ref="D27:D28"/>
    <mergeCell ref="K9:K10"/>
    <mergeCell ref="L9:L10"/>
    <mergeCell ref="M9:M10"/>
    <mergeCell ref="K11:K12"/>
    <mergeCell ref="L11:L12"/>
    <mergeCell ref="M11:M12"/>
    <mergeCell ref="H11:H12"/>
    <mergeCell ref="I11:I12"/>
    <mergeCell ref="J11:J12"/>
    <mergeCell ref="H13:H14"/>
    <mergeCell ref="I13:I14"/>
    <mergeCell ref="M13:M14"/>
    <mergeCell ref="H15:H16"/>
    <mergeCell ref="I15:I16"/>
    <mergeCell ref="J15:J16"/>
    <mergeCell ref="K15:K16"/>
    <mergeCell ref="L15:L16"/>
    <mergeCell ref="M15:M16"/>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AF7:AF8"/>
    <mergeCell ref="AK7:AK8"/>
    <mergeCell ref="AJ7:AJ8"/>
    <mergeCell ref="N11:N12"/>
    <mergeCell ref="AB7:AB8"/>
    <mergeCell ref="Z7:Z8"/>
    <mergeCell ref="AA7:AA8"/>
    <mergeCell ref="L7:L8"/>
    <mergeCell ref="M7:M8"/>
    <mergeCell ref="N7:N8"/>
    <mergeCell ref="K7:K8"/>
    <mergeCell ref="R7:R8"/>
    <mergeCell ref="S7:X7"/>
    <mergeCell ref="AI7:AI8"/>
    <mergeCell ref="M19:M20"/>
    <mergeCell ref="N19:N20"/>
    <mergeCell ref="AH7:AH8"/>
    <mergeCell ref="AG7:AG8"/>
    <mergeCell ref="N15:N16"/>
    <mergeCell ref="N13:N14"/>
    <mergeCell ref="J21:J22"/>
    <mergeCell ref="K21:K22"/>
    <mergeCell ref="L21:L22"/>
    <mergeCell ref="A21:A22"/>
    <mergeCell ref="B21:B22"/>
    <mergeCell ref="C21:C22"/>
    <mergeCell ref="D21:D22"/>
    <mergeCell ref="E21:E22"/>
    <mergeCell ref="N21:N22"/>
    <mergeCell ref="F21:F22"/>
    <mergeCell ref="G21:G22"/>
    <mergeCell ref="H21:H22"/>
    <mergeCell ref="I21:I22"/>
    <mergeCell ref="M21:M22"/>
    <mergeCell ref="A19:A20"/>
    <mergeCell ref="B19:B20"/>
    <mergeCell ref="C19:C20"/>
    <mergeCell ref="D19:D20"/>
    <mergeCell ref="E19:E20"/>
    <mergeCell ref="F19:F20"/>
    <mergeCell ref="J19:J20"/>
    <mergeCell ref="K19:K20"/>
    <mergeCell ref="L19:L20"/>
    <mergeCell ref="G19:G20"/>
    <mergeCell ref="H19:H20"/>
    <mergeCell ref="I19:I20"/>
    <mergeCell ref="D13:D14"/>
    <mergeCell ref="E13:E14"/>
    <mergeCell ref="F13:F14"/>
    <mergeCell ref="F7:F8"/>
    <mergeCell ref="E7:E8"/>
    <mergeCell ref="D7:D8"/>
    <mergeCell ref="C7:C8"/>
    <mergeCell ref="AE7:AE8"/>
    <mergeCell ref="O7:O8"/>
    <mergeCell ref="AD7:AD8"/>
    <mergeCell ref="AC7:AC8"/>
    <mergeCell ref="Y7:Y8"/>
    <mergeCell ref="P7:P8"/>
    <mergeCell ref="M17:M18"/>
    <mergeCell ref="N17:N18"/>
    <mergeCell ref="A17:A18"/>
    <mergeCell ref="B17:B18"/>
    <mergeCell ref="C17:C18"/>
    <mergeCell ref="D17:D18"/>
    <mergeCell ref="E17:E18"/>
    <mergeCell ref="F17:F18"/>
    <mergeCell ref="G17:G18"/>
    <mergeCell ref="H17:H18"/>
    <mergeCell ref="I17:I18"/>
    <mergeCell ref="J17:J18"/>
    <mergeCell ref="K17:K18"/>
    <mergeCell ref="L17:L18"/>
    <mergeCell ref="A15:A16"/>
    <mergeCell ref="B15:B16"/>
    <mergeCell ref="C15:C16"/>
    <mergeCell ref="D15:D16"/>
    <mergeCell ref="E15:E16"/>
    <mergeCell ref="F15:F16"/>
    <mergeCell ref="G15:G16"/>
    <mergeCell ref="O5:P5"/>
    <mergeCell ref="AG5:AK5"/>
    <mergeCell ref="A6:G6"/>
    <mergeCell ref="H6:N6"/>
    <mergeCell ref="O6:X6"/>
    <mergeCell ref="F11:F12"/>
    <mergeCell ref="G11:G12"/>
    <mergeCell ref="A11:A12"/>
    <mergeCell ref="B11:B12"/>
    <mergeCell ref="C11:C12"/>
    <mergeCell ref="B7:B8"/>
    <mergeCell ref="C5:G5"/>
    <mergeCell ref="H5:I5"/>
    <mergeCell ref="J5:N5"/>
    <mergeCell ref="A13:A14"/>
    <mergeCell ref="B13:B14"/>
    <mergeCell ref="C13:C14"/>
    <mergeCell ref="A25:A26"/>
    <mergeCell ref="J13:J14"/>
    <mergeCell ref="K13:K14"/>
    <mergeCell ref="L13:L14"/>
    <mergeCell ref="E11:E12"/>
    <mergeCell ref="Y6:AE6"/>
    <mergeCell ref="AF6:AK6"/>
    <mergeCell ref="Q7:Q8"/>
    <mergeCell ref="B29:AK29"/>
    <mergeCell ref="E27:E28"/>
    <mergeCell ref="F27:F28"/>
    <mergeCell ref="G27:G28"/>
    <mergeCell ref="H27:H28"/>
    <mergeCell ref="I27:I28"/>
    <mergeCell ref="J27:J28"/>
    <mergeCell ref="K27:K28"/>
    <mergeCell ref="L27:L28"/>
    <mergeCell ref="M27:M28"/>
    <mergeCell ref="N27:N28"/>
    <mergeCell ref="J25:J26"/>
    <mergeCell ref="K25:K26"/>
    <mergeCell ref="L25:L26"/>
    <mergeCell ref="G13:G14"/>
    <mergeCell ref="D11:D12"/>
  </mergeCells>
  <conditionalFormatting sqref="H9">
    <cfRule type="cellIs" dxfId="616" priority="48" operator="equal">
      <formula>"Muy Alta"</formula>
    </cfRule>
    <cfRule type="cellIs" dxfId="615" priority="49" operator="equal">
      <formula>"Alta"</formula>
    </cfRule>
    <cfRule type="cellIs" dxfId="614" priority="50" operator="equal">
      <formula>"Media"</formula>
    </cfRule>
    <cfRule type="cellIs" dxfId="613" priority="51" operator="equal">
      <formula>"Baja"</formula>
    </cfRule>
    <cfRule type="cellIs" dxfId="612" priority="52" operator="equal">
      <formula>"Muy Baja"</formula>
    </cfRule>
  </conditionalFormatting>
  <conditionalFormatting sqref="L9 L11">
    <cfRule type="cellIs" dxfId="611" priority="43" operator="equal">
      <formula>"Catastrófico"</formula>
    </cfRule>
    <cfRule type="cellIs" dxfId="610" priority="44" operator="equal">
      <formula>"Mayor"</formula>
    </cfRule>
    <cfRule type="cellIs" dxfId="609" priority="45" operator="equal">
      <formula>"Moderado"</formula>
    </cfRule>
    <cfRule type="cellIs" dxfId="608" priority="46" operator="equal">
      <formula>"Menor"</formula>
    </cfRule>
    <cfRule type="cellIs" dxfId="607" priority="47" operator="equal">
      <formula>"Leve"</formula>
    </cfRule>
  </conditionalFormatting>
  <conditionalFormatting sqref="N9">
    <cfRule type="cellIs" dxfId="606" priority="39" operator="equal">
      <formula>"Extremo"</formula>
    </cfRule>
    <cfRule type="cellIs" dxfId="605" priority="40" operator="equal">
      <formula>"Alto"</formula>
    </cfRule>
    <cfRule type="cellIs" dxfId="604" priority="41" operator="equal">
      <formula>"Moderado"</formula>
    </cfRule>
    <cfRule type="cellIs" dxfId="603" priority="42" operator="equal">
      <formula>"Bajo"</formula>
    </cfRule>
  </conditionalFormatting>
  <conditionalFormatting sqref="Z9:Z10">
    <cfRule type="cellIs" dxfId="602" priority="34" operator="equal">
      <formula>"Muy Alta"</formula>
    </cfRule>
    <cfRule type="cellIs" dxfId="601" priority="35" operator="equal">
      <formula>"Alta"</formula>
    </cfRule>
    <cfRule type="cellIs" dxfId="600" priority="36" operator="equal">
      <formula>"Media"</formula>
    </cfRule>
    <cfRule type="cellIs" dxfId="599" priority="37" operator="equal">
      <formula>"Baja"</formula>
    </cfRule>
    <cfRule type="cellIs" dxfId="598" priority="38" operator="equal">
      <formula>"Muy Baja"</formula>
    </cfRule>
  </conditionalFormatting>
  <conditionalFormatting sqref="AB9:AB10">
    <cfRule type="cellIs" dxfId="597" priority="29" operator="equal">
      <formula>"Catastrófico"</formula>
    </cfRule>
    <cfRule type="cellIs" dxfId="596" priority="30" operator="equal">
      <formula>"Mayor"</formula>
    </cfRule>
    <cfRule type="cellIs" dxfId="595" priority="31" operator="equal">
      <formula>"Moderado"</formula>
    </cfRule>
    <cfRule type="cellIs" dxfId="594" priority="32" operator="equal">
      <formula>"Menor"</formula>
    </cfRule>
    <cfRule type="cellIs" dxfId="593" priority="33" operator="equal">
      <formula>"Leve"</formula>
    </cfRule>
  </conditionalFormatting>
  <conditionalFormatting sqref="AD9:AD10">
    <cfRule type="cellIs" dxfId="592" priority="25" operator="equal">
      <formula>"Extremo"</formula>
    </cfRule>
    <cfRule type="cellIs" dxfId="591" priority="26" operator="equal">
      <formula>"Alto"</formula>
    </cfRule>
    <cfRule type="cellIs" dxfId="590" priority="27" operator="equal">
      <formula>"Moderado"</formula>
    </cfRule>
    <cfRule type="cellIs" dxfId="589" priority="28" operator="equal">
      <formula>"Bajo"</formula>
    </cfRule>
  </conditionalFormatting>
  <conditionalFormatting sqref="N11">
    <cfRule type="cellIs" dxfId="588" priority="21" operator="equal">
      <formula>"Extremo"</formula>
    </cfRule>
    <cfRule type="cellIs" dxfId="587" priority="22" operator="equal">
      <formula>"Alto"</formula>
    </cfRule>
    <cfRule type="cellIs" dxfId="586" priority="23" operator="equal">
      <formula>"Moderado"</formula>
    </cfRule>
    <cfRule type="cellIs" dxfId="585" priority="24" operator="equal">
      <formula>"Bajo"</formula>
    </cfRule>
  </conditionalFormatting>
  <conditionalFormatting sqref="Z11:Z12">
    <cfRule type="cellIs" dxfId="584" priority="16" operator="equal">
      <formula>"Muy Alta"</formula>
    </cfRule>
    <cfRule type="cellIs" dxfId="583" priority="17" operator="equal">
      <formula>"Alta"</formula>
    </cfRule>
    <cfRule type="cellIs" dxfId="582" priority="18" operator="equal">
      <formula>"Media"</formula>
    </cfRule>
    <cfRule type="cellIs" dxfId="581" priority="19" operator="equal">
      <formula>"Baja"</formula>
    </cfRule>
    <cfRule type="cellIs" dxfId="580" priority="20" operator="equal">
      <formula>"Muy Baja"</formula>
    </cfRule>
  </conditionalFormatting>
  <conditionalFormatting sqref="AB11:AB12">
    <cfRule type="cellIs" dxfId="579" priority="11" operator="equal">
      <formula>"Catastrófico"</formula>
    </cfRule>
    <cfRule type="cellIs" dxfId="578" priority="12" operator="equal">
      <formula>"Mayor"</formula>
    </cfRule>
    <cfRule type="cellIs" dxfId="577" priority="13" operator="equal">
      <formula>"Moderado"</formula>
    </cfRule>
    <cfRule type="cellIs" dxfId="576" priority="14" operator="equal">
      <formula>"Menor"</formula>
    </cfRule>
    <cfRule type="cellIs" dxfId="575" priority="15" operator="equal">
      <formula>"Leve"</formula>
    </cfRule>
  </conditionalFormatting>
  <conditionalFormatting sqref="AD11:AD12">
    <cfRule type="cellIs" dxfId="574" priority="7" operator="equal">
      <formula>"Extremo"</formula>
    </cfRule>
    <cfRule type="cellIs" dxfId="573" priority="8" operator="equal">
      <formula>"Alto"</formula>
    </cfRule>
    <cfRule type="cellIs" dxfId="572" priority="9" operator="equal">
      <formula>"Moderado"</formula>
    </cfRule>
    <cfRule type="cellIs" dxfId="571" priority="10" operator="equal">
      <formula>"Bajo"</formula>
    </cfRule>
  </conditionalFormatting>
  <conditionalFormatting sqref="K9:K12">
    <cfRule type="containsText" dxfId="570" priority="6" operator="containsText" text="❌">
      <formula>NOT(ISERROR(SEARCH("❌",K9)))</formula>
    </cfRule>
  </conditionalFormatting>
  <conditionalFormatting sqref="H11">
    <cfRule type="cellIs" dxfId="569" priority="1" operator="equal">
      <formula>"Muy Alta"</formula>
    </cfRule>
    <cfRule type="cellIs" dxfId="568" priority="2" operator="equal">
      <formula>"Alta"</formula>
    </cfRule>
    <cfRule type="cellIs" dxfId="567" priority="3" operator="equal">
      <formula>"Media"</formula>
    </cfRule>
    <cfRule type="cellIs" dxfId="566" priority="4" operator="equal">
      <formula>"Baja"</formula>
    </cfRule>
    <cfRule type="cellIs" dxfId="565" priority="5" operator="equal">
      <formula>"Muy Baja"</formula>
    </cfRule>
  </conditionalFormatting>
  <dataValidations count="1">
    <dataValidation type="list" allowBlank="1" showInputMessage="1" showErrorMessage="1" sqref="F9:F12" xr:uid="{7C41B321-5B99-4DD2-B097-7AECE5CD6D69}">
      <formula1>$D$154:$D$161</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49A5-0B13-473E-84B4-B8E5D7BB95FD}">
  <dimension ref="A1:AK28"/>
  <sheetViews>
    <sheetView workbookViewId="0">
      <selection activeCell="A9" sqref="A1:XFD1048576"/>
    </sheetView>
  </sheetViews>
  <sheetFormatPr baseColWidth="10" defaultRowHeight="15" x14ac:dyDescent="0.25"/>
  <cols>
    <col min="1" max="16384" width="11.42578125" style="158"/>
  </cols>
  <sheetData>
    <row r="1" spans="1:37" ht="16.5" x14ac:dyDescent="0.25">
      <c r="A1" s="326"/>
      <c r="B1" s="326"/>
      <c r="C1" s="326"/>
      <c r="D1" s="326"/>
      <c r="E1" s="410" t="s">
        <v>0</v>
      </c>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340" t="s">
        <v>1</v>
      </c>
      <c r="AI1" s="340"/>
      <c r="AJ1" s="340"/>
      <c r="AK1" s="340"/>
    </row>
    <row r="2" spans="1:37" ht="16.5" x14ac:dyDescent="0.25">
      <c r="A2" s="326"/>
      <c r="B2" s="326"/>
      <c r="C2" s="326"/>
      <c r="D2" s="326"/>
      <c r="E2" s="410" t="s">
        <v>2</v>
      </c>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340" t="s">
        <v>3</v>
      </c>
      <c r="AI2" s="340"/>
      <c r="AJ2" s="340"/>
      <c r="AK2" s="340"/>
    </row>
    <row r="3" spans="1:37" ht="16.5" x14ac:dyDescent="0.25">
      <c r="A3" s="326"/>
      <c r="B3" s="326"/>
      <c r="C3" s="326"/>
      <c r="D3" s="326"/>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340" t="s">
        <v>4</v>
      </c>
      <c r="AI3" s="340"/>
      <c r="AJ3" s="340"/>
      <c r="AK3" s="340"/>
    </row>
    <row r="4" spans="1:37" ht="16.5" x14ac:dyDescent="0.25">
      <c r="A4" s="102"/>
      <c r="B4" s="159"/>
      <c r="C4" s="102"/>
      <c r="D4" s="102"/>
      <c r="E4" s="160"/>
      <c r="F4" s="102"/>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row>
    <row r="5" spans="1:37" ht="46.5" x14ac:dyDescent="0.25">
      <c r="A5" s="418" t="s">
        <v>5</v>
      </c>
      <c r="B5" s="418"/>
      <c r="C5" s="336"/>
      <c r="D5" s="336"/>
      <c r="E5" s="336"/>
      <c r="F5" s="336"/>
      <c r="G5" s="336"/>
      <c r="H5" s="418" t="s">
        <v>6</v>
      </c>
      <c r="I5" s="418"/>
      <c r="J5" s="336"/>
      <c r="K5" s="336"/>
      <c r="L5" s="336"/>
      <c r="M5" s="336"/>
      <c r="N5" s="336"/>
      <c r="O5" s="418" t="s">
        <v>7</v>
      </c>
      <c r="P5" s="418"/>
      <c r="Q5" s="341"/>
      <c r="R5" s="195"/>
      <c r="S5" s="195"/>
      <c r="T5" s="195"/>
      <c r="U5" s="195"/>
      <c r="V5" s="195"/>
      <c r="W5" s="195"/>
      <c r="X5" s="195"/>
      <c r="Y5" s="195"/>
      <c r="Z5" s="195"/>
      <c r="AA5" s="195"/>
      <c r="AB5" s="195"/>
      <c r="AC5" s="195"/>
      <c r="AD5" s="195"/>
      <c r="AE5" s="196"/>
      <c r="AF5" s="161" t="s">
        <v>8</v>
      </c>
      <c r="AG5" s="338"/>
      <c r="AH5" s="338"/>
      <c r="AI5" s="338"/>
      <c r="AJ5" s="338"/>
      <c r="AK5" s="338"/>
    </row>
    <row r="6" spans="1:37" ht="16.5" x14ac:dyDescent="0.25">
      <c r="A6" s="184" t="s">
        <v>9</v>
      </c>
      <c r="B6" s="184"/>
      <c r="C6" s="184"/>
      <c r="D6" s="184"/>
      <c r="E6" s="184"/>
      <c r="F6" s="184"/>
      <c r="G6" s="184"/>
      <c r="H6" s="185" t="s">
        <v>10</v>
      </c>
      <c r="I6" s="185"/>
      <c r="J6" s="185"/>
      <c r="K6" s="185"/>
      <c r="L6" s="185"/>
      <c r="M6" s="185"/>
      <c r="N6" s="185"/>
      <c r="O6" s="177" t="s">
        <v>11</v>
      </c>
      <c r="P6" s="177"/>
      <c r="Q6" s="177"/>
      <c r="R6" s="177"/>
      <c r="S6" s="177"/>
      <c r="T6" s="177"/>
      <c r="U6" s="177"/>
      <c r="V6" s="177"/>
      <c r="W6" s="177"/>
      <c r="X6" s="177"/>
      <c r="Y6" s="325" t="s">
        <v>84</v>
      </c>
      <c r="Z6" s="325"/>
      <c r="AA6" s="325"/>
      <c r="AB6" s="325"/>
      <c r="AC6" s="325"/>
      <c r="AD6" s="325"/>
      <c r="AE6" s="325"/>
      <c r="AF6" s="164" t="s">
        <v>12</v>
      </c>
      <c r="AG6" s="164"/>
      <c r="AH6" s="164"/>
      <c r="AI6" s="164"/>
      <c r="AJ6" s="164"/>
      <c r="AK6" s="164"/>
    </row>
    <row r="7" spans="1:37" ht="16.5" x14ac:dyDescent="0.25">
      <c r="A7" s="339" t="s">
        <v>13</v>
      </c>
      <c r="B7" s="184" t="s">
        <v>14</v>
      </c>
      <c r="C7" s="184" t="s">
        <v>15</v>
      </c>
      <c r="D7" s="184" t="s">
        <v>16</v>
      </c>
      <c r="E7" s="184" t="s">
        <v>17</v>
      </c>
      <c r="F7" s="184" t="s">
        <v>18</v>
      </c>
      <c r="G7" s="184" t="s">
        <v>19</v>
      </c>
      <c r="H7" s="185" t="s">
        <v>20</v>
      </c>
      <c r="I7" s="185" t="s">
        <v>21</v>
      </c>
      <c r="J7" s="185" t="s">
        <v>22</v>
      </c>
      <c r="K7" s="185" t="s">
        <v>23</v>
      </c>
      <c r="L7" s="185" t="s">
        <v>24</v>
      </c>
      <c r="M7" s="185"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9.5" thickBot="1" x14ac:dyDescent="0.3">
      <c r="A8" s="339"/>
      <c r="B8" s="184"/>
      <c r="C8" s="184"/>
      <c r="D8" s="184"/>
      <c r="E8" s="184"/>
      <c r="F8" s="184"/>
      <c r="G8" s="184"/>
      <c r="H8" s="185"/>
      <c r="I8" s="185"/>
      <c r="J8" s="185"/>
      <c r="K8" s="185"/>
      <c r="L8" s="185"/>
      <c r="M8" s="185"/>
      <c r="N8" s="185"/>
      <c r="O8" s="193"/>
      <c r="P8" s="177"/>
      <c r="Q8" s="192"/>
      <c r="R8" s="177"/>
      <c r="S8" s="48" t="s">
        <v>40</v>
      </c>
      <c r="T8" s="48" t="s">
        <v>41</v>
      </c>
      <c r="U8" s="48" t="s">
        <v>42</v>
      </c>
      <c r="V8" s="48" t="s">
        <v>43</v>
      </c>
      <c r="W8" s="48" t="s">
        <v>44</v>
      </c>
      <c r="X8" s="48" t="s">
        <v>45</v>
      </c>
      <c r="Y8" s="183"/>
      <c r="Z8" s="183"/>
      <c r="AA8" s="183"/>
      <c r="AB8" s="183"/>
      <c r="AC8" s="183"/>
      <c r="AD8" s="183"/>
      <c r="AE8" s="183"/>
      <c r="AF8" s="164"/>
      <c r="AG8" s="164"/>
      <c r="AH8" s="164"/>
      <c r="AI8" s="164"/>
      <c r="AJ8" s="164"/>
      <c r="AK8" s="164"/>
    </row>
    <row r="9" spans="1:37" ht="363" x14ac:dyDescent="0.25">
      <c r="A9" s="326">
        <v>1</v>
      </c>
      <c r="B9" s="170" t="s">
        <v>71</v>
      </c>
      <c r="C9" s="170" t="s">
        <v>638</v>
      </c>
      <c r="D9" s="170" t="s">
        <v>639</v>
      </c>
      <c r="E9" s="174" t="s">
        <v>640</v>
      </c>
      <c r="F9" s="170" t="s">
        <v>75</v>
      </c>
      <c r="G9" s="170">
        <v>15</v>
      </c>
      <c r="H9" s="162" t="str">
        <f>IF(G9&lt;=0,"",IF(G9&lt;=2,"Muy Baja",IF(G9&lt;=24,"Baja",IF(G9&lt;=500,"Media",IF(G9&lt;=5000,"Alta","Muy Alta")))))</f>
        <v>Baja</v>
      </c>
      <c r="I9" s="163">
        <f>IF(H9="","",IF(H9="Muy Baja",0.2,IF(H9="Baja",0.4,IF(H9="Media",0.6,IF(H9="Alta",0.8,IF(H9="Muy Alta",1,))))))</f>
        <v>0.4</v>
      </c>
      <c r="J9" s="176" t="s">
        <v>279</v>
      </c>
      <c r="K9" s="163" t="str">
        <f>IF(NOT(ISERROR(MATCH(J9,'[8]Tabla Impacto'!$B$221:$B$223,0))),'[8]Tabla Impacto'!$F$223&amp;"Por favor no seleccionar los criterios de impacto(Afectación Económica o presupuestal y Pérdida Reputacional)",J9)</f>
        <v xml:space="preserve">     El riesgo afecta la imagen de alguna área de la organización</v>
      </c>
      <c r="L9" s="162" t="str">
        <f>IF(OR(K9='[8]Tabla Impacto'!$C$11,K9='[8]Tabla Impacto'!$D$11),"Leve",IF(OR(K9='[8]Tabla Impacto'!$C$12,K9='[8]Tabla Impacto'!$D$12),"Menor",IF(OR(K9='[8]Tabla Impacto'!$C$13,K9='[8]Tabla Impacto'!$D$13),"Moderado",IF(OR(K9='[8]Tabla Impacto'!$C$14,K9='[8]Tabla Impacto'!$D$14),"Mayor",IF(OR(K9='[8]Tabla Impacto'!$C$15,K9='[8]Tabla Impacto'!$D$15),"Catastrófico","")))))</f>
        <v>Leve</v>
      </c>
      <c r="M9" s="163">
        <f>IF(L9="","",IF(L9="Leve",0.2,IF(L9="Menor",0.4,IF(L9="Moderado",0.6,IF(L9="Mayor",0.8,IF(L9="Catastrófico",1,))))))</f>
        <v>0.2</v>
      </c>
      <c r="N9" s="16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101">
        <v>1</v>
      </c>
      <c r="P9" s="155" t="s">
        <v>641</v>
      </c>
      <c r="Q9" s="259" t="s">
        <v>642</v>
      </c>
      <c r="R9" s="104" t="str">
        <f t="shared" ref="R9:R28" si="0">IF(OR(S9="Preventivo",S9="Detectivo"),"Probabilidad",IF(S9="Correctivo","Impacto",""))</f>
        <v>Impacto</v>
      </c>
      <c r="S9" s="105" t="s">
        <v>102</v>
      </c>
      <c r="T9" s="105" t="s">
        <v>59</v>
      </c>
      <c r="U9" s="46" t="str">
        <f>IF(AND(S9="Preventivo",T9="Automático"),"50%",IF(AND(S9="Preventivo",T9="Manual"),"40%",IF(AND(S9="Detectivo",T9="Automático"),"40%",IF(AND(S9="Detectivo",T9="Manual"),"30%",IF(AND(S9="Correctivo",T9="Automático"),"35%",IF(AND(S9="Correctivo",T9="Manual"),"25%",""))))))</f>
        <v>25%</v>
      </c>
      <c r="V9" s="105" t="s">
        <v>61</v>
      </c>
      <c r="W9" s="105" t="s">
        <v>62</v>
      </c>
      <c r="X9" s="105" t="s">
        <v>63</v>
      </c>
      <c r="Y9" s="106">
        <f>IFERROR(IF(R9="Probabilidad",(I9-(+I9*U9)),IF(R9="Impacto",I9,"")),"")</f>
        <v>0.4</v>
      </c>
      <c r="Z9" s="37" t="str">
        <f>IFERROR(IF(Y9="","",IF(Y9&lt;=0.2,"Muy Baja",IF(Y9&lt;=0.4,"Baja",IF(Y9&lt;=0.6,"Media",IF(Y9&lt;=0.8,"Alta","Muy Alta"))))),"")</f>
        <v>Baja</v>
      </c>
      <c r="AA9" s="46">
        <f>+Y9</f>
        <v>0.4</v>
      </c>
      <c r="AB9" s="37" t="str">
        <f>IFERROR(IF(AC9="","",IF(AC9&lt;=0.2,"Leve",IF(AC9&lt;=0.4,"Menor",IF(AC9&lt;=0.6,"Moderado",IF(AC9&lt;=0.8,"Mayor","Catastrófico"))))),"")</f>
        <v>Leve</v>
      </c>
      <c r="AC9" s="46">
        <f>IFERROR(IF(R9="Impacto",(M9-(+M9*U9)),IF(R9="Probabilidad",M9,"")),"")</f>
        <v>0.15000000000000002</v>
      </c>
      <c r="AD9" s="37"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05" t="s">
        <v>405</v>
      </c>
      <c r="AF9" s="39"/>
      <c r="AG9" s="39"/>
      <c r="AH9" s="65"/>
      <c r="AI9" s="65"/>
      <c r="AJ9" s="39"/>
      <c r="AK9" s="39"/>
    </row>
    <row r="10" spans="1:37" ht="248.25" thickBot="1" x14ac:dyDescent="0.3">
      <c r="A10" s="326"/>
      <c r="B10" s="170"/>
      <c r="C10" s="170"/>
      <c r="D10" s="170"/>
      <c r="E10" s="174"/>
      <c r="F10" s="170"/>
      <c r="G10" s="170"/>
      <c r="H10" s="162"/>
      <c r="I10" s="163"/>
      <c r="J10" s="176"/>
      <c r="K10" s="163">
        <f>IF(NOT(ISERROR(MATCH(J10,_xlfn.ANCHORARRAY(E13),0))),#REF!&amp;"Por favor no seleccionar los criterios de impacto",J10)</f>
        <v>0</v>
      </c>
      <c r="L10" s="162"/>
      <c r="M10" s="163"/>
      <c r="N10" s="162"/>
      <c r="O10" s="101">
        <v>2</v>
      </c>
      <c r="P10" s="156" t="s">
        <v>459</v>
      </c>
      <c r="Q10" s="260"/>
      <c r="R10" s="104" t="str">
        <f t="shared" si="0"/>
        <v>Impacto</v>
      </c>
      <c r="S10" s="105" t="s">
        <v>102</v>
      </c>
      <c r="T10" s="105" t="s">
        <v>59</v>
      </c>
      <c r="U10" s="46" t="str">
        <f t="shared" ref="U10" si="1">IF(AND(S10="Preventivo",T10="Automático"),"50%",IF(AND(S10="Preventivo",T10="Manual"),"40%",IF(AND(S10="Detectivo",T10="Automático"),"40%",IF(AND(S10="Detectivo",T10="Manual"),"30%",IF(AND(S10="Correctivo",T10="Automático"),"35%",IF(AND(S10="Correctivo",T10="Manual"),"25%",""))))))</f>
        <v>25%</v>
      </c>
      <c r="V10" s="105" t="s">
        <v>61</v>
      </c>
      <c r="W10" s="105" t="s">
        <v>62</v>
      </c>
      <c r="X10" s="105" t="s">
        <v>63</v>
      </c>
      <c r="Y10" s="106">
        <f t="shared" ref="Y10:Y28" si="2">IFERROR(IF(R10="Probabilidad",(I10-(+I10*U10)),IF(R10="Impacto",I10,"")),"")</f>
        <v>0</v>
      </c>
      <c r="Z10" s="37" t="str">
        <f t="shared" ref="Z10" si="3">IFERROR(IF(Y10="","",IF(Y10&lt;=0.2,"Muy Baja",IF(Y10&lt;=0.4,"Baja",IF(Y10&lt;=0.6,"Media",IF(Y10&lt;=0.8,"Alta","Muy Alta"))))),"")</f>
        <v>Muy Baja</v>
      </c>
      <c r="AA10" s="46">
        <f t="shared" ref="AA10" si="4">+Y10</f>
        <v>0</v>
      </c>
      <c r="AB10" s="37" t="str">
        <f t="shared" ref="AB10" si="5">IFERROR(IF(AC10="","",IF(AC10&lt;=0.2,"Leve",IF(AC10&lt;=0.4,"Menor",IF(AC10&lt;=0.6,"Moderado",IF(AC10&lt;=0.8,"Mayor","Catastrófico"))))),"")</f>
        <v>Leve</v>
      </c>
      <c r="AC10" s="46">
        <f t="shared" ref="AC10:AC28" si="6">IFERROR(IF(R10="Impacto",(M10-(+M10*U10)),IF(R10="Probabilidad",M10,"")),"")</f>
        <v>0</v>
      </c>
      <c r="AD10" s="37"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05" t="s">
        <v>405</v>
      </c>
      <c r="AF10" s="39"/>
      <c r="AG10" s="39"/>
      <c r="AH10" s="65"/>
      <c r="AI10" s="65"/>
      <c r="AJ10" s="39"/>
      <c r="AK10" s="39"/>
    </row>
    <row r="11" spans="1:37" ht="396" x14ac:dyDescent="0.25">
      <c r="A11" s="326">
        <v>2</v>
      </c>
      <c r="B11" s="170" t="s">
        <v>71</v>
      </c>
      <c r="C11" s="170" t="s">
        <v>643</v>
      </c>
      <c r="D11" s="170" t="s">
        <v>644</v>
      </c>
      <c r="E11" s="174" t="s">
        <v>645</v>
      </c>
      <c r="F11" s="170" t="s">
        <v>75</v>
      </c>
      <c r="G11" s="170">
        <v>500</v>
      </c>
      <c r="H11" s="162" t="str">
        <f>IF(G11&lt;=0,"",IF(G11&lt;=2,"Muy Baja",IF(G11&lt;=24,"Baja",IF(G11&lt;=500,"Media",IF(G11&lt;=5000,"Alta","Muy Alta")))))</f>
        <v>Media</v>
      </c>
      <c r="I11" s="163">
        <f>IF(H11="","",IF(H11="Muy Baja",0.2,IF(H11="Baja",0.4,IF(H11="Media",0.6,IF(H11="Alta",0.8,IF(H11="Muy Alta",1,))))))</f>
        <v>0.6</v>
      </c>
      <c r="J11" s="176" t="s">
        <v>279</v>
      </c>
      <c r="K11" s="163" t="str">
        <f>IF(NOT(ISERROR(MATCH(J11,'[8]Tabla Impacto'!$B$221:$B$223,0))),'[8]Tabla Impacto'!$F$223&amp;"Por favor no seleccionar los criterios de impacto(Afectación Económica o presupuestal y Pérdida Reputacional)",J11)</f>
        <v xml:space="preserve">     El riesgo afecta la imagen de alguna área de la organización</v>
      </c>
      <c r="L11" s="162" t="str">
        <f>IF(OR(K11='[8]Tabla Impacto'!$C$11,K11='[8]Tabla Impacto'!$D$11),"Leve",IF(OR(K11='[8]Tabla Impacto'!$C$12,K11='[8]Tabla Impacto'!$D$12),"Menor",IF(OR(K11='[8]Tabla Impacto'!$C$13,K11='[8]Tabla Impacto'!$D$13),"Moderado",IF(OR(K11='[8]Tabla Impacto'!$C$14,K11='[8]Tabla Impacto'!$D$14),"Mayor",IF(OR(K11='[8]Tabla Impacto'!$C$15,K11='[8]Tabla Impacto'!$D$15),"Catastrófico","")))))</f>
        <v>Leve</v>
      </c>
      <c r="M11" s="163">
        <f>IF(L11="","",IF(L11="Leve",0.2,IF(L11="Menor",0.4,IF(L11="Moderado",0.6,IF(L11="Mayor",0.8,IF(L11="Catastrófico",1,))))))</f>
        <v>0.2</v>
      </c>
      <c r="N11" s="16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01">
        <v>1</v>
      </c>
      <c r="P11" s="157" t="s">
        <v>646</v>
      </c>
      <c r="Q11" s="32" t="s">
        <v>647</v>
      </c>
      <c r="R11" s="104" t="str">
        <f t="shared" si="0"/>
        <v>Impacto</v>
      </c>
      <c r="S11" s="105" t="s">
        <v>102</v>
      </c>
      <c r="T11" s="105" t="s">
        <v>59</v>
      </c>
      <c r="U11" s="46" t="str">
        <f>IF(AND(S11="Preventivo",T11="Automático"),"50%",IF(AND(S11="Preventivo",T11="Manual"),"40%",IF(AND(S11="Detectivo",T11="Automático"),"40%",IF(AND(S11="Detectivo",T11="Manual"),"30%",IF(AND(S11="Correctivo",T11="Automático"),"35%",IF(AND(S11="Correctivo",T11="Manual"),"25%",""))))))</f>
        <v>25%</v>
      </c>
      <c r="V11" s="105" t="s">
        <v>66</v>
      </c>
      <c r="W11" s="105" t="s">
        <v>122</v>
      </c>
      <c r="X11" s="105" t="s">
        <v>67</v>
      </c>
      <c r="Y11" s="106">
        <f t="shared" si="2"/>
        <v>0.6</v>
      </c>
      <c r="Z11" s="37" t="str">
        <f>IFERROR(IF(Y11="","",IF(Y11&lt;=0.2,"Muy Baja",IF(Y11&lt;=0.4,"Baja",IF(Y11&lt;=0.6,"Media",IF(Y11&lt;=0.8,"Alta","Muy Alta"))))),"")</f>
        <v>Media</v>
      </c>
      <c r="AA11" s="46">
        <f>+Y11</f>
        <v>0.6</v>
      </c>
      <c r="AB11" s="37" t="str">
        <f>IFERROR(IF(AC11="","",IF(AC11&lt;=0.2,"Leve",IF(AC11&lt;=0.4,"Menor",IF(AC11&lt;=0.6,"Moderado",IF(AC11&lt;=0.8,"Mayor","Catastrófico"))))),"")</f>
        <v>Leve</v>
      </c>
      <c r="AC11" s="46">
        <f t="shared" si="6"/>
        <v>0.15000000000000002</v>
      </c>
      <c r="AD11" s="37"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05" t="s">
        <v>405</v>
      </c>
      <c r="AF11" s="39"/>
      <c r="AG11" s="39"/>
      <c r="AH11" s="65"/>
      <c r="AI11" s="65"/>
      <c r="AJ11" s="39"/>
      <c r="AK11" s="39"/>
    </row>
    <row r="12" spans="1:37" ht="16.5" x14ac:dyDescent="0.25">
      <c r="A12" s="326"/>
      <c r="B12" s="170"/>
      <c r="C12" s="170"/>
      <c r="D12" s="170"/>
      <c r="E12" s="174"/>
      <c r="F12" s="170"/>
      <c r="G12" s="170"/>
      <c r="H12" s="162"/>
      <c r="I12" s="163"/>
      <c r="J12" s="176"/>
      <c r="K12" s="163">
        <f>IF(NOT(ISERROR(MATCH(J12,_xlfn.ANCHORARRAY(E15),0))),#REF!&amp;"Por favor no seleccionar los criterios de impacto",J12)</f>
        <v>0</v>
      </c>
      <c r="L12" s="162"/>
      <c r="M12" s="163"/>
      <c r="N12" s="162"/>
      <c r="O12" s="101">
        <v>2</v>
      </c>
      <c r="P12" s="32"/>
      <c r="Q12" s="32"/>
      <c r="R12" s="104" t="str">
        <f t="shared" si="0"/>
        <v/>
      </c>
      <c r="S12" s="105"/>
      <c r="T12" s="105"/>
      <c r="U12" s="46" t="str">
        <f t="shared" ref="U12" si="8">IF(AND(S12="Preventivo",T12="Automático"),"50%",IF(AND(S12="Preventivo",T12="Manual"),"40%",IF(AND(S12="Detectivo",T12="Automático"),"40%",IF(AND(S12="Detectivo",T12="Manual"),"30%",IF(AND(S12="Correctivo",T12="Automático"),"35%",IF(AND(S12="Correctivo",T12="Manual"),"25%",""))))))</f>
        <v/>
      </c>
      <c r="V12" s="105"/>
      <c r="W12" s="105"/>
      <c r="X12" s="105"/>
      <c r="Y12" s="106" t="str">
        <f t="shared" si="2"/>
        <v/>
      </c>
      <c r="Z12" s="37" t="str">
        <f t="shared" ref="Z12:Z28" si="9">IFERROR(IF(Y12="","",IF(Y12&lt;=0.2,"Muy Baja",IF(Y12&lt;=0.4,"Baja",IF(Y12&lt;=0.6,"Media",IF(Y12&lt;=0.8,"Alta","Muy Alta"))))),"")</f>
        <v/>
      </c>
      <c r="AA12" s="46" t="str">
        <f t="shared" ref="AA12" si="10">+Y12</f>
        <v/>
      </c>
      <c r="AB12" s="37" t="str">
        <f t="shared" ref="AB12:AB28" si="11">IFERROR(IF(AC12="","",IF(AC12&lt;=0.2,"Leve",IF(AC12&lt;=0.4,"Menor",IF(AC12&lt;=0.6,"Moderado",IF(AC12&lt;=0.8,"Mayor","Catastrófico"))))),"")</f>
        <v/>
      </c>
      <c r="AC12" s="46" t="str">
        <f t="shared" si="6"/>
        <v/>
      </c>
      <c r="AD12" s="37" t="str">
        <f t="shared" ref="AD12" si="12">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05"/>
      <c r="AF12" s="39"/>
      <c r="AG12" s="39"/>
      <c r="AH12" s="65"/>
      <c r="AI12" s="65"/>
      <c r="AJ12" s="39"/>
      <c r="AK12" s="39"/>
    </row>
    <row r="13" spans="1:37" ht="16.5" x14ac:dyDescent="0.25">
      <c r="A13" s="326">
        <v>3</v>
      </c>
      <c r="B13" s="170"/>
      <c r="C13" s="170"/>
      <c r="D13" s="170"/>
      <c r="E13" s="174"/>
      <c r="F13" s="170"/>
      <c r="G13" s="170"/>
      <c r="H13" s="162" t="str">
        <f>IF(G13&lt;=0,"",IF(G13&lt;=2,"Muy Baja",IF(G13&lt;=24,"Baja",IF(G13&lt;=500,"Media",IF(G13&lt;=5000,"Alta","Muy Alta")))))</f>
        <v/>
      </c>
      <c r="I13" s="163" t="str">
        <f>IF(H13="","",IF(H13="Muy Baja",0.2,IF(H13="Baja",0.4,IF(H13="Media",0.6,IF(H13="Alta",0.8,IF(H13="Muy Alta",1,))))))</f>
        <v/>
      </c>
      <c r="J13" s="176"/>
      <c r="K13" s="163">
        <f>IF(NOT(ISERROR(MATCH(J13,'[8]Tabla Impacto'!$B$221:$B$223,0))),'[8]Tabla Impacto'!$F$223&amp;"Por favor no seleccionar los criterios de impacto(Afectación Económica o presupuestal y Pérdida Reputacional)",J13)</f>
        <v>0</v>
      </c>
      <c r="L13" s="162" t="str">
        <f>IF(OR(K13='[8]Tabla Impacto'!$C$11,K13='[8]Tabla Impacto'!$D$11),"Leve",IF(OR(K13='[8]Tabla Impacto'!$C$12,K13='[8]Tabla Impacto'!$D$12),"Menor",IF(OR(K13='[8]Tabla Impacto'!$C$13,K13='[8]Tabla Impacto'!$D$13),"Moderado",IF(OR(K13='[8]Tabla Impacto'!$C$14,K13='[8]Tabla Impacto'!$D$14),"Mayor",IF(OR(K13='[8]Tabla Impacto'!$C$15,K13='[8]Tabla Impacto'!$D$15),"Catastrófico","")))))</f>
        <v/>
      </c>
      <c r="M13" s="163" t="str">
        <f>IF(L13="","",IF(L13="Leve",0.2,IF(L13="Menor",0.4,IF(L13="Moderado",0.6,IF(L13="Mayor",0.8,IF(L13="Catastrófico",1,))))))</f>
        <v/>
      </c>
      <c r="N13" s="162"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01">
        <v>1</v>
      </c>
      <c r="P13" s="32"/>
      <c r="Q13" s="32"/>
      <c r="R13" s="104" t="str">
        <f t="shared" si="0"/>
        <v/>
      </c>
      <c r="S13" s="105"/>
      <c r="T13" s="105"/>
      <c r="U13" s="46" t="str">
        <f>IF(AND(S13="Preventivo",T13="Automático"),"50%",IF(AND(S13="Preventivo",T13="Manual"),"40%",IF(AND(S13="Detectivo",T13="Automático"),"40%",IF(AND(S13="Detectivo",T13="Manual"),"30%",IF(AND(S13="Correctivo",T13="Automático"),"35%",IF(AND(S13="Correctivo",T13="Manual"),"25%",""))))))</f>
        <v/>
      </c>
      <c r="V13" s="105"/>
      <c r="W13" s="105"/>
      <c r="X13" s="105"/>
      <c r="Y13" s="106" t="str">
        <f t="shared" si="2"/>
        <v/>
      </c>
      <c r="Z13" s="37" t="str">
        <f>IFERROR(IF(Y13="","",IF(Y13&lt;=0.2,"Muy Baja",IF(Y13&lt;=0.4,"Baja",IF(Y13&lt;=0.6,"Media",IF(Y13&lt;=0.8,"Alta","Muy Alta"))))),"")</f>
        <v/>
      </c>
      <c r="AA13" s="46" t="str">
        <f>+Y13</f>
        <v/>
      </c>
      <c r="AB13" s="37" t="str">
        <f>IFERROR(IF(AC13="","",IF(AC13&lt;=0.2,"Leve",IF(AC13&lt;=0.4,"Menor",IF(AC13&lt;=0.6,"Moderado",IF(AC13&lt;=0.8,"Mayor","Catastrófico"))))),"")</f>
        <v/>
      </c>
      <c r="AC13" s="46" t="str">
        <f t="shared" si="6"/>
        <v/>
      </c>
      <c r="AD13" s="37"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05"/>
      <c r="AF13" s="39"/>
      <c r="AG13" s="39"/>
      <c r="AH13" s="65"/>
      <c r="AI13" s="65"/>
      <c r="AJ13" s="39"/>
      <c r="AK13" s="39"/>
    </row>
    <row r="14" spans="1:37" ht="16.5" x14ac:dyDescent="0.25">
      <c r="A14" s="326"/>
      <c r="B14" s="170"/>
      <c r="C14" s="170"/>
      <c r="D14" s="170"/>
      <c r="E14" s="174"/>
      <c r="F14" s="170"/>
      <c r="G14" s="170"/>
      <c r="H14" s="162"/>
      <c r="I14" s="163"/>
      <c r="J14" s="176"/>
      <c r="K14" s="163">
        <f>IF(NOT(ISERROR(MATCH(J14,_xlfn.ANCHORARRAY(E17),0))),#REF!&amp;"Por favor no seleccionar los criterios de impacto",J14)</f>
        <v>0</v>
      </c>
      <c r="L14" s="162"/>
      <c r="M14" s="163"/>
      <c r="N14" s="162"/>
      <c r="O14" s="101">
        <v>2</v>
      </c>
      <c r="P14" s="32"/>
      <c r="Q14" s="32"/>
      <c r="R14" s="104"/>
      <c r="S14" s="105"/>
      <c r="T14" s="105"/>
      <c r="U14" s="46" t="str">
        <f t="shared" ref="U14" si="13">IF(AND(S14="Preventivo",T14="Automático"),"50%",IF(AND(S14="Preventivo",T14="Manual"),"40%",IF(AND(S14="Detectivo",T14="Automático"),"40%",IF(AND(S14="Detectivo",T14="Manual"),"30%",IF(AND(S14="Correctivo",T14="Automático"),"35%",IF(AND(S14="Correctivo",T14="Manual"),"25%",""))))))</f>
        <v/>
      </c>
      <c r="V14" s="105"/>
      <c r="W14" s="105"/>
      <c r="X14" s="105"/>
      <c r="Y14" s="106" t="str">
        <f t="shared" si="2"/>
        <v/>
      </c>
      <c r="Z14" s="37" t="str">
        <f t="shared" si="9"/>
        <v/>
      </c>
      <c r="AA14" s="46" t="str">
        <f t="shared" ref="AA14" si="14">+Y14</f>
        <v/>
      </c>
      <c r="AB14" s="37" t="str">
        <f t="shared" si="11"/>
        <v/>
      </c>
      <c r="AC14" s="46" t="str">
        <f t="shared" si="6"/>
        <v/>
      </c>
      <c r="AD14" s="37" t="str">
        <f t="shared" ref="AD14" si="15">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05"/>
      <c r="AF14" s="39"/>
      <c r="AG14" s="39"/>
      <c r="AH14" s="65"/>
      <c r="AI14" s="65"/>
      <c r="AJ14" s="39"/>
      <c r="AK14" s="39"/>
    </row>
    <row r="15" spans="1:37" ht="16.5" x14ac:dyDescent="0.25">
      <c r="A15" s="326">
        <v>4</v>
      </c>
      <c r="B15" s="170"/>
      <c r="C15" s="170"/>
      <c r="D15" s="170"/>
      <c r="E15" s="174"/>
      <c r="F15" s="170"/>
      <c r="G15" s="170"/>
      <c r="H15" s="162" t="str">
        <f>IF(G15&lt;=0,"",IF(G15&lt;=2,"Muy Baja",IF(G15&lt;=24,"Baja",IF(G15&lt;=500,"Media",IF(G15&lt;=5000,"Alta","Muy Alta")))))</f>
        <v/>
      </c>
      <c r="I15" s="163" t="str">
        <f>IF(H15="","",IF(H15="Muy Baja",0.2,IF(H15="Baja",0.4,IF(H15="Media",0.6,IF(H15="Alta",0.8,IF(H15="Muy Alta",1,))))))</f>
        <v/>
      </c>
      <c r="J15" s="176"/>
      <c r="K15" s="163">
        <f>IF(NOT(ISERROR(MATCH(J15,'[8]Tabla Impacto'!$B$221:$B$223,0))),'[8]Tabla Impacto'!$F$223&amp;"Por favor no seleccionar los criterios de impacto(Afectación Económica o presupuestal y Pérdida Reputacional)",J15)</f>
        <v>0</v>
      </c>
      <c r="L15" s="162" t="str">
        <f>IF(OR(K15='[8]Tabla Impacto'!$C$11,K15='[8]Tabla Impacto'!$D$11),"Leve",IF(OR(K15='[8]Tabla Impacto'!$C$12,K15='[8]Tabla Impacto'!$D$12),"Menor",IF(OR(K15='[8]Tabla Impacto'!$C$13,K15='[8]Tabla Impacto'!$D$13),"Moderado",IF(OR(K15='[8]Tabla Impacto'!$C$14,K15='[8]Tabla Impacto'!$D$14),"Mayor",IF(OR(K15='[8]Tabla Impacto'!$C$15,K15='[8]Tabla Impacto'!$D$15),"Catastrófico","")))))</f>
        <v/>
      </c>
      <c r="M15" s="163" t="str">
        <f>IF(L15="","",IF(L15="Leve",0.2,IF(L15="Menor",0.4,IF(L15="Moderado",0.6,IF(L15="Mayor",0.8,IF(L15="Catastrófico",1,))))))</f>
        <v/>
      </c>
      <c r="N15" s="162"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101">
        <v>1</v>
      </c>
      <c r="P15" s="32"/>
      <c r="Q15" s="32"/>
      <c r="R15" s="104" t="str">
        <f t="shared" si="0"/>
        <v/>
      </c>
      <c r="S15" s="105"/>
      <c r="T15" s="105"/>
      <c r="U15" s="46" t="str">
        <f>IF(AND(S15="Preventivo",T15="Automático"),"50%",IF(AND(S15="Preventivo",T15="Manual"),"40%",IF(AND(S15="Detectivo",T15="Automático"),"40%",IF(AND(S15="Detectivo",T15="Manual"),"30%",IF(AND(S15="Correctivo",T15="Automático"),"35%",IF(AND(S15="Correctivo",T15="Manual"),"25%",""))))))</f>
        <v/>
      </c>
      <c r="V15" s="105"/>
      <c r="W15" s="105"/>
      <c r="X15" s="105"/>
      <c r="Y15" s="106" t="str">
        <f t="shared" si="2"/>
        <v/>
      </c>
      <c r="Z15" s="37" t="str">
        <f>IFERROR(IF(Y15="","",IF(Y15&lt;=0.2,"Muy Baja",IF(Y15&lt;=0.4,"Baja",IF(Y15&lt;=0.6,"Media",IF(Y15&lt;=0.8,"Alta","Muy Alta"))))),"")</f>
        <v/>
      </c>
      <c r="AA15" s="46" t="str">
        <f>+Y15</f>
        <v/>
      </c>
      <c r="AB15" s="37" t="str">
        <f>IFERROR(IF(AC15="","",IF(AC15&lt;=0.2,"Leve",IF(AC15&lt;=0.4,"Menor",IF(AC15&lt;=0.6,"Moderado",IF(AC15&lt;=0.8,"Mayor","Catastrófico"))))),"")</f>
        <v/>
      </c>
      <c r="AC15" s="46" t="str">
        <f t="shared" si="6"/>
        <v/>
      </c>
      <c r="AD15" s="37"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05"/>
      <c r="AF15" s="39"/>
      <c r="AG15" s="39"/>
      <c r="AH15" s="65"/>
      <c r="AI15" s="65"/>
      <c r="AJ15" s="39"/>
      <c r="AK15" s="39"/>
    </row>
    <row r="16" spans="1:37" ht="16.5" x14ac:dyDescent="0.25">
      <c r="A16" s="326"/>
      <c r="B16" s="170"/>
      <c r="C16" s="170"/>
      <c r="D16" s="170"/>
      <c r="E16" s="174"/>
      <c r="F16" s="170"/>
      <c r="G16" s="170"/>
      <c r="H16" s="162"/>
      <c r="I16" s="163"/>
      <c r="J16" s="176"/>
      <c r="K16" s="163">
        <f>IF(NOT(ISERROR(MATCH(J16,_xlfn.ANCHORARRAY(E19),0))),#REF!&amp;"Por favor no seleccionar los criterios de impacto",J16)</f>
        <v>0</v>
      </c>
      <c r="L16" s="162"/>
      <c r="M16" s="163"/>
      <c r="N16" s="162"/>
      <c r="O16" s="101">
        <v>2</v>
      </c>
      <c r="P16" s="32"/>
      <c r="Q16" s="32"/>
      <c r="R16" s="104" t="str">
        <f t="shared" si="0"/>
        <v/>
      </c>
      <c r="S16" s="105"/>
      <c r="T16" s="105"/>
      <c r="U16" s="46" t="str">
        <f t="shared" ref="U16" si="16">IF(AND(S16="Preventivo",T16="Automático"),"50%",IF(AND(S16="Preventivo",T16="Manual"),"40%",IF(AND(S16="Detectivo",T16="Automático"),"40%",IF(AND(S16="Detectivo",T16="Manual"),"30%",IF(AND(S16="Correctivo",T16="Automático"),"35%",IF(AND(S16="Correctivo",T16="Manual"),"25%",""))))))</f>
        <v/>
      </c>
      <c r="V16" s="105"/>
      <c r="W16" s="105"/>
      <c r="X16" s="105"/>
      <c r="Y16" s="106" t="str">
        <f t="shared" si="2"/>
        <v/>
      </c>
      <c r="Z16" s="37" t="str">
        <f t="shared" si="9"/>
        <v/>
      </c>
      <c r="AA16" s="46" t="str">
        <f t="shared" ref="AA16" si="17">+Y16</f>
        <v/>
      </c>
      <c r="AB16" s="37" t="str">
        <f t="shared" si="11"/>
        <v/>
      </c>
      <c r="AC16" s="46" t="str">
        <f t="shared" si="6"/>
        <v/>
      </c>
      <c r="AD16" s="37" t="str">
        <f t="shared" ref="AD16" si="18">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05"/>
      <c r="AF16" s="39"/>
      <c r="AG16" s="39"/>
      <c r="AH16" s="65"/>
      <c r="AI16" s="65"/>
      <c r="AJ16" s="39"/>
      <c r="AK16" s="39"/>
    </row>
    <row r="17" spans="1:37" ht="16.5" x14ac:dyDescent="0.25">
      <c r="A17" s="326">
        <v>5</v>
      </c>
      <c r="B17" s="170"/>
      <c r="C17" s="170"/>
      <c r="D17" s="170"/>
      <c r="E17" s="174"/>
      <c r="F17" s="170"/>
      <c r="G17" s="170"/>
      <c r="H17" s="162" t="str">
        <f>IF(G17&lt;=0,"",IF(G17&lt;=2,"Muy Baja",IF(G17&lt;=24,"Baja",IF(G17&lt;=500,"Media",IF(G17&lt;=5000,"Alta","Muy Alta")))))</f>
        <v/>
      </c>
      <c r="I17" s="163" t="str">
        <f>IF(H17="","",IF(H17="Muy Baja",0.2,IF(H17="Baja",0.4,IF(H17="Media",0.6,IF(H17="Alta",0.8,IF(H17="Muy Alta",1,))))))</f>
        <v/>
      </c>
      <c r="J17" s="176"/>
      <c r="K17" s="163">
        <f>IF(NOT(ISERROR(MATCH(J17,'[8]Tabla Impacto'!$B$221:$B$223,0))),'[8]Tabla Impacto'!$F$223&amp;"Por favor no seleccionar los criterios de impacto(Afectación Económica o presupuestal y Pérdida Reputacional)",J17)</f>
        <v>0</v>
      </c>
      <c r="L17" s="162" t="str">
        <f>IF(OR(K17='[8]Tabla Impacto'!$C$11,K17='[8]Tabla Impacto'!$D$11),"Leve",IF(OR(K17='[8]Tabla Impacto'!$C$12,K17='[8]Tabla Impacto'!$D$12),"Menor",IF(OR(K17='[8]Tabla Impacto'!$C$13,K17='[8]Tabla Impacto'!$D$13),"Moderado",IF(OR(K17='[8]Tabla Impacto'!$C$14,K17='[8]Tabla Impacto'!$D$14),"Mayor",IF(OR(K17='[8]Tabla Impacto'!$C$15,K17='[8]Tabla Impacto'!$D$15),"Catastrófico","")))))</f>
        <v/>
      </c>
      <c r="M17" s="163" t="str">
        <f>IF(L17="","",IF(L17="Leve",0.2,IF(L17="Menor",0.4,IF(L17="Moderado",0.6,IF(L17="Mayor",0.8,IF(L17="Catastrófico",1,))))))</f>
        <v/>
      </c>
      <c r="N17" s="162"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01">
        <v>1</v>
      </c>
      <c r="P17" s="32"/>
      <c r="Q17" s="32"/>
      <c r="R17" s="104" t="str">
        <f t="shared" si="0"/>
        <v/>
      </c>
      <c r="S17" s="105"/>
      <c r="T17" s="105"/>
      <c r="U17" s="46" t="str">
        <f>IF(AND(S17="Preventivo",T17="Automático"),"50%",IF(AND(S17="Preventivo",T17="Manual"),"40%",IF(AND(S17="Detectivo",T17="Automático"),"40%",IF(AND(S17="Detectivo",T17="Manual"),"30%",IF(AND(S17="Correctivo",T17="Automático"),"35%",IF(AND(S17="Correctivo",T17="Manual"),"25%",""))))))</f>
        <v/>
      </c>
      <c r="V17" s="105"/>
      <c r="W17" s="105"/>
      <c r="X17" s="105"/>
      <c r="Y17" s="106" t="str">
        <f t="shared" si="2"/>
        <v/>
      </c>
      <c r="Z17" s="37" t="str">
        <f>IFERROR(IF(Y17="","",IF(Y17&lt;=0.2,"Muy Baja",IF(Y17&lt;=0.4,"Baja",IF(Y17&lt;=0.6,"Media",IF(Y17&lt;=0.8,"Alta","Muy Alta"))))),"")</f>
        <v/>
      </c>
      <c r="AA17" s="46" t="str">
        <f>+Y17</f>
        <v/>
      </c>
      <c r="AB17" s="37" t="str">
        <f>IFERROR(IF(AC17="","",IF(AC17&lt;=0.2,"Leve",IF(AC17&lt;=0.4,"Menor",IF(AC17&lt;=0.6,"Moderado",IF(AC17&lt;=0.8,"Mayor","Catastrófico"))))),"")</f>
        <v/>
      </c>
      <c r="AC17" s="46" t="str">
        <f t="shared" si="6"/>
        <v/>
      </c>
      <c r="AD17" s="37"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05"/>
      <c r="AF17" s="39"/>
      <c r="AG17" s="39"/>
      <c r="AH17" s="65"/>
      <c r="AI17" s="65"/>
      <c r="AJ17" s="39"/>
      <c r="AK17" s="39"/>
    </row>
    <row r="18" spans="1:37" ht="16.5" x14ac:dyDescent="0.25">
      <c r="A18" s="326"/>
      <c r="B18" s="170"/>
      <c r="C18" s="170"/>
      <c r="D18" s="170"/>
      <c r="E18" s="174"/>
      <c r="F18" s="170"/>
      <c r="G18" s="170"/>
      <c r="H18" s="162"/>
      <c r="I18" s="163"/>
      <c r="J18" s="176"/>
      <c r="K18" s="163">
        <f>IF(NOT(ISERROR(MATCH(J18,_xlfn.ANCHORARRAY(E21),0))),#REF!&amp;"Por favor no seleccionar los criterios de impacto",J18)</f>
        <v>0</v>
      </c>
      <c r="L18" s="162"/>
      <c r="M18" s="163"/>
      <c r="N18" s="162"/>
      <c r="O18" s="101">
        <v>2</v>
      </c>
      <c r="P18" s="32"/>
      <c r="Q18" s="32"/>
      <c r="R18" s="104" t="str">
        <f t="shared" si="0"/>
        <v/>
      </c>
      <c r="S18" s="105"/>
      <c r="T18" s="105"/>
      <c r="U18" s="46" t="str">
        <f t="shared" ref="U18" si="19">IF(AND(S18="Preventivo",T18="Automático"),"50%",IF(AND(S18="Preventivo",T18="Manual"),"40%",IF(AND(S18="Detectivo",T18="Automático"),"40%",IF(AND(S18="Detectivo",T18="Manual"),"30%",IF(AND(S18="Correctivo",T18="Automático"),"35%",IF(AND(S18="Correctivo",T18="Manual"),"25%",""))))))</f>
        <v/>
      </c>
      <c r="V18" s="105"/>
      <c r="W18" s="105"/>
      <c r="X18" s="105"/>
      <c r="Y18" s="106" t="str">
        <f t="shared" si="2"/>
        <v/>
      </c>
      <c r="Z18" s="37" t="str">
        <f t="shared" si="9"/>
        <v/>
      </c>
      <c r="AA18" s="46" t="str">
        <f t="shared" ref="AA18" si="20">+Y18</f>
        <v/>
      </c>
      <c r="AB18" s="37" t="str">
        <f t="shared" si="11"/>
        <v/>
      </c>
      <c r="AC18" s="46" t="str">
        <f t="shared" si="6"/>
        <v/>
      </c>
      <c r="AD18" s="37" t="str">
        <f t="shared" ref="AD18" si="21">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05"/>
      <c r="AF18" s="39"/>
      <c r="AG18" s="39"/>
      <c r="AH18" s="65"/>
      <c r="AI18" s="65"/>
      <c r="AJ18" s="39"/>
      <c r="AK18" s="39"/>
    </row>
    <row r="19" spans="1:37" ht="16.5" x14ac:dyDescent="0.25">
      <c r="A19" s="326">
        <v>6</v>
      </c>
      <c r="B19" s="170"/>
      <c r="C19" s="170"/>
      <c r="D19" s="170"/>
      <c r="E19" s="174"/>
      <c r="F19" s="170"/>
      <c r="G19" s="170"/>
      <c r="H19" s="162" t="str">
        <f>IF(G19&lt;=0,"",IF(G19&lt;=2,"Muy Baja",IF(G19&lt;=24,"Baja",IF(G19&lt;=500,"Media",IF(G19&lt;=5000,"Alta","Muy Alta")))))</f>
        <v/>
      </c>
      <c r="I19" s="163" t="str">
        <f>IF(H19="","",IF(H19="Muy Baja",0.2,IF(H19="Baja",0.4,IF(H19="Media",0.6,IF(H19="Alta",0.8,IF(H19="Muy Alta",1,))))))</f>
        <v/>
      </c>
      <c r="J19" s="176"/>
      <c r="K19" s="163">
        <f>IF(NOT(ISERROR(MATCH(J19,'[8]Tabla Impacto'!$B$221:$B$223,0))),'[8]Tabla Impacto'!$F$223&amp;"Por favor no seleccionar los criterios de impacto(Afectación Económica o presupuestal y Pérdida Reputacional)",J19)</f>
        <v>0</v>
      </c>
      <c r="L19" s="162" t="str">
        <f>IF(OR(K19='[8]Tabla Impacto'!$C$11,K19='[8]Tabla Impacto'!$D$11),"Leve",IF(OR(K19='[8]Tabla Impacto'!$C$12,K19='[8]Tabla Impacto'!$D$12),"Menor",IF(OR(K19='[8]Tabla Impacto'!$C$13,K19='[8]Tabla Impacto'!$D$13),"Moderado",IF(OR(K19='[8]Tabla Impacto'!$C$14,K19='[8]Tabla Impacto'!$D$14),"Mayor",IF(OR(K19='[8]Tabla Impacto'!$C$15,K19='[8]Tabla Impacto'!$D$15),"Catastrófico","")))))</f>
        <v/>
      </c>
      <c r="M19" s="163" t="str">
        <f>IF(L19="","",IF(L19="Leve",0.2,IF(L19="Menor",0.4,IF(L19="Moderado",0.6,IF(L19="Mayor",0.8,IF(L19="Catastrófico",1,))))))</f>
        <v/>
      </c>
      <c r="N19" s="162"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01">
        <v>1</v>
      </c>
      <c r="P19" s="32"/>
      <c r="Q19" s="32"/>
      <c r="R19" s="104" t="str">
        <f t="shared" si="0"/>
        <v/>
      </c>
      <c r="S19" s="105"/>
      <c r="T19" s="105"/>
      <c r="U19" s="46" t="str">
        <f>IF(AND(S19="Preventivo",T19="Automático"),"50%",IF(AND(S19="Preventivo",T19="Manual"),"40%",IF(AND(S19="Detectivo",T19="Automático"),"40%",IF(AND(S19="Detectivo",T19="Manual"),"30%",IF(AND(S19="Correctivo",T19="Automático"),"35%",IF(AND(S19="Correctivo",T19="Manual"),"25%",""))))))</f>
        <v/>
      </c>
      <c r="V19" s="105"/>
      <c r="W19" s="105"/>
      <c r="X19" s="105"/>
      <c r="Y19" s="106" t="str">
        <f t="shared" si="2"/>
        <v/>
      </c>
      <c r="Z19" s="37" t="str">
        <f>IFERROR(IF(Y19="","",IF(Y19&lt;=0.2,"Muy Baja",IF(Y19&lt;=0.4,"Baja",IF(Y19&lt;=0.6,"Media",IF(Y19&lt;=0.8,"Alta","Muy Alta"))))),"")</f>
        <v/>
      </c>
      <c r="AA19" s="46" t="str">
        <f>+Y19</f>
        <v/>
      </c>
      <c r="AB19" s="37" t="str">
        <f>IFERROR(IF(AC19="","",IF(AC19&lt;=0.2,"Leve",IF(AC19&lt;=0.4,"Menor",IF(AC19&lt;=0.6,"Moderado",IF(AC19&lt;=0.8,"Mayor","Catastrófico"))))),"")</f>
        <v/>
      </c>
      <c r="AC19" s="46" t="str">
        <f t="shared" si="6"/>
        <v/>
      </c>
      <c r="AD19" s="37"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05"/>
      <c r="AF19" s="39"/>
      <c r="AG19" s="39"/>
      <c r="AH19" s="65"/>
      <c r="AI19" s="65"/>
      <c r="AJ19" s="39"/>
      <c r="AK19" s="39"/>
    </row>
    <row r="20" spans="1:37" ht="16.5" x14ac:dyDescent="0.25">
      <c r="A20" s="326"/>
      <c r="B20" s="170"/>
      <c r="C20" s="170"/>
      <c r="D20" s="170"/>
      <c r="E20" s="174"/>
      <c r="F20" s="170"/>
      <c r="G20" s="170"/>
      <c r="H20" s="162"/>
      <c r="I20" s="163"/>
      <c r="J20" s="176"/>
      <c r="K20" s="163">
        <f>IF(NOT(ISERROR(MATCH(J20,_xlfn.ANCHORARRAY(E23),0))),#REF!&amp;"Por favor no seleccionar los criterios de impacto",J20)</f>
        <v>0</v>
      </c>
      <c r="L20" s="162"/>
      <c r="M20" s="163"/>
      <c r="N20" s="162"/>
      <c r="O20" s="101">
        <v>2</v>
      </c>
      <c r="P20" s="32"/>
      <c r="Q20" s="32"/>
      <c r="R20" s="104" t="str">
        <f t="shared" si="0"/>
        <v/>
      </c>
      <c r="S20" s="105"/>
      <c r="T20" s="105"/>
      <c r="U20" s="46" t="str">
        <f t="shared" ref="U20" si="22">IF(AND(S20="Preventivo",T20="Automático"),"50%",IF(AND(S20="Preventivo",T20="Manual"),"40%",IF(AND(S20="Detectivo",T20="Automático"),"40%",IF(AND(S20="Detectivo",T20="Manual"),"30%",IF(AND(S20="Correctivo",T20="Automático"),"35%",IF(AND(S20="Correctivo",T20="Manual"),"25%",""))))))</f>
        <v/>
      </c>
      <c r="V20" s="105"/>
      <c r="W20" s="105"/>
      <c r="X20" s="105"/>
      <c r="Y20" s="106" t="str">
        <f t="shared" si="2"/>
        <v/>
      </c>
      <c r="Z20" s="37" t="str">
        <f t="shared" si="9"/>
        <v/>
      </c>
      <c r="AA20" s="46" t="str">
        <f t="shared" ref="AA20" si="23">+Y20</f>
        <v/>
      </c>
      <c r="AB20" s="37" t="str">
        <f t="shared" si="11"/>
        <v/>
      </c>
      <c r="AC20" s="46" t="str">
        <f t="shared" si="6"/>
        <v/>
      </c>
      <c r="AD20" s="37" t="str">
        <f t="shared" ref="AD20" si="2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05"/>
      <c r="AF20" s="39"/>
      <c r="AG20" s="39"/>
      <c r="AH20" s="65"/>
      <c r="AI20" s="65"/>
      <c r="AJ20" s="39"/>
      <c r="AK20" s="39"/>
    </row>
    <row r="21" spans="1:37" ht="16.5" x14ac:dyDescent="0.25">
      <c r="A21" s="326">
        <v>7</v>
      </c>
      <c r="B21" s="170"/>
      <c r="C21" s="170"/>
      <c r="D21" s="170"/>
      <c r="E21" s="174"/>
      <c r="F21" s="170"/>
      <c r="G21" s="170"/>
      <c r="H21" s="162" t="str">
        <f>IF(G21&lt;=0,"",IF(G21&lt;=2,"Muy Baja",IF(G21&lt;=24,"Baja",IF(G21&lt;=500,"Media",IF(G21&lt;=5000,"Alta","Muy Alta")))))</f>
        <v/>
      </c>
      <c r="I21" s="163" t="str">
        <f>IF(H21="","",IF(H21="Muy Baja",0.2,IF(H21="Baja",0.4,IF(H21="Media",0.6,IF(H21="Alta",0.8,IF(H21="Muy Alta",1,))))))</f>
        <v/>
      </c>
      <c r="J21" s="176"/>
      <c r="K21" s="163">
        <f>IF(NOT(ISERROR(MATCH(J21,'[8]Tabla Impacto'!$B$221:$B$223,0))),'[8]Tabla Impacto'!$F$223&amp;"Por favor no seleccionar los criterios de impacto(Afectación Económica o presupuestal y Pérdida Reputacional)",J21)</f>
        <v>0</v>
      </c>
      <c r="L21" s="162" t="str">
        <f>IF(OR(K21='[8]Tabla Impacto'!$C$11,K21='[8]Tabla Impacto'!$D$11),"Leve",IF(OR(K21='[8]Tabla Impacto'!$C$12,K21='[8]Tabla Impacto'!$D$12),"Menor",IF(OR(K21='[8]Tabla Impacto'!$C$13,K21='[8]Tabla Impacto'!$D$13),"Moderado",IF(OR(K21='[8]Tabla Impacto'!$C$14,K21='[8]Tabla Impacto'!$D$14),"Mayor",IF(OR(K21='[8]Tabla Impacto'!$C$15,K21='[8]Tabla Impacto'!$D$15),"Catastrófico","")))))</f>
        <v/>
      </c>
      <c r="M21" s="163" t="str">
        <f>IF(L21="","",IF(L21="Leve",0.2,IF(L21="Menor",0.4,IF(L21="Moderado",0.6,IF(L21="Mayor",0.8,IF(L21="Catastrófico",1,))))))</f>
        <v/>
      </c>
      <c r="N21" s="162"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01">
        <v>1</v>
      </c>
      <c r="P21" s="32"/>
      <c r="Q21" s="32"/>
      <c r="R21" s="104" t="str">
        <f t="shared" si="0"/>
        <v/>
      </c>
      <c r="S21" s="105"/>
      <c r="T21" s="105"/>
      <c r="U21" s="46" t="str">
        <f>IF(AND(S21="Preventivo",T21="Automático"),"50%",IF(AND(S21="Preventivo",T21="Manual"),"40%",IF(AND(S21="Detectivo",T21="Automático"),"40%",IF(AND(S21="Detectivo",T21="Manual"),"30%",IF(AND(S21="Correctivo",T21="Automático"),"35%",IF(AND(S21="Correctivo",T21="Manual"),"25%",""))))))</f>
        <v/>
      </c>
      <c r="V21" s="105"/>
      <c r="W21" s="105"/>
      <c r="X21" s="105"/>
      <c r="Y21" s="106" t="str">
        <f t="shared" si="2"/>
        <v/>
      </c>
      <c r="Z21" s="37" t="str">
        <f>IFERROR(IF(Y21="","",IF(Y21&lt;=0.2,"Muy Baja",IF(Y21&lt;=0.4,"Baja",IF(Y21&lt;=0.6,"Media",IF(Y21&lt;=0.8,"Alta","Muy Alta"))))),"")</f>
        <v/>
      </c>
      <c r="AA21" s="46" t="str">
        <f>+Y21</f>
        <v/>
      </c>
      <c r="AB21" s="37" t="str">
        <f>IFERROR(IF(AC21="","",IF(AC21&lt;=0.2,"Leve",IF(AC21&lt;=0.4,"Menor",IF(AC21&lt;=0.6,"Moderado",IF(AC21&lt;=0.8,"Mayor","Catastrófico"))))),"")</f>
        <v/>
      </c>
      <c r="AC21" s="46" t="str">
        <f t="shared" si="6"/>
        <v/>
      </c>
      <c r="AD21" s="37"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05"/>
      <c r="AF21" s="39"/>
      <c r="AG21" s="39"/>
      <c r="AH21" s="65"/>
      <c r="AI21" s="65"/>
      <c r="AJ21" s="39"/>
      <c r="AK21" s="39"/>
    </row>
    <row r="22" spans="1:37" ht="16.5" x14ac:dyDescent="0.25">
      <c r="A22" s="326"/>
      <c r="B22" s="170"/>
      <c r="C22" s="170"/>
      <c r="D22" s="170"/>
      <c r="E22" s="174"/>
      <c r="F22" s="170"/>
      <c r="G22" s="170"/>
      <c r="H22" s="162"/>
      <c r="I22" s="163"/>
      <c r="J22" s="176"/>
      <c r="K22" s="163">
        <f>IF(NOT(ISERROR(MATCH(J22,_xlfn.ANCHORARRAY(E25),0))),#REF!&amp;"Por favor no seleccionar los criterios de impacto",J22)</f>
        <v>0</v>
      </c>
      <c r="L22" s="162"/>
      <c r="M22" s="163"/>
      <c r="N22" s="162"/>
      <c r="O22" s="101">
        <v>2</v>
      </c>
      <c r="P22" s="32"/>
      <c r="Q22" s="32"/>
      <c r="R22" s="104" t="str">
        <f t="shared" si="0"/>
        <v/>
      </c>
      <c r="S22" s="105"/>
      <c r="T22" s="105"/>
      <c r="U22" s="46" t="str">
        <f t="shared" ref="U22" si="25">IF(AND(S22="Preventivo",T22="Automático"),"50%",IF(AND(S22="Preventivo",T22="Manual"),"40%",IF(AND(S22="Detectivo",T22="Automático"),"40%",IF(AND(S22="Detectivo",T22="Manual"),"30%",IF(AND(S22="Correctivo",T22="Automático"),"35%",IF(AND(S22="Correctivo",T22="Manual"),"25%",""))))))</f>
        <v/>
      </c>
      <c r="V22" s="105"/>
      <c r="W22" s="105"/>
      <c r="X22" s="105"/>
      <c r="Y22" s="106" t="str">
        <f t="shared" si="2"/>
        <v/>
      </c>
      <c r="Z22" s="37" t="str">
        <f t="shared" si="9"/>
        <v/>
      </c>
      <c r="AA22" s="46" t="str">
        <f t="shared" ref="AA22" si="26">+Y22</f>
        <v/>
      </c>
      <c r="AB22" s="37" t="str">
        <f t="shared" si="11"/>
        <v/>
      </c>
      <c r="AC22" s="46" t="str">
        <f t="shared" si="6"/>
        <v/>
      </c>
      <c r="AD22" s="37" t="str">
        <f t="shared" ref="AD22" si="27">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05"/>
      <c r="AF22" s="39"/>
      <c r="AG22" s="39"/>
      <c r="AH22" s="65"/>
      <c r="AI22" s="65"/>
      <c r="AJ22" s="39"/>
      <c r="AK22" s="39"/>
    </row>
    <row r="23" spans="1:37" ht="16.5" x14ac:dyDescent="0.25">
      <c r="A23" s="326">
        <v>8</v>
      </c>
      <c r="B23" s="170"/>
      <c r="C23" s="170"/>
      <c r="D23" s="170"/>
      <c r="E23" s="174"/>
      <c r="F23" s="170"/>
      <c r="G23" s="170"/>
      <c r="H23" s="162" t="str">
        <f>IF(G23&lt;=0,"",IF(G23&lt;=2,"Muy Baja",IF(G23&lt;=24,"Baja",IF(G23&lt;=500,"Media",IF(G23&lt;=5000,"Alta","Muy Alta")))))</f>
        <v/>
      </c>
      <c r="I23" s="163" t="str">
        <f>IF(H23="","",IF(H23="Muy Baja",0.2,IF(H23="Baja",0.4,IF(H23="Media",0.6,IF(H23="Alta",0.8,IF(H23="Muy Alta",1,))))))</f>
        <v/>
      </c>
      <c r="J23" s="176"/>
      <c r="K23" s="163">
        <f>IF(NOT(ISERROR(MATCH(J23,'[8]Tabla Impacto'!$B$221:$B$223,0))),'[8]Tabla Impacto'!$F$223&amp;"Por favor no seleccionar los criterios de impacto(Afectación Económica o presupuestal y Pérdida Reputacional)",J23)</f>
        <v>0</v>
      </c>
      <c r="L23" s="162" t="str">
        <f>IF(OR(K23='[8]Tabla Impacto'!$C$11,K23='[8]Tabla Impacto'!$D$11),"Leve",IF(OR(K23='[8]Tabla Impacto'!$C$12,K23='[8]Tabla Impacto'!$D$12),"Menor",IF(OR(K23='[8]Tabla Impacto'!$C$13,K23='[8]Tabla Impacto'!$D$13),"Moderado",IF(OR(K23='[8]Tabla Impacto'!$C$14,K23='[8]Tabla Impacto'!$D$14),"Mayor",IF(OR(K23='[8]Tabla Impacto'!$C$15,K23='[8]Tabla Impacto'!$D$15),"Catastrófico","")))))</f>
        <v/>
      </c>
      <c r="M23" s="163" t="str">
        <f>IF(L23="","",IF(L23="Leve",0.2,IF(L23="Menor",0.4,IF(L23="Moderado",0.6,IF(L23="Mayor",0.8,IF(L23="Catastrófico",1,))))))</f>
        <v/>
      </c>
      <c r="N23" s="162"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01">
        <v>1</v>
      </c>
      <c r="P23" s="32"/>
      <c r="Q23" s="32"/>
      <c r="R23" s="104" t="str">
        <f t="shared" si="0"/>
        <v/>
      </c>
      <c r="S23" s="105"/>
      <c r="T23" s="105"/>
      <c r="U23" s="46" t="str">
        <f>IF(AND(S23="Preventivo",T23="Automático"),"50%",IF(AND(S23="Preventivo",T23="Manual"),"40%",IF(AND(S23="Detectivo",T23="Automático"),"40%",IF(AND(S23="Detectivo",T23="Manual"),"30%",IF(AND(S23="Correctivo",T23="Automático"),"35%",IF(AND(S23="Correctivo",T23="Manual"),"25%",""))))))</f>
        <v/>
      </c>
      <c r="V23" s="105"/>
      <c r="W23" s="105"/>
      <c r="X23" s="105"/>
      <c r="Y23" s="106" t="str">
        <f t="shared" si="2"/>
        <v/>
      </c>
      <c r="Z23" s="37" t="str">
        <f>IFERROR(IF(Y23="","",IF(Y23&lt;=0.2,"Muy Baja",IF(Y23&lt;=0.4,"Baja",IF(Y23&lt;=0.6,"Media",IF(Y23&lt;=0.8,"Alta","Muy Alta"))))),"")</f>
        <v/>
      </c>
      <c r="AA23" s="46" t="str">
        <f>+Y23</f>
        <v/>
      </c>
      <c r="AB23" s="37" t="str">
        <f>IFERROR(IF(AC23="","",IF(AC23&lt;=0.2,"Leve",IF(AC23&lt;=0.4,"Menor",IF(AC23&lt;=0.6,"Moderado",IF(AC23&lt;=0.8,"Mayor","Catastrófico"))))),"")</f>
        <v/>
      </c>
      <c r="AC23" s="46" t="str">
        <f t="shared" si="6"/>
        <v/>
      </c>
      <c r="AD23" s="37"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05"/>
      <c r="AF23" s="39"/>
      <c r="AG23" s="39"/>
      <c r="AH23" s="65"/>
      <c r="AI23" s="65"/>
      <c r="AJ23" s="39"/>
      <c r="AK23" s="39"/>
    </row>
    <row r="24" spans="1:37" ht="16.5" x14ac:dyDescent="0.25">
      <c r="A24" s="326"/>
      <c r="B24" s="170"/>
      <c r="C24" s="170"/>
      <c r="D24" s="170"/>
      <c r="E24" s="174"/>
      <c r="F24" s="170"/>
      <c r="G24" s="170"/>
      <c r="H24" s="162"/>
      <c r="I24" s="163"/>
      <c r="J24" s="176"/>
      <c r="K24" s="163">
        <f>IF(NOT(ISERROR(MATCH(J24,_xlfn.ANCHORARRAY(E27),0))),#REF!&amp;"Por favor no seleccionar los criterios de impacto",J24)</f>
        <v>0</v>
      </c>
      <c r="L24" s="162"/>
      <c r="M24" s="163"/>
      <c r="N24" s="162"/>
      <c r="O24" s="101">
        <v>2</v>
      </c>
      <c r="P24" s="32"/>
      <c r="Q24" s="32"/>
      <c r="R24" s="104" t="str">
        <f t="shared" si="0"/>
        <v/>
      </c>
      <c r="S24" s="105"/>
      <c r="T24" s="105"/>
      <c r="U24" s="46" t="str">
        <f t="shared" ref="U24" si="28">IF(AND(S24="Preventivo",T24="Automático"),"50%",IF(AND(S24="Preventivo",T24="Manual"),"40%",IF(AND(S24="Detectivo",T24="Automático"),"40%",IF(AND(S24="Detectivo",T24="Manual"),"30%",IF(AND(S24="Correctivo",T24="Automático"),"35%",IF(AND(S24="Correctivo",T24="Manual"),"25%",""))))))</f>
        <v/>
      </c>
      <c r="V24" s="105"/>
      <c r="W24" s="105"/>
      <c r="X24" s="105"/>
      <c r="Y24" s="106" t="str">
        <f t="shared" si="2"/>
        <v/>
      </c>
      <c r="Z24" s="37" t="str">
        <f t="shared" si="9"/>
        <v/>
      </c>
      <c r="AA24" s="46" t="str">
        <f t="shared" ref="AA24" si="29">+Y24</f>
        <v/>
      </c>
      <c r="AB24" s="37" t="str">
        <f t="shared" si="11"/>
        <v/>
      </c>
      <c r="AC24" s="46" t="str">
        <f t="shared" si="6"/>
        <v/>
      </c>
      <c r="AD24" s="37" t="str">
        <f t="shared" ref="AD24" si="30">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05"/>
      <c r="AF24" s="39"/>
      <c r="AG24" s="39"/>
      <c r="AH24" s="65"/>
      <c r="AI24" s="65"/>
      <c r="AJ24" s="39"/>
      <c r="AK24" s="39"/>
    </row>
    <row r="25" spans="1:37" ht="16.5" x14ac:dyDescent="0.25">
      <c r="A25" s="326">
        <v>9</v>
      </c>
      <c r="B25" s="170"/>
      <c r="C25" s="170"/>
      <c r="D25" s="170"/>
      <c r="E25" s="174"/>
      <c r="F25" s="170"/>
      <c r="G25" s="170"/>
      <c r="H25" s="162" t="str">
        <f>IF(G25&lt;=0,"",IF(G25&lt;=2,"Muy Baja",IF(G25&lt;=24,"Baja",IF(G25&lt;=500,"Media",IF(G25&lt;=5000,"Alta","Muy Alta")))))</f>
        <v/>
      </c>
      <c r="I25" s="163" t="str">
        <f>IF(H25="","",IF(H25="Muy Baja",0.2,IF(H25="Baja",0.4,IF(H25="Media",0.6,IF(H25="Alta",0.8,IF(H25="Muy Alta",1,))))))</f>
        <v/>
      </c>
      <c r="J25" s="176"/>
      <c r="K25" s="163">
        <f>IF(NOT(ISERROR(MATCH(J25,'[8]Tabla Impacto'!$B$221:$B$223,0))),'[8]Tabla Impacto'!$F$223&amp;"Por favor no seleccionar los criterios de impacto(Afectación Económica o presupuestal y Pérdida Reputacional)",J25)</f>
        <v>0</v>
      </c>
      <c r="L25" s="162" t="str">
        <f>IF(OR(K25='[8]Tabla Impacto'!$C$11,K25='[8]Tabla Impacto'!$D$11),"Leve",IF(OR(K25='[8]Tabla Impacto'!$C$12,K25='[8]Tabla Impacto'!$D$12),"Menor",IF(OR(K25='[8]Tabla Impacto'!$C$13,K25='[8]Tabla Impacto'!$D$13),"Moderado",IF(OR(K25='[8]Tabla Impacto'!$C$14,K25='[8]Tabla Impacto'!$D$14),"Mayor",IF(OR(K25='[8]Tabla Impacto'!$C$15,K25='[8]Tabla Impacto'!$D$15),"Catastrófico","")))))</f>
        <v/>
      </c>
      <c r="M25" s="163" t="str">
        <f>IF(L25="","",IF(L25="Leve",0.2,IF(L25="Menor",0.4,IF(L25="Moderado",0.6,IF(L25="Mayor",0.8,IF(L25="Catastrófico",1,))))))</f>
        <v/>
      </c>
      <c r="N25" s="162"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01">
        <v>1</v>
      </c>
      <c r="P25" s="32"/>
      <c r="Q25" s="32"/>
      <c r="R25" s="104" t="str">
        <f t="shared" si="0"/>
        <v/>
      </c>
      <c r="S25" s="105"/>
      <c r="T25" s="105"/>
      <c r="U25" s="46" t="str">
        <f>IF(AND(S25="Preventivo",T25="Automático"),"50%",IF(AND(S25="Preventivo",T25="Manual"),"40%",IF(AND(S25="Detectivo",T25="Automático"),"40%",IF(AND(S25="Detectivo",T25="Manual"),"30%",IF(AND(S25="Correctivo",T25="Automático"),"35%",IF(AND(S25="Correctivo",T25="Manual"),"25%",""))))))</f>
        <v/>
      </c>
      <c r="V25" s="105"/>
      <c r="W25" s="105"/>
      <c r="X25" s="105"/>
      <c r="Y25" s="106" t="str">
        <f t="shared" si="2"/>
        <v/>
      </c>
      <c r="Z25" s="37" t="str">
        <f>IFERROR(IF(Y25="","",IF(Y25&lt;=0.2,"Muy Baja",IF(Y25&lt;=0.4,"Baja",IF(Y25&lt;=0.6,"Media",IF(Y25&lt;=0.8,"Alta","Muy Alta"))))),"")</f>
        <v/>
      </c>
      <c r="AA25" s="46" t="str">
        <f>+Y25</f>
        <v/>
      </c>
      <c r="AB25" s="37" t="str">
        <f>IFERROR(IF(AC25="","",IF(AC25&lt;=0.2,"Leve",IF(AC25&lt;=0.4,"Menor",IF(AC25&lt;=0.6,"Moderado",IF(AC25&lt;=0.8,"Mayor","Catastrófico"))))),"")</f>
        <v/>
      </c>
      <c r="AC25" s="46" t="str">
        <f t="shared" si="6"/>
        <v/>
      </c>
      <c r="AD25" s="37"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05"/>
      <c r="AF25" s="39"/>
      <c r="AG25" s="39"/>
      <c r="AH25" s="65"/>
      <c r="AI25" s="65"/>
      <c r="AJ25" s="39"/>
      <c r="AK25" s="39"/>
    </row>
    <row r="26" spans="1:37" ht="16.5" x14ac:dyDescent="0.25">
      <c r="A26" s="326"/>
      <c r="B26" s="170"/>
      <c r="C26" s="170"/>
      <c r="D26" s="170"/>
      <c r="E26" s="174"/>
      <c r="F26" s="170"/>
      <c r="G26" s="170"/>
      <c r="H26" s="162"/>
      <c r="I26" s="163"/>
      <c r="J26" s="176"/>
      <c r="K26" s="163">
        <f>IF(NOT(ISERROR(MATCH(J26,_xlfn.ANCHORARRAY(E29),0))),I31&amp;"Por favor no seleccionar los criterios de impacto",J26)</f>
        <v>0</v>
      </c>
      <c r="L26" s="162"/>
      <c r="M26" s="163"/>
      <c r="N26" s="162"/>
      <c r="O26" s="101">
        <v>2</v>
      </c>
      <c r="P26" s="32"/>
      <c r="Q26" s="32"/>
      <c r="R26" s="104" t="str">
        <f t="shared" si="0"/>
        <v/>
      </c>
      <c r="S26" s="105"/>
      <c r="T26" s="105"/>
      <c r="U26" s="46" t="str">
        <f t="shared" ref="U26" si="31">IF(AND(S26="Preventivo",T26="Automático"),"50%",IF(AND(S26="Preventivo",T26="Manual"),"40%",IF(AND(S26="Detectivo",T26="Automático"),"40%",IF(AND(S26="Detectivo",T26="Manual"),"30%",IF(AND(S26="Correctivo",T26="Automático"),"35%",IF(AND(S26="Correctivo",T26="Manual"),"25%",""))))))</f>
        <v/>
      </c>
      <c r="V26" s="105"/>
      <c r="W26" s="105"/>
      <c r="X26" s="105"/>
      <c r="Y26" s="106" t="str">
        <f t="shared" si="2"/>
        <v/>
      </c>
      <c r="Z26" s="37" t="str">
        <f t="shared" si="9"/>
        <v/>
      </c>
      <c r="AA26" s="46" t="str">
        <f t="shared" ref="AA26" si="32">+Y26</f>
        <v/>
      </c>
      <c r="AB26" s="37" t="str">
        <f t="shared" si="11"/>
        <v/>
      </c>
      <c r="AC26" s="46" t="str">
        <f t="shared" si="6"/>
        <v/>
      </c>
      <c r="AD26" s="37" t="str">
        <f t="shared" ref="AD26" si="33">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05"/>
      <c r="AF26" s="39"/>
      <c r="AG26" s="39"/>
      <c r="AH26" s="65"/>
      <c r="AI26" s="65"/>
      <c r="AJ26" s="39"/>
      <c r="AK26" s="39"/>
    </row>
    <row r="27" spans="1:37" ht="16.5" x14ac:dyDescent="0.25">
      <c r="A27" s="326">
        <v>10</v>
      </c>
      <c r="B27" s="170"/>
      <c r="C27" s="170"/>
      <c r="D27" s="170"/>
      <c r="E27" s="174"/>
      <c r="F27" s="170"/>
      <c r="G27" s="170"/>
      <c r="H27" s="162" t="str">
        <f>IF(G27&lt;=0,"",IF(G27&lt;=2,"Muy Baja",IF(G27&lt;=24,"Baja",IF(G27&lt;=500,"Media",IF(G27&lt;=5000,"Alta","Muy Alta")))))</f>
        <v/>
      </c>
      <c r="I27" s="163" t="str">
        <f>IF(H27="","",IF(H27="Muy Baja",0.2,IF(H27="Baja",0.4,IF(H27="Media",0.6,IF(H27="Alta",0.8,IF(H27="Muy Alta",1,))))))</f>
        <v/>
      </c>
      <c r="J27" s="176"/>
      <c r="K27" s="163">
        <f>IF(NOT(ISERROR(MATCH(J27,'[8]Tabla Impacto'!$B$221:$B$223,0))),'[8]Tabla Impacto'!$F$223&amp;"Por favor no seleccionar los criterios de impacto(Afectación Económica o presupuestal y Pérdida Reputacional)",J27)</f>
        <v>0</v>
      </c>
      <c r="L27" s="162" t="str">
        <f>IF(OR(K27='[8]Tabla Impacto'!$C$11,K27='[8]Tabla Impacto'!$D$11),"Leve",IF(OR(K27='[8]Tabla Impacto'!$C$12,K27='[8]Tabla Impacto'!$D$12),"Menor",IF(OR(K27='[8]Tabla Impacto'!$C$13,K27='[8]Tabla Impacto'!$D$13),"Moderado",IF(OR(K27='[8]Tabla Impacto'!$C$14,K27='[8]Tabla Impacto'!$D$14),"Mayor",IF(OR(K27='[8]Tabla Impacto'!$C$15,K27='[8]Tabla Impacto'!$D$15),"Catastrófico","")))))</f>
        <v/>
      </c>
      <c r="M27" s="163" t="str">
        <f>IF(L27="","",IF(L27="Leve",0.2,IF(L27="Menor",0.4,IF(L27="Moderado",0.6,IF(L27="Mayor",0.8,IF(L27="Catastrófico",1,))))))</f>
        <v/>
      </c>
      <c r="N27" s="162"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01">
        <v>1</v>
      </c>
      <c r="P27" s="32"/>
      <c r="Q27" s="32"/>
      <c r="R27" s="104" t="str">
        <f t="shared" si="0"/>
        <v/>
      </c>
      <c r="S27" s="105"/>
      <c r="T27" s="105"/>
      <c r="U27" s="46" t="str">
        <f>IF(AND(S27="Preventivo",T27="Automático"),"50%",IF(AND(S27="Preventivo",T27="Manual"),"40%",IF(AND(S27="Detectivo",T27="Automático"),"40%",IF(AND(S27="Detectivo",T27="Manual"),"30%",IF(AND(S27="Correctivo",T27="Automático"),"35%",IF(AND(S27="Correctivo",T27="Manual"),"25%",""))))))</f>
        <v/>
      </c>
      <c r="V27" s="105"/>
      <c r="W27" s="105"/>
      <c r="X27" s="105"/>
      <c r="Y27" s="106" t="str">
        <f t="shared" si="2"/>
        <v/>
      </c>
      <c r="Z27" s="37" t="str">
        <f>IFERROR(IF(Y27="","",IF(Y27&lt;=0.2,"Muy Baja",IF(Y27&lt;=0.4,"Baja",IF(Y27&lt;=0.6,"Media",IF(Y27&lt;=0.8,"Alta","Muy Alta"))))),"")</f>
        <v/>
      </c>
      <c r="AA27" s="46" t="str">
        <f>+Y27</f>
        <v/>
      </c>
      <c r="AB27" s="37" t="str">
        <f>IFERROR(IF(AC27="","",IF(AC27&lt;=0.2,"Leve",IF(AC27&lt;=0.4,"Menor",IF(AC27&lt;=0.6,"Moderado",IF(AC27&lt;=0.8,"Mayor","Catastrófico"))))),"")</f>
        <v/>
      </c>
      <c r="AC27" s="46" t="str">
        <f t="shared" si="6"/>
        <v/>
      </c>
      <c r="AD27" s="37"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05"/>
      <c r="AF27" s="39"/>
      <c r="AG27" s="39"/>
      <c r="AH27" s="65"/>
      <c r="AI27" s="65"/>
      <c r="AJ27" s="39"/>
      <c r="AK27" s="39"/>
    </row>
    <row r="28" spans="1:37" ht="16.5" x14ac:dyDescent="0.25">
      <c r="A28" s="326"/>
      <c r="B28" s="170"/>
      <c r="C28" s="170"/>
      <c r="D28" s="170"/>
      <c r="E28" s="174"/>
      <c r="F28" s="170"/>
      <c r="G28" s="170"/>
      <c r="H28" s="162"/>
      <c r="I28" s="163"/>
      <c r="J28" s="176"/>
      <c r="K28" s="163">
        <f>IF(NOT(ISERROR(MATCH(J28,_xlfn.ANCHORARRAY(E35),0))),I37&amp;"Por favor no seleccionar los criterios de impacto",J28)</f>
        <v>0</v>
      </c>
      <c r="L28" s="162"/>
      <c r="M28" s="163"/>
      <c r="N28" s="162"/>
      <c r="O28" s="101">
        <v>2</v>
      </c>
      <c r="P28" s="32"/>
      <c r="Q28" s="32"/>
      <c r="R28" s="104" t="str">
        <f t="shared" si="0"/>
        <v/>
      </c>
      <c r="S28" s="105"/>
      <c r="T28" s="105"/>
      <c r="U28" s="46" t="str">
        <f t="shared" ref="U28" si="34">IF(AND(S28="Preventivo",T28="Automático"),"50%",IF(AND(S28="Preventivo",T28="Manual"),"40%",IF(AND(S28="Detectivo",T28="Automático"),"40%",IF(AND(S28="Detectivo",T28="Manual"),"30%",IF(AND(S28="Correctivo",T28="Automático"),"35%",IF(AND(S28="Correctivo",T28="Manual"),"25%",""))))))</f>
        <v/>
      </c>
      <c r="V28" s="105"/>
      <c r="W28" s="105"/>
      <c r="X28" s="105"/>
      <c r="Y28" s="106" t="str">
        <f t="shared" si="2"/>
        <v/>
      </c>
      <c r="Z28" s="37" t="str">
        <f t="shared" si="9"/>
        <v/>
      </c>
      <c r="AA28" s="46" t="str">
        <f t="shared" ref="AA28" si="35">+Y28</f>
        <v/>
      </c>
      <c r="AB28" s="37" t="str">
        <f t="shared" si="11"/>
        <v/>
      </c>
      <c r="AC28" s="46" t="str">
        <f t="shared" si="6"/>
        <v/>
      </c>
      <c r="AD28" s="37" t="str">
        <f t="shared" ref="AD28" si="36">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05"/>
      <c r="AF28" s="39"/>
      <c r="AG28" s="39"/>
      <c r="AH28" s="65"/>
      <c r="AI28" s="65"/>
      <c r="AJ28" s="39"/>
      <c r="AK28" s="39"/>
    </row>
  </sheetData>
  <mergeCells count="191">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O7:O8"/>
    <mergeCell ref="P7:P8"/>
    <mergeCell ref="Q7:Q8"/>
    <mergeCell ref="R7:R8"/>
    <mergeCell ref="G7:G8"/>
    <mergeCell ref="H7:H8"/>
    <mergeCell ref="I7:I8"/>
    <mergeCell ref="J7:J8"/>
    <mergeCell ref="K7:K8"/>
    <mergeCell ref="L7:L8"/>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Q9:Q10"/>
    <mergeCell ref="A11:A12"/>
    <mergeCell ref="B11:B12"/>
    <mergeCell ref="C11:C12"/>
    <mergeCell ref="D11:D12"/>
    <mergeCell ref="E11:E12"/>
    <mergeCell ref="F11:F12"/>
    <mergeCell ref="G11:G12"/>
    <mergeCell ref="H11:H12"/>
    <mergeCell ref="I11:I12"/>
    <mergeCell ref="I9:I10"/>
    <mergeCell ref="J9:J10"/>
    <mergeCell ref="K9:K10"/>
    <mergeCell ref="L9:L10"/>
    <mergeCell ref="M9:M10"/>
    <mergeCell ref="N9:N10"/>
    <mergeCell ref="J11:J12"/>
    <mergeCell ref="K11:K12"/>
    <mergeCell ref="L11:L12"/>
    <mergeCell ref="M11:M12"/>
    <mergeCell ref="N11:N12"/>
    <mergeCell ref="A13:A14"/>
    <mergeCell ref="B13:B14"/>
    <mergeCell ref="C13:C14"/>
    <mergeCell ref="D13:D14"/>
    <mergeCell ref="E13:E14"/>
    <mergeCell ref="L13:L14"/>
    <mergeCell ref="M13:M14"/>
    <mergeCell ref="N13:N14"/>
    <mergeCell ref="A15:A16"/>
    <mergeCell ref="B15:B16"/>
    <mergeCell ref="C15:C16"/>
    <mergeCell ref="D15:D16"/>
    <mergeCell ref="E15:E16"/>
    <mergeCell ref="F15:F16"/>
    <mergeCell ref="G15:G16"/>
    <mergeCell ref="F13:F14"/>
    <mergeCell ref="G13:G14"/>
    <mergeCell ref="H13:H14"/>
    <mergeCell ref="I13:I14"/>
    <mergeCell ref="J13:J14"/>
    <mergeCell ref="K13:K14"/>
    <mergeCell ref="N15:N16"/>
    <mergeCell ref="A17:A18"/>
    <mergeCell ref="B17:B18"/>
    <mergeCell ref="C17:C18"/>
    <mergeCell ref="D17:D18"/>
    <mergeCell ref="E17:E18"/>
    <mergeCell ref="F17:F18"/>
    <mergeCell ref="G17:G18"/>
    <mergeCell ref="H17:H18"/>
    <mergeCell ref="I17:I18"/>
    <mergeCell ref="H15:H16"/>
    <mergeCell ref="I15:I16"/>
    <mergeCell ref="J15:J16"/>
    <mergeCell ref="K15:K16"/>
    <mergeCell ref="L15:L16"/>
    <mergeCell ref="M15:M16"/>
    <mergeCell ref="J17:J18"/>
    <mergeCell ref="K17:K18"/>
    <mergeCell ref="L17:L18"/>
    <mergeCell ref="M17:M18"/>
    <mergeCell ref="N17:N18"/>
    <mergeCell ref="A19:A20"/>
    <mergeCell ref="B19:B20"/>
    <mergeCell ref="C19:C20"/>
    <mergeCell ref="D19:D20"/>
    <mergeCell ref="E19:E20"/>
    <mergeCell ref="L19:L20"/>
    <mergeCell ref="M19:M20"/>
    <mergeCell ref="N19:N20"/>
    <mergeCell ref="A21:A22"/>
    <mergeCell ref="B21:B22"/>
    <mergeCell ref="C21:C22"/>
    <mergeCell ref="D21:D22"/>
    <mergeCell ref="E21:E22"/>
    <mergeCell ref="F21:F22"/>
    <mergeCell ref="G21:G22"/>
    <mergeCell ref="F19:F20"/>
    <mergeCell ref="G19:G20"/>
    <mergeCell ref="H19:H20"/>
    <mergeCell ref="I19:I20"/>
    <mergeCell ref="J19:J20"/>
    <mergeCell ref="K19:K20"/>
    <mergeCell ref="N21:N22"/>
    <mergeCell ref="A23:A24"/>
    <mergeCell ref="B23:B24"/>
    <mergeCell ref="C23:C24"/>
    <mergeCell ref="D23:D24"/>
    <mergeCell ref="E23:E24"/>
    <mergeCell ref="F23:F24"/>
    <mergeCell ref="G23:G24"/>
    <mergeCell ref="H23:H24"/>
    <mergeCell ref="I23:I24"/>
    <mergeCell ref="H21:H22"/>
    <mergeCell ref="I21:I22"/>
    <mergeCell ref="J21:J22"/>
    <mergeCell ref="K21:K22"/>
    <mergeCell ref="L21:L22"/>
    <mergeCell ref="M21:M22"/>
    <mergeCell ref="J23:J24"/>
    <mergeCell ref="K23:K24"/>
    <mergeCell ref="L23:L24"/>
    <mergeCell ref="M23:M24"/>
    <mergeCell ref="N23:N24"/>
    <mergeCell ref="A25:A26"/>
    <mergeCell ref="B25:B26"/>
    <mergeCell ref="C25:C26"/>
    <mergeCell ref="D25:D26"/>
    <mergeCell ref="E25:E26"/>
    <mergeCell ref="A27:A28"/>
    <mergeCell ref="B27:B28"/>
    <mergeCell ref="C27:C28"/>
    <mergeCell ref="D27:D28"/>
    <mergeCell ref="E27:E28"/>
    <mergeCell ref="F27:F28"/>
    <mergeCell ref="G27:G28"/>
    <mergeCell ref="F25:F26"/>
    <mergeCell ref="G25:G26"/>
    <mergeCell ref="N27:N28"/>
    <mergeCell ref="H27:H28"/>
    <mergeCell ref="I27:I28"/>
    <mergeCell ref="J27:J28"/>
    <mergeCell ref="K27:K28"/>
    <mergeCell ref="L27:L28"/>
    <mergeCell ref="M27:M28"/>
    <mergeCell ref="L25:L26"/>
    <mergeCell ref="M25:M26"/>
    <mergeCell ref="N25:N26"/>
    <mergeCell ref="H25:H26"/>
    <mergeCell ref="I25:I26"/>
    <mergeCell ref="J25:J26"/>
    <mergeCell ref="K25:K26"/>
  </mergeCells>
  <conditionalFormatting sqref="H11 H9">
    <cfRule type="cellIs" dxfId="564" priority="209" operator="equal">
      <formula>"Muy Alta"</formula>
    </cfRule>
    <cfRule type="cellIs" dxfId="563" priority="210" operator="equal">
      <formula>"Alta"</formula>
    </cfRule>
    <cfRule type="cellIs" dxfId="562" priority="211" operator="equal">
      <formula>"Media"</formula>
    </cfRule>
    <cfRule type="cellIs" dxfId="561" priority="212" operator="equal">
      <formula>"Baja"</formula>
    </cfRule>
    <cfRule type="cellIs" dxfId="560" priority="213" operator="equal">
      <formula>"Muy Baja"</formula>
    </cfRule>
  </conditionalFormatting>
  <conditionalFormatting sqref="L11 L13 L15 L17 L19 L21 L23 L25 L27 L9">
    <cfRule type="cellIs" dxfId="559" priority="204" operator="equal">
      <formula>"Catastrófico"</formula>
    </cfRule>
    <cfRule type="cellIs" dxfId="558" priority="205" operator="equal">
      <formula>"Mayor"</formula>
    </cfRule>
    <cfRule type="cellIs" dxfId="557" priority="206" operator="equal">
      <formula>"Moderado"</formula>
    </cfRule>
    <cfRule type="cellIs" dxfId="556" priority="207" operator="equal">
      <formula>"Menor"</formula>
    </cfRule>
    <cfRule type="cellIs" dxfId="555" priority="208" operator="equal">
      <formula>"Leve"</formula>
    </cfRule>
  </conditionalFormatting>
  <conditionalFormatting sqref="H25">
    <cfRule type="cellIs" dxfId="554" priority="43" operator="equal">
      <formula>"Muy Alta"</formula>
    </cfRule>
    <cfRule type="cellIs" dxfId="553" priority="44" operator="equal">
      <formula>"Alta"</formula>
    </cfRule>
    <cfRule type="cellIs" dxfId="552" priority="45" operator="equal">
      <formula>"Media"</formula>
    </cfRule>
    <cfRule type="cellIs" dxfId="551" priority="46" operator="equal">
      <formula>"Baja"</formula>
    </cfRule>
    <cfRule type="cellIs" dxfId="550" priority="47" operator="equal">
      <formula>"Muy Baja"</formula>
    </cfRule>
  </conditionalFormatting>
  <conditionalFormatting sqref="N11 N9">
    <cfRule type="cellIs" dxfId="549" priority="200" operator="equal">
      <formula>"Extremo"</formula>
    </cfRule>
    <cfRule type="cellIs" dxfId="548" priority="201" operator="equal">
      <formula>"Alto"</formula>
    </cfRule>
    <cfRule type="cellIs" dxfId="547" priority="202" operator="equal">
      <formula>"Moderado"</formula>
    </cfRule>
    <cfRule type="cellIs" dxfId="546" priority="203" operator="equal">
      <formula>"Bajo"</formula>
    </cfRule>
  </conditionalFormatting>
  <conditionalFormatting sqref="Z9:Z12">
    <cfRule type="cellIs" dxfId="545" priority="195" operator="equal">
      <formula>"Muy Alta"</formula>
    </cfRule>
    <cfRule type="cellIs" dxfId="544" priority="196" operator="equal">
      <formula>"Alta"</formula>
    </cfRule>
    <cfRule type="cellIs" dxfId="543" priority="197" operator="equal">
      <formula>"Media"</formula>
    </cfRule>
    <cfRule type="cellIs" dxfId="542" priority="198" operator="equal">
      <formula>"Baja"</formula>
    </cfRule>
    <cfRule type="cellIs" dxfId="541" priority="199" operator="equal">
      <formula>"Muy Baja"</formula>
    </cfRule>
  </conditionalFormatting>
  <conditionalFormatting sqref="AB9:AB12">
    <cfRule type="cellIs" dxfId="540" priority="190" operator="equal">
      <formula>"Catastrófico"</formula>
    </cfRule>
    <cfRule type="cellIs" dxfId="539" priority="191" operator="equal">
      <formula>"Mayor"</formula>
    </cfRule>
    <cfRule type="cellIs" dxfId="538" priority="192" operator="equal">
      <formula>"Moderado"</formula>
    </cfRule>
    <cfRule type="cellIs" dxfId="537" priority="193" operator="equal">
      <formula>"Menor"</formula>
    </cfRule>
    <cfRule type="cellIs" dxfId="536" priority="194" operator="equal">
      <formula>"Leve"</formula>
    </cfRule>
  </conditionalFormatting>
  <conditionalFormatting sqref="AD9:AD12">
    <cfRule type="cellIs" dxfId="535" priority="186" operator="equal">
      <formula>"Extremo"</formula>
    </cfRule>
    <cfRule type="cellIs" dxfId="534" priority="187" operator="equal">
      <formula>"Alto"</formula>
    </cfRule>
    <cfRule type="cellIs" dxfId="533" priority="188" operator="equal">
      <formula>"Moderado"</formula>
    </cfRule>
    <cfRule type="cellIs" dxfId="532" priority="189" operator="equal">
      <formula>"Bajo"</formula>
    </cfRule>
  </conditionalFormatting>
  <conditionalFormatting sqref="H13">
    <cfRule type="cellIs" dxfId="531" priority="181" operator="equal">
      <formula>"Muy Alta"</formula>
    </cfRule>
    <cfRule type="cellIs" dxfId="530" priority="182" operator="equal">
      <formula>"Alta"</formula>
    </cfRule>
    <cfRule type="cellIs" dxfId="529" priority="183" operator="equal">
      <formula>"Media"</formula>
    </cfRule>
    <cfRule type="cellIs" dxfId="528" priority="184" operator="equal">
      <formula>"Baja"</formula>
    </cfRule>
    <cfRule type="cellIs" dxfId="527" priority="185" operator="equal">
      <formula>"Muy Baja"</formula>
    </cfRule>
  </conditionalFormatting>
  <conditionalFormatting sqref="N13">
    <cfRule type="cellIs" dxfId="526" priority="177" operator="equal">
      <formula>"Extremo"</formula>
    </cfRule>
    <cfRule type="cellIs" dxfId="525" priority="178" operator="equal">
      <formula>"Alto"</formula>
    </cfRule>
    <cfRule type="cellIs" dxfId="524" priority="179" operator="equal">
      <formula>"Moderado"</formula>
    </cfRule>
    <cfRule type="cellIs" dxfId="523" priority="180" operator="equal">
      <formula>"Bajo"</formula>
    </cfRule>
  </conditionalFormatting>
  <conditionalFormatting sqref="Z13:Z14">
    <cfRule type="cellIs" dxfId="522" priority="172" operator="equal">
      <formula>"Muy Alta"</formula>
    </cfRule>
    <cfRule type="cellIs" dxfId="521" priority="173" operator="equal">
      <formula>"Alta"</formula>
    </cfRule>
    <cfRule type="cellIs" dxfId="520" priority="174" operator="equal">
      <formula>"Media"</formula>
    </cfRule>
    <cfRule type="cellIs" dxfId="519" priority="175" operator="equal">
      <formula>"Baja"</formula>
    </cfRule>
    <cfRule type="cellIs" dxfId="518" priority="176" operator="equal">
      <formula>"Muy Baja"</formula>
    </cfRule>
  </conditionalFormatting>
  <conditionalFormatting sqref="AB13:AB14">
    <cfRule type="cellIs" dxfId="517" priority="167" operator="equal">
      <formula>"Catastrófico"</formula>
    </cfRule>
    <cfRule type="cellIs" dxfId="516" priority="168" operator="equal">
      <formula>"Mayor"</formula>
    </cfRule>
    <cfRule type="cellIs" dxfId="515" priority="169" operator="equal">
      <formula>"Moderado"</formula>
    </cfRule>
    <cfRule type="cellIs" dxfId="514" priority="170" operator="equal">
      <formula>"Menor"</formula>
    </cfRule>
    <cfRule type="cellIs" dxfId="513" priority="171" operator="equal">
      <formula>"Leve"</formula>
    </cfRule>
  </conditionalFormatting>
  <conditionalFormatting sqref="AD13:AD14">
    <cfRule type="cellIs" dxfId="512" priority="163" operator="equal">
      <formula>"Extremo"</formula>
    </cfRule>
    <cfRule type="cellIs" dxfId="511" priority="164" operator="equal">
      <formula>"Alto"</formula>
    </cfRule>
    <cfRule type="cellIs" dxfId="510" priority="165" operator="equal">
      <formula>"Moderado"</formula>
    </cfRule>
    <cfRule type="cellIs" dxfId="509" priority="166" operator="equal">
      <formula>"Bajo"</formula>
    </cfRule>
  </conditionalFormatting>
  <conditionalFormatting sqref="H15">
    <cfRule type="cellIs" dxfId="508" priority="158" operator="equal">
      <formula>"Muy Alta"</formula>
    </cfRule>
    <cfRule type="cellIs" dxfId="507" priority="159" operator="equal">
      <formula>"Alta"</formula>
    </cfRule>
    <cfRule type="cellIs" dxfId="506" priority="160" operator="equal">
      <formula>"Media"</formula>
    </cfRule>
    <cfRule type="cellIs" dxfId="505" priority="161" operator="equal">
      <formula>"Baja"</formula>
    </cfRule>
    <cfRule type="cellIs" dxfId="504" priority="162" operator="equal">
      <formula>"Muy Baja"</formula>
    </cfRule>
  </conditionalFormatting>
  <conditionalFormatting sqref="N15">
    <cfRule type="cellIs" dxfId="503" priority="154" operator="equal">
      <formula>"Extremo"</formula>
    </cfRule>
    <cfRule type="cellIs" dxfId="502" priority="155" operator="equal">
      <formula>"Alto"</formula>
    </cfRule>
    <cfRule type="cellIs" dxfId="501" priority="156" operator="equal">
      <formula>"Moderado"</formula>
    </cfRule>
    <cfRule type="cellIs" dxfId="500" priority="157" operator="equal">
      <formula>"Bajo"</formula>
    </cfRule>
  </conditionalFormatting>
  <conditionalFormatting sqref="Z15:Z16">
    <cfRule type="cellIs" dxfId="499" priority="149" operator="equal">
      <formula>"Muy Alta"</formula>
    </cfRule>
    <cfRule type="cellIs" dxfId="498" priority="150" operator="equal">
      <formula>"Alta"</formula>
    </cfRule>
    <cfRule type="cellIs" dxfId="497" priority="151" operator="equal">
      <formula>"Media"</formula>
    </cfRule>
    <cfRule type="cellIs" dxfId="496" priority="152" operator="equal">
      <formula>"Baja"</formula>
    </cfRule>
    <cfRule type="cellIs" dxfId="495" priority="153" operator="equal">
      <formula>"Muy Baja"</formula>
    </cfRule>
  </conditionalFormatting>
  <conditionalFormatting sqref="AB15:AB16">
    <cfRule type="cellIs" dxfId="494" priority="144" operator="equal">
      <formula>"Catastrófico"</formula>
    </cfRule>
    <cfRule type="cellIs" dxfId="493" priority="145" operator="equal">
      <formula>"Mayor"</formula>
    </cfRule>
    <cfRule type="cellIs" dxfId="492" priority="146" operator="equal">
      <formula>"Moderado"</formula>
    </cfRule>
    <cfRule type="cellIs" dxfId="491" priority="147" operator="equal">
      <formula>"Menor"</formula>
    </cfRule>
    <cfRule type="cellIs" dxfId="490" priority="148" operator="equal">
      <formula>"Leve"</formula>
    </cfRule>
  </conditionalFormatting>
  <conditionalFormatting sqref="AD15:AD16">
    <cfRule type="cellIs" dxfId="489" priority="140" operator="equal">
      <formula>"Extremo"</formula>
    </cfRule>
    <cfRule type="cellIs" dxfId="488" priority="141" operator="equal">
      <formula>"Alto"</formula>
    </cfRule>
    <cfRule type="cellIs" dxfId="487" priority="142" operator="equal">
      <formula>"Moderado"</formula>
    </cfRule>
    <cfRule type="cellIs" dxfId="486" priority="143" operator="equal">
      <formula>"Bajo"</formula>
    </cfRule>
  </conditionalFormatting>
  <conditionalFormatting sqref="H17">
    <cfRule type="cellIs" dxfId="485" priority="135" operator="equal">
      <formula>"Muy Alta"</formula>
    </cfRule>
    <cfRule type="cellIs" dxfId="484" priority="136" operator="equal">
      <formula>"Alta"</formula>
    </cfRule>
    <cfRule type="cellIs" dxfId="483" priority="137" operator="equal">
      <formula>"Media"</formula>
    </cfRule>
    <cfRule type="cellIs" dxfId="482" priority="138" operator="equal">
      <formula>"Baja"</formula>
    </cfRule>
    <cfRule type="cellIs" dxfId="481" priority="139" operator="equal">
      <formula>"Muy Baja"</formula>
    </cfRule>
  </conditionalFormatting>
  <conditionalFormatting sqref="N17">
    <cfRule type="cellIs" dxfId="480" priority="131" operator="equal">
      <formula>"Extremo"</formula>
    </cfRule>
    <cfRule type="cellIs" dxfId="479" priority="132" operator="equal">
      <formula>"Alto"</formula>
    </cfRule>
    <cfRule type="cellIs" dxfId="478" priority="133" operator="equal">
      <formula>"Moderado"</formula>
    </cfRule>
    <cfRule type="cellIs" dxfId="477" priority="134" operator="equal">
      <formula>"Bajo"</formula>
    </cfRule>
  </conditionalFormatting>
  <conditionalFormatting sqref="Z17:Z18">
    <cfRule type="cellIs" dxfId="476" priority="126" operator="equal">
      <formula>"Muy Alta"</formula>
    </cfRule>
    <cfRule type="cellIs" dxfId="475" priority="127" operator="equal">
      <formula>"Alta"</formula>
    </cfRule>
    <cfRule type="cellIs" dxfId="474" priority="128" operator="equal">
      <formula>"Media"</formula>
    </cfRule>
    <cfRule type="cellIs" dxfId="473" priority="129" operator="equal">
      <formula>"Baja"</formula>
    </cfRule>
    <cfRule type="cellIs" dxfId="472" priority="130" operator="equal">
      <formula>"Muy Baja"</formula>
    </cfRule>
  </conditionalFormatting>
  <conditionalFormatting sqref="AB17:AB18">
    <cfRule type="cellIs" dxfId="471" priority="121" operator="equal">
      <formula>"Catastrófico"</formula>
    </cfRule>
    <cfRule type="cellIs" dxfId="470" priority="122" operator="equal">
      <formula>"Mayor"</formula>
    </cfRule>
    <cfRule type="cellIs" dxfId="469" priority="123" operator="equal">
      <formula>"Moderado"</formula>
    </cfRule>
    <cfRule type="cellIs" dxfId="468" priority="124" operator="equal">
      <formula>"Menor"</formula>
    </cfRule>
    <cfRule type="cellIs" dxfId="467" priority="125" operator="equal">
      <formula>"Leve"</formula>
    </cfRule>
  </conditionalFormatting>
  <conditionalFormatting sqref="AD17:AD18">
    <cfRule type="cellIs" dxfId="466" priority="117" operator="equal">
      <formula>"Extremo"</formula>
    </cfRule>
    <cfRule type="cellIs" dxfId="465" priority="118" operator="equal">
      <formula>"Alto"</formula>
    </cfRule>
    <cfRule type="cellIs" dxfId="464" priority="119" operator="equal">
      <formula>"Moderado"</formula>
    </cfRule>
    <cfRule type="cellIs" dxfId="463" priority="120" operator="equal">
      <formula>"Bajo"</formula>
    </cfRule>
  </conditionalFormatting>
  <conditionalFormatting sqref="H19">
    <cfRule type="cellIs" dxfId="462" priority="112" operator="equal">
      <formula>"Muy Alta"</formula>
    </cfRule>
    <cfRule type="cellIs" dxfId="461" priority="113" operator="equal">
      <formula>"Alta"</formula>
    </cfRule>
    <cfRule type="cellIs" dxfId="460" priority="114" operator="equal">
      <formula>"Media"</formula>
    </cfRule>
    <cfRule type="cellIs" dxfId="459" priority="115" operator="equal">
      <formula>"Baja"</formula>
    </cfRule>
    <cfRule type="cellIs" dxfId="458" priority="116" operator="equal">
      <formula>"Muy Baja"</formula>
    </cfRule>
  </conditionalFormatting>
  <conditionalFormatting sqref="N19">
    <cfRule type="cellIs" dxfId="457" priority="108" operator="equal">
      <formula>"Extremo"</formula>
    </cfRule>
    <cfRule type="cellIs" dxfId="456" priority="109" operator="equal">
      <formula>"Alto"</formula>
    </cfRule>
    <cfRule type="cellIs" dxfId="455" priority="110" operator="equal">
      <formula>"Moderado"</formula>
    </cfRule>
    <cfRule type="cellIs" dxfId="454" priority="111" operator="equal">
      <formula>"Bajo"</formula>
    </cfRule>
  </conditionalFormatting>
  <conditionalFormatting sqref="Z19:Z20">
    <cfRule type="cellIs" dxfId="453" priority="103" operator="equal">
      <formula>"Muy Alta"</formula>
    </cfRule>
    <cfRule type="cellIs" dxfId="452" priority="104" operator="equal">
      <formula>"Alta"</formula>
    </cfRule>
    <cfRule type="cellIs" dxfId="451" priority="105" operator="equal">
      <formula>"Media"</formula>
    </cfRule>
    <cfRule type="cellIs" dxfId="450" priority="106" operator="equal">
      <formula>"Baja"</formula>
    </cfRule>
    <cfRule type="cellIs" dxfId="449" priority="107" operator="equal">
      <formula>"Muy Baja"</formula>
    </cfRule>
  </conditionalFormatting>
  <conditionalFormatting sqref="AB19:AB20">
    <cfRule type="cellIs" dxfId="448" priority="98" operator="equal">
      <formula>"Catastrófico"</formula>
    </cfRule>
    <cfRule type="cellIs" dxfId="447" priority="99" operator="equal">
      <formula>"Mayor"</formula>
    </cfRule>
    <cfRule type="cellIs" dxfId="446" priority="100" operator="equal">
      <formula>"Moderado"</formula>
    </cfRule>
    <cfRule type="cellIs" dxfId="445" priority="101" operator="equal">
      <formula>"Menor"</formula>
    </cfRule>
    <cfRule type="cellIs" dxfId="444" priority="102" operator="equal">
      <formula>"Leve"</formula>
    </cfRule>
  </conditionalFormatting>
  <conditionalFormatting sqref="AD19:AD20">
    <cfRule type="cellIs" dxfId="443" priority="94" operator="equal">
      <formula>"Extremo"</formula>
    </cfRule>
    <cfRule type="cellIs" dxfId="442" priority="95" operator="equal">
      <formula>"Alto"</formula>
    </cfRule>
    <cfRule type="cellIs" dxfId="441" priority="96" operator="equal">
      <formula>"Moderado"</formula>
    </cfRule>
    <cfRule type="cellIs" dxfId="440" priority="97" operator="equal">
      <formula>"Bajo"</formula>
    </cfRule>
  </conditionalFormatting>
  <conditionalFormatting sqref="H21">
    <cfRule type="cellIs" dxfId="439" priority="89" operator="equal">
      <formula>"Muy Alta"</formula>
    </cfRule>
    <cfRule type="cellIs" dxfId="438" priority="90" operator="equal">
      <formula>"Alta"</formula>
    </cfRule>
    <cfRule type="cellIs" dxfId="437" priority="91" operator="equal">
      <formula>"Media"</formula>
    </cfRule>
    <cfRule type="cellIs" dxfId="436" priority="92" operator="equal">
      <formula>"Baja"</formula>
    </cfRule>
    <cfRule type="cellIs" dxfId="435" priority="93" operator="equal">
      <formula>"Muy Baja"</formula>
    </cfRule>
  </conditionalFormatting>
  <conditionalFormatting sqref="N21">
    <cfRule type="cellIs" dxfId="434" priority="85" operator="equal">
      <formula>"Extremo"</formula>
    </cfRule>
    <cfRule type="cellIs" dxfId="433" priority="86" operator="equal">
      <formula>"Alto"</formula>
    </cfRule>
    <cfRule type="cellIs" dxfId="432" priority="87" operator="equal">
      <formula>"Moderado"</formula>
    </cfRule>
    <cfRule type="cellIs" dxfId="431" priority="88" operator="equal">
      <formula>"Bajo"</formula>
    </cfRule>
  </conditionalFormatting>
  <conditionalFormatting sqref="Z21:Z22">
    <cfRule type="cellIs" dxfId="430" priority="80" operator="equal">
      <formula>"Muy Alta"</formula>
    </cfRule>
    <cfRule type="cellIs" dxfId="429" priority="81" operator="equal">
      <formula>"Alta"</formula>
    </cfRule>
    <cfRule type="cellIs" dxfId="428" priority="82" operator="equal">
      <formula>"Media"</formula>
    </cfRule>
    <cfRule type="cellIs" dxfId="427" priority="83" operator="equal">
      <formula>"Baja"</formula>
    </cfRule>
    <cfRule type="cellIs" dxfId="426" priority="84" operator="equal">
      <formula>"Muy Baja"</formula>
    </cfRule>
  </conditionalFormatting>
  <conditionalFormatting sqref="AB21:AB22">
    <cfRule type="cellIs" dxfId="425" priority="75" operator="equal">
      <formula>"Catastrófico"</formula>
    </cfRule>
    <cfRule type="cellIs" dxfId="424" priority="76" operator="equal">
      <formula>"Mayor"</formula>
    </cfRule>
    <cfRule type="cellIs" dxfId="423" priority="77" operator="equal">
      <formula>"Moderado"</formula>
    </cfRule>
    <cfRule type="cellIs" dxfId="422" priority="78" operator="equal">
      <formula>"Menor"</formula>
    </cfRule>
    <cfRule type="cellIs" dxfId="421" priority="79" operator="equal">
      <formula>"Leve"</formula>
    </cfRule>
  </conditionalFormatting>
  <conditionalFormatting sqref="AD21:AD22">
    <cfRule type="cellIs" dxfId="420" priority="71" operator="equal">
      <formula>"Extremo"</formula>
    </cfRule>
    <cfRule type="cellIs" dxfId="419" priority="72" operator="equal">
      <formula>"Alto"</formula>
    </cfRule>
    <cfRule type="cellIs" dxfId="418" priority="73" operator="equal">
      <formula>"Moderado"</formula>
    </cfRule>
    <cfRule type="cellIs" dxfId="417" priority="74" operator="equal">
      <formula>"Bajo"</formula>
    </cfRule>
  </conditionalFormatting>
  <conditionalFormatting sqref="H23">
    <cfRule type="cellIs" dxfId="416" priority="66" operator="equal">
      <formula>"Muy Alta"</formula>
    </cfRule>
    <cfRule type="cellIs" dxfId="415" priority="67" operator="equal">
      <formula>"Alta"</formula>
    </cfRule>
    <cfRule type="cellIs" dxfId="414" priority="68" operator="equal">
      <formula>"Media"</formula>
    </cfRule>
    <cfRule type="cellIs" dxfId="413" priority="69" operator="equal">
      <formula>"Baja"</formula>
    </cfRule>
    <cfRule type="cellIs" dxfId="412" priority="70" operator="equal">
      <formula>"Muy Baja"</formula>
    </cfRule>
  </conditionalFormatting>
  <conditionalFormatting sqref="N23">
    <cfRule type="cellIs" dxfId="411" priority="62" operator="equal">
      <formula>"Extremo"</formula>
    </cfRule>
    <cfRule type="cellIs" dxfId="410" priority="63" operator="equal">
      <formula>"Alto"</formula>
    </cfRule>
    <cfRule type="cellIs" dxfId="409" priority="64" operator="equal">
      <formula>"Moderado"</formula>
    </cfRule>
    <cfRule type="cellIs" dxfId="408" priority="65" operator="equal">
      <formula>"Bajo"</formula>
    </cfRule>
  </conditionalFormatting>
  <conditionalFormatting sqref="Z23:Z24">
    <cfRule type="cellIs" dxfId="407" priority="57" operator="equal">
      <formula>"Muy Alta"</formula>
    </cfRule>
    <cfRule type="cellIs" dxfId="406" priority="58" operator="equal">
      <formula>"Alta"</formula>
    </cfRule>
    <cfRule type="cellIs" dxfId="405" priority="59" operator="equal">
      <formula>"Media"</formula>
    </cfRule>
    <cfRule type="cellIs" dxfId="404" priority="60" operator="equal">
      <formula>"Baja"</formula>
    </cfRule>
    <cfRule type="cellIs" dxfId="403" priority="61" operator="equal">
      <formula>"Muy Baja"</formula>
    </cfRule>
  </conditionalFormatting>
  <conditionalFormatting sqref="AB23:AB24">
    <cfRule type="cellIs" dxfId="402" priority="52" operator="equal">
      <formula>"Catastrófico"</formula>
    </cfRule>
    <cfRule type="cellIs" dxfId="401" priority="53" operator="equal">
      <formula>"Mayor"</formula>
    </cfRule>
    <cfRule type="cellIs" dxfId="400" priority="54" operator="equal">
      <formula>"Moderado"</formula>
    </cfRule>
    <cfRule type="cellIs" dxfId="399" priority="55" operator="equal">
      <formula>"Menor"</formula>
    </cfRule>
    <cfRule type="cellIs" dxfId="398" priority="56" operator="equal">
      <formula>"Leve"</formula>
    </cfRule>
  </conditionalFormatting>
  <conditionalFormatting sqref="AD23:AD24">
    <cfRule type="cellIs" dxfId="397" priority="48" operator="equal">
      <formula>"Extremo"</formula>
    </cfRule>
    <cfRule type="cellIs" dxfId="396" priority="49" operator="equal">
      <formula>"Alto"</formula>
    </cfRule>
    <cfRule type="cellIs" dxfId="395" priority="50" operator="equal">
      <formula>"Moderado"</formula>
    </cfRule>
    <cfRule type="cellIs" dxfId="394" priority="51" operator="equal">
      <formula>"Bajo"</formula>
    </cfRule>
  </conditionalFormatting>
  <conditionalFormatting sqref="N25">
    <cfRule type="cellIs" dxfId="393" priority="39" operator="equal">
      <formula>"Extremo"</formula>
    </cfRule>
    <cfRule type="cellIs" dxfId="392" priority="40" operator="equal">
      <formula>"Alto"</formula>
    </cfRule>
    <cfRule type="cellIs" dxfId="391" priority="41" operator="equal">
      <formula>"Moderado"</formula>
    </cfRule>
    <cfRule type="cellIs" dxfId="390" priority="42" operator="equal">
      <formula>"Bajo"</formula>
    </cfRule>
  </conditionalFormatting>
  <conditionalFormatting sqref="Z25:Z26">
    <cfRule type="cellIs" dxfId="389" priority="34" operator="equal">
      <formula>"Muy Alta"</formula>
    </cfRule>
    <cfRule type="cellIs" dxfId="388" priority="35" operator="equal">
      <formula>"Alta"</formula>
    </cfRule>
    <cfRule type="cellIs" dxfId="387" priority="36" operator="equal">
      <formula>"Media"</formula>
    </cfRule>
    <cfRule type="cellIs" dxfId="386" priority="37" operator="equal">
      <formula>"Baja"</formula>
    </cfRule>
    <cfRule type="cellIs" dxfId="385" priority="38" operator="equal">
      <formula>"Muy Baja"</formula>
    </cfRule>
  </conditionalFormatting>
  <conditionalFormatting sqref="AB25:AB26">
    <cfRule type="cellIs" dxfId="384" priority="29" operator="equal">
      <formula>"Catastrófico"</formula>
    </cfRule>
    <cfRule type="cellIs" dxfId="383" priority="30" operator="equal">
      <formula>"Mayor"</formula>
    </cfRule>
    <cfRule type="cellIs" dxfId="382" priority="31" operator="equal">
      <formula>"Moderado"</formula>
    </cfRule>
    <cfRule type="cellIs" dxfId="381" priority="32" operator="equal">
      <formula>"Menor"</formula>
    </cfRule>
    <cfRule type="cellIs" dxfId="380" priority="33" operator="equal">
      <formula>"Leve"</formula>
    </cfRule>
  </conditionalFormatting>
  <conditionalFormatting sqref="AD25:AD26">
    <cfRule type="cellIs" dxfId="379" priority="25" operator="equal">
      <formula>"Extremo"</formula>
    </cfRule>
    <cfRule type="cellIs" dxfId="378" priority="26" operator="equal">
      <formula>"Alto"</formula>
    </cfRule>
    <cfRule type="cellIs" dxfId="377" priority="27" operator="equal">
      <formula>"Moderado"</formula>
    </cfRule>
    <cfRule type="cellIs" dxfId="376" priority="28" operator="equal">
      <formula>"Bajo"</formula>
    </cfRule>
  </conditionalFormatting>
  <conditionalFormatting sqref="H27">
    <cfRule type="cellIs" dxfId="375" priority="20" operator="equal">
      <formula>"Muy Alta"</formula>
    </cfRule>
    <cfRule type="cellIs" dxfId="374" priority="21" operator="equal">
      <formula>"Alta"</formula>
    </cfRule>
    <cfRule type="cellIs" dxfId="373" priority="22" operator="equal">
      <formula>"Media"</formula>
    </cfRule>
    <cfRule type="cellIs" dxfId="372" priority="23" operator="equal">
      <formula>"Baja"</formula>
    </cfRule>
    <cfRule type="cellIs" dxfId="371" priority="24" operator="equal">
      <formula>"Muy Baja"</formula>
    </cfRule>
  </conditionalFormatting>
  <conditionalFormatting sqref="N27">
    <cfRule type="cellIs" dxfId="370" priority="16" operator="equal">
      <formula>"Extremo"</formula>
    </cfRule>
    <cfRule type="cellIs" dxfId="369" priority="17" operator="equal">
      <formula>"Alto"</formula>
    </cfRule>
    <cfRule type="cellIs" dxfId="368" priority="18" operator="equal">
      <formula>"Moderado"</formula>
    </cfRule>
    <cfRule type="cellIs" dxfId="367" priority="19" operator="equal">
      <formula>"Bajo"</formula>
    </cfRule>
  </conditionalFormatting>
  <conditionalFormatting sqref="Z27:Z28">
    <cfRule type="cellIs" dxfId="366" priority="11" operator="equal">
      <formula>"Muy Alta"</formula>
    </cfRule>
    <cfRule type="cellIs" dxfId="365" priority="12" operator="equal">
      <formula>"Alta"</formula>
    </cfRule>
    <cfRule type="cellIs" dxfId="364" priority="13" operator="equal">
      <formula>"Media"</formula>
    </cfRule>
    <cfRule type="cellIs" dxfId="363" priority="14" operator="equal">
      <formula>"Baja"</formula>
    </cfRule>
    <cfRule type="cellIs" dxfId="362" priority="15" operator="equal">
      <formula>"Muy Baja"</formula>
    </cfRule>
  </conditionalFormatting>
  <conditionalFormatting sqref="AB27:AB28">
    <cfRule type="cellIs" dxfId="361" priority="6" operator="equal">
      <formula>"Catastrófico"</formula>
    </cfRule>
    <cfRule type="cellIs" dxfId="360" priority="7" operator="equal">
      <formula>"Mayor"</formula>
    </cfRule>
    <cfRule type="cellIs" dxfId="359" priority="8" operator="equal">
      <formula>"Moderado"</formula>
    </cfRule>
    <cfRule type="cellIs" dxfId="358" priority="9" operator="equal">
      <formula>"Menor"</formula>
    </cfRule>
    <cfRule type="cellIs" dxfId="357" priority="10" operator="equal">
      <formula>"Leve"</formula>
    </cfRule>
  </conditionalFormatting>
  <conditionalFormatting sqref="AD27:AD28">
    <cfRule type="cellIs" dxfId="356" priority="2" operator="equal">
      <formula>"Extremo"</formula>
    </cfRule>
    <cfRule type="cellIs" dxfId="355" priority="3" operator="equal">
      <formula>"Alto"</formula>
    </cfRule>
    <cfRule type="cellIs" dxfId="354" priority="4" operator="equal">
      <formula>"Moderado"</formula>
    </cfRule>
    <cfRule type="cellIs" dxfId="353" priority="5" operator="equal">
      <formula>"Bajo"</formula>
    </cfRule>
  </conditionalFormatting>
  <conditionalFormatting sqref="K9:K28">
    <cfRule type="containsText" dxfId="352" priority="1" operator="containsText" text="❌">
      <formula>NOT(ISERROR(SEARCH("❌",K9)))</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24C20-D1EB-4166-A326-BAE2B0656CFF}">
  <dimension ref="A1:AK56"/>
  <sheetViews>
    <sheetView tabSelected="1" topLeftCell="A37" zoomScale="40" zoomScaleNormal="40" workbookViewId="0">
      <selection activeCell="D55" sqref="D55:D56"/>
    </sheetView>
  </sheetViews>
  <sheetFormatPr baseColWidth="10" defaultRowHeight="15" x14ac:dyDescent="0.25"/>
  <cols>
    <col min="2" max="2" width="15.42578125" customWidth="1"/>
    <col min="3" max="3" width="23" bestFit="1" customWidth="1"/>
    <col min="4" max="4" width="34" customWidth="1"/>
    <col min="5" max="5" width="37.5703125" customWidth="1"/>
    <col min="8" max="8" width="19.7109375" customWidth="1"/>
    <col min="10" max="10" width="29.140625" bestFit="1" customWidth="1"/>
    <col min="11" max="11" width="33.42578125" bestFit="1" customWidth="1"/>
    <col min="12" max="12" width="15.7109375" customWidth="1"/>
    <col min="16" max="16" width="33.42578125" bestFit="1" customWidth="1"/>
    <col min="17" max="17" width="14.42578125" bestFit="1" customWidth="1"/>
  </cols>
  <sheetData>
    <row r="1" spans="1:37" ht="16.5" x14ac:dyDescent="0.3">
      <c r="A1" s="165"/>
      <c r="B1" s="165"/>
      <c r="C1" s="165"/>
      <c r="D1" s="165"/>
      <c r="E1" s="166" t="s">
        <v>0</v>
      </c>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78" t="s">
        <v>1</v>
      </c>
      <c r="AI1" s="178"/>
      <c r="AJ1" s="178"/>
      <c r="AK1" s="178"/>
    </row>
    <row r="2" spans="1:37" ht="16.5" x14ac:dyDescent="0.3">
      <c r="A2" s="165"/>
      <c r="B2" s="165"/>
      <c r="C2" s="165"/>
      <c r="D2" s="165"/>
      <c r="E2" s="166" t="s">
        <v>2</v>
      </c>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78" t="s">
        <v>133</v>
      </c>
      <c r="AI2" s="178"/>
      <c r="AJ2" s="178"/>
      <c r="AK2" s="178"/>
    </row>
    <row r="3" spans="1:37" ht="16.5" x14ac:dyDescent="0.3">
      <c r="A3" s="165"/>
      <c r="B3" s="165"/>
      <c r="C3" s="165"/>
      <c r="D3" s="165"/>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78" t="s">
        <v>4</v>
      </c>
      <c r="AI3" s="178"/>
      <c r="AJ3" s="178"/>
      <c r="AK3" s="178"/>
    </row>
    <row r="4" spans="1:37" ht="16.5" x14ac:dyDescent="0.3">
      <c r="A4" s="13"/>
      <c r="B4" s="14"/>
      <c r="C4" s="13"/>
      <c r="D4" s="13"/>
      <c r="E4" s="8"/>
      <c r="F4" s="12"/>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x14ac:dyDescent="0.25">
      <c r="A5" s="187" t="s">
        <v>5</v>
      </c>
      <c r="B5" s="187"/>
      <c r="C5" s="186" t="s">
        <v>648</v>
      </c>
      <c r="D5" s="186"/>
      <c r="E5" s="186"/>
      <c r="F5" s="186"/>
      <c r="G5" s="186"/>
      <c r="H5" s="187" t="s">
        <v>6</v>
      </c>
      <c r="I5" s="187"/>
      <c r="J5" s="186" t="s">
        <v>649</v>
      </c>
      <c r="K5" s="186"/>
      <c r="L5" s="186"/>
      <c r="M5" s="186"/>
      <c r="N5" s="186"/>
      <c r="O5" s="187" t="s">
        <v>7</v>
      </c>
      <c r="P5" s="187"/>
      <c r="Q5" s="419" t="s">
        <v>650</v>
      </c>
      <c r="R5" s="420"/>
      <c r="S5" s="420"/>
      <c r="T5" s="420"/>
      <c r="U5" s="420"/>
      <c r="V5" s="420"/>
      <c r="W5" s="420"/>
      <c r="X5" s="420"/>
      <c r="Y5" s="420"/>
      <c r="Z5" s="420"/>
      <c r="AA5" s="420"/>
      <c r="AB5" s="420"/>
      <c r="AC5" s="420"/>
      <c r="AD5" s="420"/>
      <c r="AE5" s="421"/>
      <c r="AF5" s="15" t="s">
        <v>8</v>
      </c>
      <c r="AG5" s="422" t="s">
        <v>651</v>
      </c>
      <c r="AH5" s="422"/>
      <c r="AI5" s="422"/>
      <c r="AJ5" s="422"/>
      <c r="AK5" s="422"/>
    </row>
    <row r="6" spans="1:37" ht="16.5" x14ac:dyDescent="0.25">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row>
    <row r="7" spans="1:37" ht="16.5" x14ac:dyDescent="0.25">
      <c r="A7" s="188" t="s">
        <v>13</v>
      </c>
      <c r="B7" s="180" t="s">
        <v>14</v>
      </c>
      <c r="C7" s="184" t="s">
        <v>15</v>
      </c>
      <c r="D7" s="184" t="s">
        <v>16</v>
      </c>
      <c r="E7" s="180" t="s">
        <v>17</v>
      </c>
      <c r="F7" s="184" t="s">
        <v>18</v>
      </c>
      <c r="G7" s="184" t="s">
        <v>19</v>
      </c>
      <c r="H7" s="185" t="s">
        <v>20</v>
      </c>
      <c r="I7" s="181" t="s">
        <v>21</v>
      </c>
      <c r="J7" s="185" t="s">
        <v>22</v>
      </c>
      <c r="K7" s="185" t="s">
        <v>23</v>
      </c>
      <c r="L7" s="185" t="s">
        <v>24</v>
      </c>
      <c r="M7" s="181"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9.5" thickBot="1" x14ac:dyDescent="0.3">
      <c r="A8" s="188"/>
      <c r="B8" s="423"/>
      <c r="C8" s="216"/>
      <c r="D8" s="216"/>
      <c r="E8" s="423"/>
      <c r="F8" s="216"/>
      <c r="G8" s="216"/>
      <c r="H8" s="220"/>
      <c r="I8" s="424"/>
      <c r="J8" s="220"/>
      <c r="K8" s="220"/>
      <c r="L8" s="424"/>
      <c r="M8" s="424"/>
      <c r="N8" s="220"/>
      <c r="O8" s="218"/>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row>
    <row r="9" spans="1:37" ht="204" x14ac:dyDescent="0.25">
      <c r="A9" s="165">
        <v>1</v>
      </c>
      <c r="B9" s="170" t="s">
        <v>46</v>
      </c>
      <c r="C9" s="425" t="s">
        <v>652</v>
      </c>
      <c r="D9" s="425" t="s">
        <v>653</v>
      </c>
      <c r="E9" s="426" t="s">
        <v>654</v>
      </c>
      <c r="F9" s="170" t="s">
        <v>137</v>
      </c>
      <c r="G9" s="171">
        <v>10000</v>
      </c>
      <c r="H9" s="162" t="str">
        <f>IF(G9&lt;=0,"",IF(G9&lt;=2,"Muy Baja",IF(G9&lt;=24,"Baja",IF(G9&lt;=500,"Media",IF(G9&lt;=5000,"Alta","Muy Alta")))))</f>
        <v>Muy Alta</v>
      </c>
      <c r="I9" s="163">
        <f>IF(H9="","",IF(H9="Muy Baja",0.2,IF(H9="Baja",0.4,IF(H9="Media",0.6,IF(H9="Alta",0.8,IF(H9="Muy Alta",1,))))))</f>
        <v>1</v>
      </c>
      <c r="J9" s="176" t="s">
        <v>127</v>
      </c>
      <c r="K9" s="163" t="str">
        <f>IF(NOT(ISERROR(MATCH(J9,'[9]Tabla Impacto'!$B$221:$B$223,0))),'[9]Tabla Impacto'!$F$223&amp;"Por favor no seleccionar los criterios de impacto(Afectación Económica o presupuestal y Pérdida Reputacional)",J9)</f>
        <v xml:space="preserve">     El riesgo afecta la imagen de la entidad con algunos usuarios de relevancia frente al logro de los objetivos</v>
      </c>
      <c r="L9" s="241" t="str">
        <f>IF(OR(K9='[9]Tabla Impacto'!$C$11,K9='[9]Tabla Impacto'!$D$11),"Leve",IF(OR(K9='[9]Tabla Impacto'!$C$12,K9='[9]Tabla Impacto'!$D$12),"Menor",IF(OR(K9='[9]Tabla Impacto'!$C$13,K9='[9]Tabla Impacto'!$D$13),"Moderado",IF(OR(K9='[9]Tabla Impacto'!$C$14,K9='[9]Tabla Impacto'!$D$14),"Mayor",IF(OR(K9='[9]Tabla Impacto'!$C$15,K9='[9]Tabla Impacto'!$D$15),"Catastrófico","")))))</f>
        <v>Moderado</v>
      </c>
      <c r="M9" s="228">
        <f>IF(L9="","",IF(L9="Leve",0.2,IF(L9="Menor",0.4,IF(L9="Moderado",0.6,IF(L9="Mayor",0.8,IF(L9="Catastrófico",1,))))))</f>
        <v>0.6</v>
      </c>
      <c r="N9" s="249"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6">
        <v>1</v>
      </c>
      <c r="P9" s="427" t="s">
        <v>655</v>
      </c>
      <c r="Q9" s="53" t="s">
        <v>656</v>
      </c>
      <c r="R9" s="33" t="str">
        <f t="shared" ref="R9:R12" si="0">IF(OR(S9="Preventivo",S9="Detectivo"),"Probabilidad",IF(S9="Correctivo","Impacto",""))</f>
        <v>Probabilidad</v>
      </c>
      <c r="S9" s="34" t="s">
        <v>58</v>
      </c>
      <c r="T9" s="34" t="s">
        <v>59</v>
      </c>
      <c r="U9" s="35" t="str">
        <f>IF(AND(S9="Preventivo",T9="Automático"),"50%",IF(AND(S9="Preventivo",T9="Manual"),"40%",IF(AND(S9="Detectivo",T9="Automático"),"40%",IF(AND(S9="Detectivo",T9="Manual"),"30%",IF(AND(S9="Correctivo",T9="Automático"),"35%",IF(AND(S9="Correctivo",T9="Manual"),"25%",""))))))</f>
        <v>40%</v>
      </c>
      <c r="V9" s="34" t="s">
        <v>61</v>
      </c>
      <c r="W9" s="34" t="s">
        <v>62</v>
      </c>
      <c r="X9" s="34" t="s">
        <v>63</v>
      </c>
      <c r="Y9" s="36">
        <f>IFERROR(IF(R9="Probabilidad",(I9-(+I9*U9)),IF(R9="Impacto",I9,"")),"")</f>
        <v>0.6</v>
      </c>
      <c r="Z9" s="37" t="str">
        <f>IFERROR(IF(Y9="","",IF(Y9&lt;=0.2,"Muy Baja",IF(Y9&lt;=0.4,"Baja",IF(Y9&lt;=0.6,"Media",IF(Y9&lt;=0.8,"Alta","Muy Alta"))))),"")</f>
        <v>Media</v>
      </c>
      <c r="AA9" s="35">
        <f>+Y9</f>
        <v>0.6</v>
      </c>
      <c r="AB9" s="37" t="str">
        <f>IFERROR(IF(AC9="","",IF(AC9&lt;=0.2,"Leve",IF(AC9&lt;=0.4,"Menor",IF(AC9&lt;=0.6,"Moderado",IF(AC9&lt;=0.8,"Mayor","Catastrófico"))))),"")</f>
        <v>Moderado</v>
      </c>
      <c r="AC9" s="35">
        <f>IFERROR(IF(R9="Impacto",(M9-(+M9*U9)),IF(R9="Probabilidad",M9,"")),"")</f>
        <v>0.6</v>
      </c>
      <c r="AD9" s="3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34" t="s">
        <v>70</v>
      </c>
      <c r="AF9" s="172" t="s">
        <v>657</v>
      </c>
      <c r="AG9" s="172" t="s">
        <v>658</v>
      </c>
      <c r="AH9" s="245">
        <v>44928</v>
      </c>
      <c r="AI9" s="245">
        <v>45291</v>
      </c>
      <c r="AJ9" s="245"/>
      <c r="AK9" s="237" t="s">
        <v>99</v>
      </c>
    </row>
    <row r="10" spans="1:37" ht="204" x14ac:dyDescent="0.25">
      <c r="A10" s="165"/>
      <c r="B10" s="170"/>
      <c r="C10" s="425"/>
      <c r="D10" s="425"/>
      <c r="E10" s="426"/>
      <c r="F10" s="170"/>
      <c r="G10" s="171"/>
      <c r="H10" s="162"/>
      <c r="I10" s="163"/>
      <c r="J10" s="176"/>
      <c r="K10" s="163">
        <f>IF(NOT(ISERROR(MATCH(J10,_xlfn.ANCHORARRAY(E13),0))),#REF!&amp;"Por favor no seleccionar los criterios de impacto",J10)</f>
        <v>0</v>
      </c>
      <c r="L10" s="242"/>
      <c r="M10" s="229"/>
      <c r="N10" s="250"/>
      <c r="O10" s="6">
        <v>2</v>
      </c>
      <c r="P10" s="428" t="s">
        <v>659</v>
      </c>
      <c r="Q10" s="53" t="s">
        <v>660</v>
      </c>
      <c r="R10" s="33" t="str">
        <f t="shared" si="0"/>
        <v>Probabilidad</v>
      </c>
      <c r="S10" s="34" t="s">
        <v>154</v>
      </c>
      <c r="T10" s="34" t="s">
        <v>59</v>
      </c>
      <c r="U10" s="35" t="str">
        <f t="shared" ref="U10" si="1">IF(AND(S10="Preventivo",T10="Automático"),"50%",IF(AND(S10="Preventivo",T10="Manual"),"40%",IF(AND(S10="Detectivo",T10="Automático"),"40%",IF(AND(S10="Detectivo",T10="Manual"),"30%",IF(AND(S10="Correctivo",T10="Automático"),"35%",IF(AND(S10="Correctivo",T10="Manual"),"25%",""))))))</f>
        <v>30%</v>
      </c>
      <c r="V10" s="34" t="s">
        <v>61</v>
      </c>
      <c r="W10" s="34" t="s">
        <v>62</v>
      </c>
      <c r="X10" s="34" t="s">
        <v>63</v>
      </c>
      <c r="Y10" s="36">
        <f>IFERROR(IF(AND(R9="Probabilidad",R10="Probabilidad"),(AA9-(+AA9*U10)),IF(R10="Probabilidad",(I9-(+I9*U10)),IF(R10="Impacto",AA9,""))),"")</f>
        <v>0.42</v>
      </c>
      <c r="Z10" s="37" t="str">
        <f t="shared" ref="Z10:Z12" si="2">IFERROR(IF(Y10="","",IF(Y10&lt;=0.2,"Muy Baja",IF(Y10&lt;=0.4,"Baja",IF(Y10&lt;=0.6,"Media",IF(Y10&lt;=0.8,"Alta","Muy Alta"))))),"")</f>
        <v>Media</v>
      </c>
      <c r="AA10" s="35">
        <f t="shared" ref="AA10" si="3">+Y10</f>
        <v>0.42</v>
      </c>
      <c r="AB10" s="37" t="str">
        <f t="shared" ref="AB10:AB12" si="4">IFERROR(IF(AC10="","",IF(AC10&lt;=0.2,"Leve",IF(AC10&lt;=0.4,"Menor",IF(AC10&lt;=0.6,"Moderado",IF(AC10&lt;=0.8,"Mayor","Catastrófico"))))),"")</f>
        <v>Moderado</v>
      </c>
      <c r="AC10" s="35">
        <f>IFERROR(IF(AND(R9="Impacto",R10="Impacto"),(AC9-(+AC9*U10)),IF(R10="Impacto",($M$9-(+$M$9*U10)),IF(R10="Probabilidad",AC9,""))),"")</f>
        <v>0.6</v>
      </c>
      <c r="AD10" s="38"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Moderado</v>
      </c>
      <c r="AE10" s="34" t="s">
        <v>70</v>
      </c>
      <c r="AF10" s="173"/>
      <c r="AG10" s="173"/>
      <c r="AH10" s="246"/>
      <c r="AI10" s="246"/>
      <c r="AJ10" s="246"/>
      <c r="AK10" s="238"/>
    </row>
    <row r="11" spans="1:37" ht="140.25" x14ac:dyDescent="0.25">
      <c r="A11" s="165">
        <v>2</v>
      </c>
      <c r="B11" s="173" t="s">
        <v>146</v>
      </c>
      <c r="C11" s="429" t="s">
        <v>661</v>
      </c>
      <c r="D11" s="429" t="s">
        <v>662</v>
      </c>
      <c r="E11" s="430" t="s">
        <v>663</v>
      </c>
      <c r="F11" s="173" t="s">
        <v>554</v>
      </c>
      <c r="G11" s="238">
        <v>1000</v>
      </c>
      <c r="H11" s="162" t="str">
        <f>IF(G11&lt;=0,"",IF(G11&lt;=2,"Muy Baja",IF(G11&lt;=24,"Baja",IF(G11&lt;=500,"Media",IF(G11&lt;=5000,"Alta","Muy Alta")))))</f>
        <v>Alta</v>
      </c>
      <c r="I11" s="163">
        <f>IF(H11="","",IF(H11="Muy Baja",0.2,IF(H11="Baja",0.4,IF(H11="Media",0.6,IF(H11="Alta",0.8,IF(H11="Muy Alta",1,))))))</f>
        <v>0.8</v>
      </c>
      <c r="J11" s="176" t="s">
        <v>127</v>
      </c>
      <c r="K11" s="163" t="str">
        <f>IF(NOT(ISERROR(MATCH(J11,'[9]Tabla Impacto'!$B$221:$B$223,0))),'[9]Tabla Impacto'!$F$223&amp;"Por favor no seleccionar los criterios de impacto(Afectación Económica o presupuestal y Pérdida Reputacional)",J11)</f>
        <v xml:space="preserve">     El riesgo afecta la imagen de la entidad con algunos usuarios de relevancia frente al logro de los objetivos</v>
      </c>
      <c r="L11" s="162" t="str">
        <f>IF(OR(K11='[9]Tabla Impacto'!$C$11,K11='[9]Tabla Impacto'!$D$11),"Leve",IF(OR(K11='[9]Tabla Impacto'!$C$12,K11='[9]Tabla Impacto'!$D$12),"Menor",IF(OR(K11='[9]Tabla Impacto'!$C$13,K11='[9]Tabla Impacto'!$D$13),"Moderado",IF(OR(K11='[9]Tabla Impacto'!$C$14,K11='[9]Tabla Impacto'!$D$14),"Mayor",IF(OR(K11='[9]Tabla Impacto'!$C$15,K11='[9]Tabla Impacto'!$D$15),"Catastrófico","")))))</f>
        <v>Moderado</v>
      </c>
      <c r="M11" s="163">
        <f>IF(L11="","",IF(L11="Leve",0.2,IF(L11="Menor",0.4,IF(L11="Moderado",0.6,IF(L11="Mayor",0.8,IF(L11="Catastrófico",1,))))))</f>
        <v>0.6</v>
      </c>
      <c r="N11" s="17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6">
        <v>1</v>
      </c>
      <c r="P11" s="428" t="s">
        <v>664</v>
      </c>
      <c r="Q11" s="53" t="s">
        <v>665</v>
      </c>
      <c r="R11" s="33" t="str">
        <f t="shared" si="0"/>
        <v>Impacto</v>
      </c>
      <c r="S11" s="34" t="s">
        <v>102</v>
      </c>
      <c r="T11" s="34" t="s">
        <v>59</v>
      </c>
      <c r="U11" s="35" t="str">
        <f>IF(AND(S11="Preventivo",T11="Automático"),"50%",IF(AND(S11="Preventivo",T11="Manual"),"40%",IF(AND(S11="Detectivo",T11="Automático"),"40%",IF(AND(S11="Detectivo",T11="Manual"),"30%",IF(AND(S11="Correctivo",T11="Automático"),"35%",IF(AND(S11="Correctivo",T11="Manual"),"25%",""))))))</f>
        <v>25%</v>
      </c>
      <c r="V11" s="34" t="s">
        <v>66</v>
      </c>
      <c r="W11" s="34" t="s">
        <v>62</v>
      </c>
      <c r="X11" s="34" t="s">
        <v>63</v>
      </c>
      <c r="Y11" s="36">
        <f>IFERROR(IF(R11="Probabilidad",(I11-(+I11*U11)),IF(R11="Impacto",I11,"")),"")</f>
        <v>0.8</v>
      </c>
      <c r="Z11" s="37" t="str">
        <f>IFERROR(IF(Y11="","",IF(Y11&lt;=0.2,"Muy Baja",IF(Y11&lt;=0.4,"Baja",IF(Y11&lt;=0.6,"Media",IF(Y11&lt;=0.8,"Alta","Muy Alta"))))),"")</f>
        <v>Alta</v>
      </c>
      <c r="AA11" s="35">
        <f>+Y11</f>
        <v>0.8</v>
      </c>
      <c r="AB11" s="37" t="str">
        <f>IFERROR(IF(AC11="","",IF(AC11&lt;=0.2,"Leve",IF(AC11&lt;=0.4,"Menor",IF(AC11&lt;=0.6,"Moderado",IF(AC11&lt;=0.8,"Mayor","Catastrófico"))))),"")</f>
        <v>Moderado</v>
      </c>
      <c r="AC11" s="35">
        <f>IFERROR(IF(R11="Impacto",(M11-(+M11*U11)),IF(R11="Probabilidad",M11,"")),"")</f>
        <v>0.44999999999999996</v>
      </c>
      <c r="AD11" s="3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34" t="s">
        <v>70</v>
      </c>
      <c r="AF11" s="172" t="s">
        <v>666</v>
      </c>
      <c r="AG11" s="172" t="s">
        <v>667</v>
      </c>
      <c r="AH11" s="245" t="s">
        <v>668</v>
      </c>
      <c r="AI11" s="245">
        <v>45291</v>
      </c>
      <c r="AJ11" s="245"/>
      <c r="AK11" s="237" t="s">
        <v>99</v>
      </c>
    </row>
    <row r="12" spans="1:37" ht="165.75" x14ac:dyDescent="0.25">
      <c r="A12" s="165"/>
      <c r="B12" s="170"/>
      <c r="C12" s="425"/>
      <c r="D12" s="425"/>
      <c r="E12" s="426"/>
      <c r="F12" s="170"/>
      <c r="G12" s="171"/>
      <c r="H12" s="162"/>
      <c r="I12" s="163"/>
      <c r="J12" s="176"/>
      <c r="K12" s="163">
        <f>IF(NOT(ISERROR(MATCH(J12,_xlfn.ANCHORARRAY(E15),0))),#REF!&amp;"Por favor no seleccionar los criterios de impacto",J12)</f>
        <v>0</v>
      </c>
      <c r="L12" s="162"/>
      <c r="M12" s="163"/>
      <c r="N12" s="175"/>
      <c r="O12" s="6">
        <v>2</v>
      </c>
      <c r="P12" s="428" t="s">
        <v>669</v>
      </c>
      <c r="Q12" s="53" t="s">
        <v>670</v>
      </c>
      <c r="R12" s="33" t="str">
        <f t="shared" si="0"/>
        <v>Probabilidad</v>
      </c>
      <c r="S12" s="34" t="s">
        <v>58</v>
      </c>
      <c r="T12" s="34" t="s">
        <v>59</v>
      </c>
      <c r="U12" s="35" t="str">
        <f t="shared" ref="U12" si="6">IF(AND(S12="Preventivo",T12="Automático"),"50%",IF(AND(S12="Preventivo",T12="Manual"),"40%",IF(AND(S12="Detectivo",T12="Automático"),"40%",IF(AND(S12="Detectivo",T12="Manual"),"30%",IF(AND(S12="Correctivo",T12="Automático"),"35%",IF(AND(S12="Correctivo",T12="Manual"),"25%",""))))))</f>
        <v>40%</v>
      </c>
      <c r="V12" s="34" t="s">
        <v>66</v>
      </c>
      <c r="W12" s="34" t="s">
        <v>62</v>
      </c>
      <c r="X12" s="34" t="s">
        <v>63</v>
      </c>
      <c r="Y12" s="36">
        <f>IFERROR(IF(AND(R11="Probabilidad",R12="Probabilidad"),(AA11-(+AA11*U12)),IF(R12="Probabilidad",(I11-(+I11*U12)),IF(R12="Impacto",AA11,""))),"")</f>
        <v>0.48</v>
      </c>
      <c r="Z12" s="37" t="str">
        <f t="shared" si="2"/>
        <v>Media</v>
      </c>
      <c r="AA12" s="35">
        <f t="shared" ref="AA12" si="7">+Y12</f>
        <v>0.48</v>
      </c>
      <c r="AB12" s="37" t="str">
        <f t="shared" si="4"/>
        <v>Moderado</v>
      </c>
      <c r="AC12" s="35">
        <f>IFERROR(IF(AND(R11="Impacto",R12="Impacto"),(AC9-(+AC9*U12)),IF(R12="Impacto",($M$11-(+$M$11*U12)),IF(R12="Probabilidad",AC9,""))),"")</f>
        <v>0.6</v>
      </c>
      <c r="AD12" s="38" t="str">
        <f t="shared" ref="AD12" si="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34"/>
      <c r="AF12" s="173"/>
      <c r="AG12" s="173"/>
      <c r="AH12" s="246"/>
      <c r="AI12" s="246"/>
      <c r="AJ12" s="246"/>
      <c r="AK12" s="238"/>
    </row>
    <row r="14" spans="1:37" ht="15.75" x14ac:dyDescent="0.25">
      <c r="A14" s="431" t="s">
        <v>5</v>
      </c>
      <c r="B14" s="431"/>
      <c r="C14" s="432" t="s">
        <v>671</v>
      </c>
      <c r="D14" s="432"/>
      <c r="E14" s="432"/>
      <c r="F14" s="432"/>
      <c r="G14" s="432"/>
      <c r="H14" s="431" t="s">
        <v>6</v>
      </c>
      <c r="I14" s="431"/>
      <c r="J14" s="432" t="s">
        <v>672</v>
      </c>
      <c r="K14" s="432"/>
      <c r="L14" s="432"/>
      <c r="M14" s="432"/>
      <c r="N14" s="432"/>
      <c r="O14" s="431" t="s">
        <v>7</v>
      </c>
      <c r="P14" s="431"/>
      <c r="Q14" s="433" t="s">
        <v>673</v>
      </c>
      <c r="R14" s="434"/>
      <c r="S14" s="434"/>
      <c r="T14" s="434"/>
      <c r="U14" s="434"/>
      <c r="V14" s="434"/>
      <c r="W14" s="434"/>
      <c r="X14" s="434"/>
      <c r="Y14" s="434"/>
      <c r="Z14" s="434"/>
      <c r="AA14" s="434"/>
      <c r="AB14" s="434"/>
      <c r="AC14" s="434"/>
      <c r="AD14" s="434"/>
      <c r="AE14" s="435"/>
      <c r="AF14" s="436" t="s">
        <v>8</v>
      </c>
      <c r="AG14" s="437" t="s">
        <v>674</v>
      </c>
      <c r="AH14" s="437"/>
      <c r="AI14" s="437"/>
      <c r="AJ14" s="437"/>
      <c r="AK14" s="437"/>
    </row>
    <row r="15" spans="1:37" ht="16.5" x14ac:dyDescent="0.25">
      <c r="A15" s="180" t="s">
        <v>9</v>
      </c>
      <c r="B15" s="180"/>
      <c r="C15" s="180"/>
      <c r="D15" s="180"/>
      <c r="E15" s="180"/>
      <c r="F15" s="180"/>
      <c r="G15" s="180"/>
      <c r="H15" s="181" t="s">
        <v>10</v>
      </c>
      <c r="I15" s="181"/>
      <c r="J15" s="181"/>
      <c r="K15" s="181"/>
      <c r="L15" s="181"/>
      <c r="M15" s="181"/>
      <c r="N15" s="181"/>
      <c r="O15" s="182" t="s">
        <v>11</v>
      </c>
      <c r="P15" s="182"/>
      <c r="Q15" s="182"/>
      <c r="R15" s="182"/>
      <c r="S15" s="182"/>
      <c r="T15" s="182"/>
      <c r="U15" s="182"/>
      <c r="V15" s="182"/>
      <c r="W15" s="182"/>
      <c r="X15" s="182"/>
      <c r="Y15" s="189" t="s">
        <v>84</v>
      </c>
      <c r="Z15" s="189"/>
      <c r="AA15" s="189"/>
      <c r="AB15" s="189"/>
      <c r="AC15" s="189"/>
      <c r="AD15" s="189"/>
      <c r="AE15" s="189"/>
      <c r="AF15" s="190" t="s">
        <v>12</v>
      </c>
      <c r="AG15" s="190"/>
      <c r="AH15" s="190"/>
      <c r="AI15" s="190"/>
      <c r="AJ15" s="190"/>
      <c r="AK15" s="190"/>
    </row>
    <row r="16" spans="1:37" ht="16.5" x14ac:dyDescent="0.25">
      <c r="A16" s="188" t="s">
        <v>13</v>
      </c>
      <c r="B16" s="180" t="s">
        <v>14</v>
      </c>
      <c r="C16" s="184" t="s">
        <v>15</v>
      </c>
      <c r="D16" s="184" t="s">
        <v>16</v>
      </c>
      <c r="E16" s="180" t="s">
        <v>17</v>
      </c>
      <c r="F16" s="184" t="s">
        <v>18</v>
      </c>
      <c r="G16" s="184" t="s">
        <v>19</v>
      </c>
      <c r="H16" s="185" t="s">
        <v>20</v>
      </c>
      <c r="I16" s="181" t="s">
        <v>21</v>
      </c>
      <c r="J16" s="185" t="s">
        <v>22</v>
      </c>
      <c r="K16" s="185" t="s">
        <v>23</v>
      </c>
      <c r="L16" s="185" t="s">
        <v>24</v>
      </c>
      <c r="M16" s="181" t="s">
        <v>21</v>
      </c>
      <c r="N16" s="185" t="s">
        <v>25</v>
      </c>
      <c r="O16" s="193" t="s">
        <v>26</v>
      </c>
      <c r="P16" s="177" t="s">
        <v>27</v>
      </c>
      <c r="Q16" s="191" t="s">
        <v>28</v>
      </c>
      <c r="R16" s="177" t="s">
        <v>29</v>
      </c>
      <c r="S16" s="177" t="s">
        <v>30</v>
      </c>
      <c r="T16" s="177"/>
      <c r="U16" s="177"/>
      <c r="V16" s="177"/>
      <c r="W16" s="177"/>
      <c r="X16" s="177"/>
      <c r="Y16" s="183" t="s">
        <v>85</v>
      </c>
      <c r="Z16" s="183" t="s">
        <v>31</v>
      </c>
      <c r="AA16" s="183" t="s">
        <v>21</v>
      </c>
      <c r="AB16" s="183" t="s">
        <v>32</v>
      </c>
      <c r="AC16" s="183" t="s">
        <v>21</v>
      </c>
      <c r="AD16" s="183" t="s">
        <v>33</v>
      </c>
      <c r="AE16" s="183" t="s">
        <v>34</v>
      </c>
      <c r="AF16" s="164" t="s">
        <v>12</v>
      </c>
      <c r="AG16" s="164" t="s">
        <v>35</v>
      </c>
      <c r="AH16" s="164" t="s">
        <v>36</v>
      </c>
      <c r="AI16" s="164" t="s">
        <v>37</v>
      </c>
      <c r="AJ16" s="164" t="s">
        <v>38</v>
      </c>
      <c r="AK16" s="164" t="s">
        <v>39</v>
      </c>
    </row>
    <row r="17" spans="1:37" ht="78.75" x14ac:dyDescent="0.25">
      <c r="A17" s="188"/>
      <c r="B17" s="423"/>
      <c r="C17" s="216"/>
      <c r="D17" s="216"/>
      <c r="E17" s="423"/>
      <c r="F17" s="216"/>
      <c r="G17" s="216"/>
      <c r="H17" s="220"/>
      <c r="I17" s="424"/>
      <c r="J17" s="220"/>
      <c r="K17" s="220"/>
      <c r="L17" s="424"/>
      <c r="M17" s="424"/>
      <c r="N17" s="220"/>
      <c r="O17" s="218"/>
      <c r="P17" s="191"/>
      <c r="Q17" s="192"/>
      <c r="R17" s="177"/>
      <c r="S17" s="16" t="s">
        <v>40</v>
      </c>
      <c r="T17" s="16" t="s">
        <v>41</v>
      </c>
      <c r="U17" s="16" t="s">
        <v>42</v>
      </c>
      <c r="V17" s="16" t="s">
        <v>43</v>
      </c>
      <c r="W17" s="16" t="s">
        <v>44</v>
      </c>
      <c r="X17" s="16" t="s">
        <v>45</v>
      </c>
      <c r="Y17" s="183"/>
      <c r="Z17" s="183"/>
      <c r="AA17" s="183"/>
      <c r="AB17" s="183"/>
      <c r="AC17" s="183"/>
      <c r="AD17" s="183"/>
      <c r="AE17" s="183"/>
      <c r="AF17" s="164"/>
      <c r="AG17" s="164"/>
      <c r="AH17" s="164"/>
      <c r="AI17" s="164"/>
      <c r="AJ17" s="164"/>
      <c r="AK17" s="164"/>
    </row>
    <row r="18" spans="1:37" ht="409.5" x14ac:dyDescent="0.25">
      <c r="A18" s="438">
        <v>1</v>
      </c>
      <c r="B18" s="287" t="s">
        <v>46</v>
      </c>
      <c r="C18" s="277" t="s">
        <v>675</v>
      </c>
      <c r="D18" s="277" t="s">
        <v>676</v>
      </c>
      <c r="E18" s="439" t="s">
        <v>677</v>
      </c>
      <c r="F18" s="286" t="s">
        <v>75</v>
      </c>
      <c r="G18" s="440">
        <v>3000</v>
      </c>
      <c r="H18" s="289" t="str">
        <f>IF(G18&lt;=0,"",IF(G18&lt;=2,"Muy Baja",IF(G18&lt;=24,"Baja",IF(G18&lt;=500,"Media",IF(G18&lt;=5000,"Alta","Muy Alta")))))</f>
        <v>Alta</v>
      </c>
      <c r="I18" s="288">
        <f>IF(H18="","",IF(H18="Muy Baja",0.2,IF(H18="Baja",0.4,IF(H18="Media",0.6,IF(H18="Alta",0.8,IF(H18="Muy Alta",1,))))))</f>
        <v>0.8</v>
      </c>
      <c r="J18" s="290" t="s">
        <v>117</v>
      </c>
      <c r="K18" s="288" t="str">
        <f>IF(NOT(ISERROR(MATCH(J18,'[10]Tabla Impacto'!$B$221:$B$223,0))),'[10]Tabla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441" t="str">
        <f>IF(OR(K18='[10]Tabla Impacto'!$C$11,K18='[10]Tabla Impacto'!$D$11),"Leve",IF(OR(K18='[10]Tabla Impacto'!$C$12,K18='[10]Tabla Impacto'!$D$12),"Menor",IF(OR(K18='[10]Tabla Impacto'!$C$13,K18='[10]Tabla Impacto'!$D$13),"Moderado",IF(OR(K18='[10]Tabla Impacto'!$C$14,K18='[10]Tabla Impacto'!$D$14),"Mayor",IF(OR(K18='[10]Tabla Impacto'!$C$15,K18='[10]Tabla Impacto'!$D$15),"Catastrófico","")))))</f>
        <v>Mayor</v>
      </c>
      <c r="M18" s="442">
        <f>IF(L18="","",IF(L18="Leve",0.2,IF(L18="Menor",0.4,IF(L18="Moderado",0.6,IF(L18="Mayor",0.8,IF(L18="Catastrófico",1,))))))</f>
        <v>0.8</v>
      </c>
      <c r="N18" s="44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444">
        <v>1</v>
      </c>
      <c r="P18" s="445" t="s">
        <v>678</v>
      </c>
      <c r="Q18" s="72" t="s">
        <v>679</v>
      </c>
      <c r="R18" s="446" t="str">
        <f t="shared" ref="R18:R25" si="9">IF(OR(S18="Preventivo",S18="Detectivo"),"Probabilidad",IF(S18="Correctivo","Impacto",""))</f>
        <v>Probabilidad</v>
      </c>
      <c r="S18" s="447" t="s">
        <v>58</v>
      </c>
      <c r="T18" s="447" t="s">
        <v>59</v>
      </c>
      <c r="U18" s="448" t="str">
        <f>IF(AND(S18="Preventivo",T18="Automático"),"50%",IF(AND(S18="Preventivo",T18="Manual"),"40%",IF(AND(S18="Detectivo",T18="Automático"),"40%",IF(AND(S18="Detectivo",T18="Manual"),"30%",IF(AND(S18="Correctivo",T18="Automático"),"35%",IF(AND(S18="Correctivo",T18="Manual"),"25%",""))))))</f>
        <v>40%</v>
      </c>
      <c r="V18" s="447" t="s">
        <v>66</v>
      </c>
      <c r="W18" s="447" t="s">
        <v>62</v>
      </c>
      <c r="X18" s="447" t="s">
        <v>63</v>
      </c>
      <c r="Y18" s="449">
        <f>IFERROR(IF(R18="Probabilidad",(I18-(+I18*U18)),IF(R18="Impacto",I18,"")),"")</f>
        <v>0.48</v>
      </c>
      <c r="Z18" s="450" t="str">
        <f>IFERROR(IF(Y18="","",IF(Y18&lt;=0.2,"Muy Baja",IF(Y18&lt;=0.4,"Baja",IF(Y18&lt;=0.6,"Media",IF(Y18&lt;=0.8,"Alta","Muy Alta"))))),"")</f>
        <v>Media</v>
      </c>
      <c r="AA18" s="448">
        <f>+Y18</f>
        <v>0.48</v>
      </c>
      <c r="AB18" s="450" t="str">
        <f>IFERROR(IF(AC18="","",IF(AC18&lt;=0.2,"Leve",IF(AC18&lt;=0.4,"Menor",IF(AC18&lt;=0.6,"Moderado",IF(AC18&lt;=0.8,"Mayor","Catastrófico"))))),"")</f>
        <v>Mayor</v>
      </c>
      <c r="AC18" s="448">
        <f>IFERROR(IF(R18="Impacto",(M18-(+M18*U18)),IF(R18="Probabilidad",M18,"")),"")</f>
        <v>0.8</v>
      </c>
      <c r="AD18" s="451"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Alto</v>
      </c>
      <c r="AE18" s="447" t="s">
        <v>70</v>
      </c>
      <c r="AF18" s="296" t="s">
        <v>680</v>
      </c>
      <c r="AG18" s="296" t="s">
        <v>681</v>
      </c>
      <c r="AH18" s="452">
        <v>44928</v>
      </c>
      <c r="AI18" s="452">
        <v>45291</v>
      </c>
      <c r="AJ18" s="452"/>
      <c r="AK18" s="453" t="s">
        <v>99</v>
      </c>
    </row>
    <row r="19" spans="1:37" ht="346.5" x14ac:dyDescent="0.25">
      <c r="A19" s="438"/>
      <c r="B19" s="287"/>
      <c r="C19" s="277"/>
      <c r="D19" s="277"/>
      <c r="E19" s="439"/>
      <c r="F19" s="286"/>
      <c r="G19" s="440"/>
      <c r="H19" s="289"/>
      <c r="I19" s="288"/>
      <c r="J19" s="290"/>
      <c r="K19" s="288">
        <f>IF(NOT(ISERROR(MATCH(J19,_xlfn.ANCHORARRAY(E22),0))),#REF!&amp;"Por favor no seleccionar los criterios de impacto",J19)</f>
        <v>0</v>
      </c>
      <c r="L19" s="454"/>
      <c r="M19" s="455"/>
      <c r="N19" s="456"/>
      <c r="O19" s="444">
        <v>2</v>
      </c>
      <c r="P19" s="445" t="s">
        <v>682</v>
      </c>
      <c r="Q19" s="72" t="s">
        <v>683</v>
      </c>
      <c r="R19" s="446" t="str">
        <f t="shared" si="9"/>
        <v>Probabilidad</v>
      </c>
      <c r="S19" s="447" t="s">
        <v>154</v>
      </c>
      <c r="T19" s="447" t="s">
        <v>59</v>
      </c>
      <c r="U19" s="448" t="str">
        <f t="shared" ref="U19" si="10">IF(AND(S19="Preventivo",T19="Automático"),"50%",IF(AND(S19="Preventivo",T19="Manual"),"40%",IF(AND(S19="Detectivo",T19="Automático"),"40%",IF(AND(S19="Detectivo",T19="Manual"),"30%",IF(AND(S19="Correctivo",T19="Automático"),"35%",IF(AND(S19="Correctivo",T19="Manual"),"25%",""))))))</f>
        <v>30%</v>
      </c>
      <c r="V19" s="447" t="s">
        <v>61</v>
      </c>
      <c r="W19" s="447" t="s">
        <v>62</v>
      </c>
      <c r="X19" s="447" t="s">
        <v>63</v>
      </c>
      <c r="Y19" s="449">
        <f>IFERROR(IF(AND(R18="Probabilidad",R19="Probabilidad"),(AA18-(+AA18*U19)),IF(R19="Probabilidad",(I18-(+I18*U19)),IF(R19="Impacto",AA18,""))),"")</f>
        <v>0.33599999999999997</v>
      </c>
      <c r="Z19" s="450" t="str">
        <f t="shared" ref="Z19:Z25" si="11">IFERROR(IF(Y19="","",IF(Y19&lt;=0.2,"Muy Baja",IF(Y19&lt;=0.4,"Baja",IF(Y19&lt;=0.6,"Media",IF(Y19&lt;=0.8,"Alta","Muy Alta"))))),"")</f>
        <v>Baja</v>
      </c>
      <c r="AA19" s="448">
        <f t="shared" ref="AA19" si="12">+Y19</f>
        <v>0.33599999999999997</v>
      </c>
      <c r="AB19" s="450" t="str">
        <f t="shared" ref="AB19:AB25" si="13">IFERROR(IF(AC19="","",IF(AC19&lt;=0.2,"Leve",IF(AC19&lt;=0.4,"Menor",IF(AC19&lt;=0.6,"Moderado",IF(AC19&lt;=0.8,"Mayor","Catastrófico"))))),"")</f>
        <v>Mayor</v>
      </c>
      <c r="AC19" s="448">
        <f>IFERROR(IF(AND(R18="Impacto",R19="Impacto"),(AC18-(+AC18*U19)),IF(R19="Impacto",($M$9-(+$M$9*U19)),IF(R19="Probabilidad",AC18,""))),"")</f>
        <v>0.8</v>
      </c>
      <c r="AD19" s="451" t="str">
        <f t="shared" ref="AD19" si="14">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447" t="s">
        <v>70</v>
      </c>
      <c r="AF19" s="297"/>
      <c r="AG19" s="297"/>
      <c r="AH19" s="457"/>
      <c r="AI19" s="457"/>
      <c r="AJ19" s="457"/>
      <c r="AK19" s="458"/>
    </row>
    <row r="20" spans="1:37" ht="409.5" x14ac:dyDescent="0.25">
      <c r="A20" s="438">
        <v>2</v>
      </c>
      <c r="B20" s="297" t="s">
        <v>71</v>
      </c>
      <c r="C20" s="277" t="s">
        <v>684</v>
      </c>
      <c r="D20" s="277" t="s">
        <v>685</v>
      </c>
      <c r="E20" s="277" t="s">
        <v>686</v>
      </c>
      <c r="F20" s="297" t="s">
        <v>126</v>
      </c>
      <c r="G20" s="440">
        <v>3000</v>
      </c>
      <c r="H20" s="289" t="str">
        <f>IF(G20&lt;=0,"",IF(G20&lt;=2,"Muy Baja",IF(G20&lt;=24,"Baja",IF(G20&lt;=500,"Media",IF(G20&lt;=5000,"Alta","Muy Alta")))))</f>
        <v>Alta</v>
      </c>
      <c r="I20" s="288">
        <f>IF(H20="","",IF(H20="Muy Baja",0.2,IF(H20="Baja",0.4,IF(H20="Media",0.6,IF(H20="Alta",0.8,IF(H20="Muy Alta",1,))))))</f>
        <v>0.8</v>
      </c>
      <c r="J20" s="290" t="s">
        <v>127</v>
      </c>
      <c r="K20" s="288" t="str">
        <f>IF(NOT(ISERROR(MATCH(J20,'[10]Tabla Impacto'!$B$221:$B$223,0))),'[10]Tabla Impacto'!$F$223&amp;"Por favor no seleccionar los criterios de impacto(Afectación Económica o presupuestal y Pérdida Reputacional)",J20)</f>
        <v xml:space="preserve">     El riesgo afecta la imagen de la entidad con algunos usuarios de relevancia frente al logro de los objetivos</v>
      </c>
      <c r="L20" s="289" t="str">
        <f>IF(OR(K20='[10]Tabla Impacto'!$C$11,K20='[10]Tabla Impacto'!$D$11),"Leve",IF(OR(K20='[10]Tabla Impacto'!$C$12,K20='[10]Tabla Impacto'!$D$12),"Menor",IF(OR(K20='[10]Tabla Impacto'!$C$13,K20='[10]Tabla Impacto'!$D$13),"Moderado",IF(OR(K20='[10]Tabla Impacto'!$C$14,K20='[10]Tabla Impacto'!$D$14),"Mayor",IF(OR(K20='[10]Tabla Impacto'!$C$15,K20='[10]Tabla Impacto'!$D$15),"Catastrófico","")))))</f>
        <v>Moderado</v>
      </c>
      <c r="M20" s="288">
        <f>IF(L20="","",IF(L20="Leve",0.2,IF(L20="Menor",0.4,IF(L20="Moderado",0.6,IF(L20="Mayor",0.8,IF(L20="Catastrófico",1,))))))</f>
        <v>0.6</v>
      </c>
      <c r="N20" s="459"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444">
        <v>1</v>
      </c>
      <c r="P20" s="445" t="s">
        <v>687</v>
      </c>
      <c r="Q20" s="72" t="s">
        <v>688</v>
      </c>
      <c r="R20" s="446" t="str">
        <f t="shared" si="9"/>
        <v>Probabilidad</v>
      </c>
      <c r="S20" s="447" t="s">
        <v>154</v>
      </c>
      <c r="T20" s="447" t="s">
        <v>59</v>
      </c>
      <c r="U20" s="448" t="str">
        <f>IF(AND(S20="Preventivo",T20="Automático"),"50%",IF(AND(S20="Preventivo",T20="Manual"),"40%",IF(AND(S20="Detectivo",T20="Automático"),"40%",IF(AND(S20="Detectivo",T20="Manual"),"30%",IF(AND(S20="Correctivo",T20="Automático"),"35%",IF(AND(S20="Correctivo",T20="Manual"),"25%",""))))))</f>
        <v>30%</v>
      </c>
      <c r="V20" s="447" t="s">
        <v>61</v>
      </c>
      <c r="W20" s="447" t="s">
        <v>62</v>
      </c>
      <c r="X20" s="447" t="s">
        <v>63</v>
      </c>
      <c r="Y20" s="449">
        <f>IFERROR(IF(R20="Probabilidad",(I20-(+I20*U20)),IF(R20="Impacto",I20,"")),"")</f>
        <v>0.56000000000000005</v>
      </c>
      <c r="Z20" s="450" t="str">
        <f>IFERROR(IF(Y20="","",IF(Y20&lt;=0.2,"Muy Baja",IF(Y20&lt;=0.4,"Baja",IF(Y20&lt;=0.6,"Media",IF(Y20&lt;=0.8,"Alta","Muy Alta"))))),"")</f>
        <v>Media</v>
      </c>
      <c r="AA20" s="448">
        <f>+Y20</f>
        <v>0.56000000000000005</v>
      </c>
      <c r="AB20" s="450" t="str">
        <f>IFERROR(IF(AC20="","",IF(AC20&lt;=0.2,"Leve",IF(AC20&lt;=0.4,"Menor",IF(AC20&lt;=0.6,"Moderado",IF(AC20&lt;=0.8,"Mayor","Catastrófico"))))),"")</f>
        <v>Moderado</v>
      </c>
      <c r="AC20" s="448">
        <f>IFERROR(IF(R20="Impacto",(M20-(+M20*U20)),IF(R20="Probabilidad",M20,"")),"")</f>
        <v>0.6</v>
      </c>
      <c r="AD20" s="451"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Moderado</v>
      </c>
      <c r="AE20" s="447" t="s">
        <v>70</v>
      </c>
      <c r="AF20" s="296" t="s">
        <v>689</v>
      </c>
      <c r="AG20" s="296" t="s">
        <v>681</v>
      </c>
      <c r="AH20" s="452">
        <v>44563</v>
      </c>
      <c r="AI20" s="452">
        <v>45291</v>
      </c>
      <c r="AJ20" s="452"/>
      <c r="AK20" s="453" t="s">
        <v>99</v>
      </c>
    </row>
    <row r="21" spans="1:37" ht="204.75" x14ac:dyDescent="0.25">
      <c r="A21" s="438"/>
      <c r="B21" s="286"/>
      <c r="C21" s="277"/>
      <c r="D21" s="277"/>
      <c r="E21" s="277"/>
      <c r="F21" s="286"/>
      <c r="G21" s="440"/>
      <c r="H21" s="289"/>
      <c r="I21" s="288"/>
      <c r="J21" s="290"/>
      <c r="K21" s="288">
        <f>IF(NOT(ISERROR(MATCH(J21,_xlfn.ANCHORARRAY(E24),0))),#REF!&amp;"Por favor no seleccionar los criterios de impacto",J21)</f>
        <v>0</v>
      </c>
      <c r="L21" s="289"/>
      <c r="M21" s="288"/>
      <c r="N21" s="459"/>
      <c r="O21" s="444">
        <v>2</v>
      </c>
      <c r="P21" s="445" t="s">
        <v>690</v>
      </c>
      <c r="Q21" s="72" t="s">
        <v>691</v>
      </c>
      <c r="R21" s="446" t="str">
        <f t="shared" si="9"/>
        <v>Probabilidad</v>
      </c>
      <c r="S21" s="447" t="s">
        <v>154</v>
      </c>
      <c r="T21" s="447" t="s">
        <v>59</v>
      </c>
      <c r="U21" s="448" t="str">
        <f t="shared" ref="U21" si="15">IF(AND(S21="Preventivo",T21="Automático"),"50%",IF(AND(S21="Preventivo",T21="Manual"),"40%",IF(AND(S21="Detectivo",T21="Automático"),"40%",IF(AND(S21="Detectivo",T21="Manual"),"30%",IF(AND(S21="Correctivo",T21="Automático"),"35%",IF(AND(S21="Correctivo",T21="Manual"),"25%",""))))))</f>
        <v>30%</v>
      </c>
      <c r="V21" s="447" t="s">
        <v>61</v>
      </c>
      <c r="W21" s="447" t="s">
        <v>62</v>
      </c>
      <c r="X21" s="447" t="s">
        <v>63</v>
      </c>
      <c r="Y21" s="449">
        <f>IFERROR(IF(AND(R20="Probabilidad",R21="Probabilidad"),(AA20-(+AA20*U21)),IF(R21="Probabilidad",(I20-(+I20*U21)),IF(R21="Impacto",AA20,""))),"")</f>
        <v>0.39200000000000002</v>
      </c>
      <c r="Z21" s="450" t="str">
        <f t="shared" si="11"/>
        <v>Baja</v>
      </c>
      <c r="AA21" s="448">
        <f t="shared" ref="AA21" si="16">+Y21</f>
        <v>0.39200000000000002</v>
      </c>
      <c r="AB21" s="450" t="str">
        <f t="shared" si="13"/>
        <v>Mayor</v>
      </c>
      <c r="AC21" s="448">
        <f>IFERROR(IF(AND(R20="Impacto",R21="Impacto"),(AC18-(+AC18*U21)),IF(R21="Impacto",($M$11-(+$M$11*U21)),IF(R21="Probabilidad",AC18,""))),"")</f>
        <v>0.8</v>
      </c>
      <c r="AD21" s="451" t="str">
        <f t="shared" ref="AD21" si="17">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Alto</v>
      </c>
      <c r="AE21" s="447"/>
      <c r="AF21" s="297"/>
      <c r="AG21" s="297"/>
      <c r="AH21" s="457"/>
      <c r="AI21" s="457"/>
      <c r="AJ21" s="457"/>
      <c r="AK21" s="458"/>
    </row>
    <row r="22" spans="1:37" ht="267.75" x14ac:dyDescent="0.25">
      <c r="A22" s="438">
        <v>3</v>
      </c>
      <c r="B22" s="286" t="s">
        <v>71</v>
      </c>
      <c r="C22" s="277" t="s">
        <v>692</v>
      </c>
      <c r="D22" s="277" t="s">
        <v>693</v>
      </c>
      <c r="E22" s="277" t="s">
        <v>694</v>
      </c>
      <c r="F22" s="277" t="s">
        <v>137</v>
      </c>
      <c r="G22" s="440">
        <v>25</v>
      </c>
      <c r="H22" s="289" t="str">
        <f>IF(G22&lt;=0,"",IF(G22&lt;=2,"Muy Baja",IF(G22&lt;=24,"Baja",IF(G22&lt;=500,"Media",IF(G22&lt;=5000,"Alta","Muy Alta")))))</f>
        <v>Media</v>
      </c>
      <c r="I22" s="288">
        <f>IF(H22="","",IF(H22="Muy Baja",0.2,IF(H22="Baja",0.4,IF(H22="Media",0.6,IF(H22="Alta",0.8,IF(H22="Muy Alta",1,))))))</f>
        <v>0.6</v>
      </c>
      <c r="J22" s="290" t="s">
        <v>117</v>
      </c>
      <c r="K22" s="288" t="str">
        <f>IF(NOT(ISERROR(MATCH(J22,'[10]Tabla Impacto'!$B$221:$B$223,0))),'[10]Tabla Impacto'!$F$223&amp;"Por favor no seleccionar los criterios de impacto(Afectación Económica o presupuestal y Pérdida Reputacional)",J22)</f>
        <v xml:space="preserve">     El riesgo afecta la imagen de de la entidad con efecto publicitario sostenido a nivel de sector administrativo, nivel departamental o municipal</v>
      </c>
      <c r="L22" s="289" t="str">
        <f>IF(OR(K22='[10]Tabla Impacto'!$C$11,K22='[10]Tabla Impacto'!$D$11),"Leve",IF(OR(K22='[10]Tabla Impacto'!$C$12,K22='[10]Tabla Impacto'!$D$12),"Menor",IF(OR(K22='[10]Tabla Impacto'!$C$13,K22='[10]Tabla Impacto'!$D$13),"Moderado",IF(OR(K22='[10]Tabla Impacto'!$C$14,K22='[10]Tabla Impacto'!$D$14),"Mayor",IF(OR(K22='[10]Tabla Impacto'!$C$15,K22='[10]Tabla Impacto'!$D$15),"Catastrófico","")))))</f>
        <v>Mayor</v>
      </c>
      <c r="M22" s="288">
        <f>IF(L22="","",IF(L22="Leve",0.2,IF(L22="Menor",0.4,IF(L22="Moderado",0.6,IF(L22="Mayor",0.8,IF(L22="Catastrófico",1,))))))</f>
        <v>0.8</v>
      </c>
      <c r="N22" s="459"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444">
        <v>1</v>
      </c>
      <c r="P22" s="445" t="s">
        <v>695</v>
      </c>
      <c r="Q22" s="72" t="s">
        <v>696</v>
      </c>
      <c r="R22" s="446" t="str">
        <f t="shared" si="9"/>
        <v>Probabilidad</v>
      </c>
      <c r="S22" s="447" t="s">
        <v>154</v>
      </c>
      <c r="T22" s="447" t="s">
        <v>59</v>
      </c>
      <c r="U22" s="448" t="str">
        <f>IF(AND(S22="Preventivo",T22="Automático"),"50%",IF(AND(S22="Preventivo",T22="Manual"),"40%",IF(AND(S22="Detectivo",T22="Automático"),"40%",IF(AND(S22="Detectivo",T22="Manual"),"30%",IF(AND(S22="Correctivo",T22="Automático"),"35%",IF(AND(S22="Correctivo",T22="Manual"),"25%",""))))))</f>
        <v>30%</v>
      </c>
      <c r="V22" s="447" t="s">
        <v>66</v>
      </c>
      <c r="W22" s="447" t="s">
        <v>62</v>
      </c>
      <c r="X22" s="447" t="s">
        <v>63</v>
      </c>
      <c r="Y22" s="449">
        <f>IFERROR(IF(R22="Probabilidad",(I22-(+I22*U22)),IF(R22="Impacto",I22,"")),"")</f>
        <v>0.42</v>
      </c>
      <c r="Z22" s="450" t="str">
        <f>IFERROR(IF(Y22="","",IF(Y22&lt;=0.2,"Muy Baja",IF(Y22&lt;=0.4,"Baja",IF(Y22&lt;=0.6,"Media",IF(Y22&lt;=0.8,"Alta","Muy Alta"))))),"")</f>
        <v>Media</v>
      </c>
      <c r="AA22" s="448">
        <f>+Y22</f>
        <v>0.42</v>
      </c>
      <c r="AB22" s="450" t="str">
        <f>IFERROR(IF(AC22="","",IF(AC22&lt;=0.2,"Leve",IF(AC22&lt;=0.4,"Menor",IF(AC22&lt;=0.6,"Moderado",IF(AC22&lt;=0.8,"Mayor","Catastrófico"))))),"")</f>
        <v>Mayor</v>
      </c>
      <c r="AC22" s="448">
        <f>IFERROR(IF(R22="Impacto",(M22-(+M22*U22)),IF(R22="Probabilidad",M22,"")),"")</f>
        <v>0.8</v>
      </c>
      <c r="AD22" s="451"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Alto</v>
      </c>
      <c r="AE22" s="447" t="s">
        <v>70</v>
      </c>
      <c r="AF22" s="296" t="s">
        <v>697</v>
      </c>
      <c r="AG22" s="296" t="s">
        <v>698</v>
      </c>
      <c r="AH22" s="452">
        <v>44593</v>
      </c>
      <c r="AI22" s="452">
        <v>45291</v>
      </c>
      <c r="AJ22" s="452"/>
      <c r="AK22" s="453" t="s">
        <v>99</v>
      </c>
    </row>
    <row r="23" spans="1:37" ht="252" x14ac:dyDescent="0.25">
      <c r="A23" s="438"/>
      <c r="B23" s="286"/>
      <c r="C23" s="277"/>
      <c r="D23" s="277"/>
      <c r="E23" s="277"/>
      <c r="F23" s="277"/>
      <c r="G23" s="440"/>
      <c r="H23" s="289"/>
      <c r="I23" s="288"/>
      <c r="J23" s="290"/>
      <c r="K23" s="288">
        <f>IF(NOT(ISERROR(MATCH(J23,_xlfn.ANCHORARRAY(E26),0))),#REF!&amp;"Por favor no seleccionar los criterios de impacto",J23)</f>
        <v>0</v>
      </c>
      <c r="L23" s="289"/>
      <c r="M23" s="288"/>
      <c r="N23" s="459"/>
      <c r="O23" s="444">
        <v>2</v>
      </c>
      <c r="P23" s="445" t="s">
        <v>699</v>
      </c>
      <c r="Q23" s="72" t="s">
        <v>700</v>
      </c>
      <c r="R23" s="446" t="str">
        <f t="shared" si="9"/>
        <v>Probabilidad</v>
      </c>
      <c r="S23" s="447" t="s">
        <v>58</v>
      </c>
      <c r="T23" s="447" t="s">
        <v>59</v>
      </c>
      <c r="U23" s="448" t="str">
        <f t="shared" ref="U23" si="18">IF(AND(S23="Preventivo",T23="Automático"),"50%",IF(AND(S23="Preventivo",T23="Manual"),"40%",IF(AND(S23="Detectivo",T23="Automático"),"40%",IF(AND(S23="Detectivo",T23="Manual"),"30%",IF(AND(S23="Correctivo",T23="Automático"),"35%",IF(AND(S23="Correctivo",T23="Manual"),"25%",""))))))</f>
        <v>40%</v>
      </c>
      <c r="V23" s="447" t="s">
        <v>66</v>
      </c>
      <c r="W23" s="447" t="s">
        <v>62</v>
      </c>
      <c r="X23" s="447" t="s">
        <v>63</v>
      </c>
      <c r="Y23" s="460">
        <f>IFERROR(IF(AND(R22="Probabilidad",R23="Probabilidad"),(AA22-(+AA22*U23)),IF(R23="Probabilidad",(I22-(+I22*U23)),IF(R23="Impacto",AA22,""))),"")</f>
        <v>0.252</v>
      </c>
      <c r="Z23" s="450" t="str">
        <f t="shared" si="11"/>
        <v>Baja</v>
      </c>
      <c r="AA23" s="448">
        <f t="shared" ref="AA23" si="19">+Y23</f>
        <v>0.252</v>
      </c>
      <c r="AB23" s="450" t="str">
        <f t="shared" si="13"/>
        <v>Moderado</v>
      </c>
      <c r="AC23" s="448">
        <f>IFERROR(IF(AND(R22="Impacto",R23="Impacto"),(AC20-(+AC20*U23)),IF(R23="Impacto",($M$13-(+$M$13*U23)),IF(R23="Probabilidad",AC20,""))),"")</f>
        <v>0.6</v>
      </c>
      <c r="AD23" s="451" t="str">
        <f t="shared" ref="AD23" si="20">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Moderado</v>
      </c>
      <c r="AE23" s="447" t="s">
        <v>70</v>
      </c>
      <c r="AF23" s="297"/>
      <c r="AG23" s="297"/>
      <c r="AH23" s="457"/>
      <c r="AI23" s="457"/>
      <c r="AJ23" s="457"/>
      <c r="AK23" s="458"/>
    </row>
    <row r="24" spans="1:37" ht="283.5" x14ac:dyDescent="0.25">
      <c r="A24" s="438">
        <v>4</v>
      </c>
      <c r="B24" s="286" t="s">
        <v>46</v>
      </c>
      <c r="C24" s="277" t="s">
        <v>701</v>
      </c>
      <c r="D24" s="277" t="s">
        <v>702</v>
      </c>
      <c r="E24" s="461" t="s">
        <v>703</v>
      </c>
      <c r="F24" s="286" t="s">
        <v>75</v>
      </c>
      <c r="G24" s="440">
        <v>1000</v>
      </c>
      <c r="H24" s="454" t="str">
        <f>IF(G24&lt;=0,"",IF(G24&lt;=2,"Muy Baja",IF(G24&lt;=24,"Baja",IF(G24&lt;=500,"Media",IF(G24&lt;=5000,"Alta","Muy Alta")))))</f>
        <v>Alta</v>
      </c>
      <c r="I24" s="455">
        <f>IF(H24="","",IF(H24="Muy Baja",0.2,IF(H24="Baja",0.4,IF(H24="Media",0.6,IF(H24="Alta",0.8,IF(H24="Muy Alta",1,))))))</f>
        <v>0.8</v>
      </c>
      <c r="J24" s="290" t="s">
        <v>127</v>
      </c>
      <c r="K24" s="455" t="str">
        <f>IF(NOT(ISERROR(MATCH(J24,'[10]Tabla Impacto'!$B$221:$B$223,0))),'[10]Tabla Impacto'!$F$223&amp;"Por favor no seleccionar los criterios de impacto(Afectación Económica o presupuestal y Pérdida Reputacional)",J24)</f>
        <v xml:space="preserve">     El riesgo afecta la imagen de la entidad con algunos usuarios de relevancia frente al logro de los objetivos</v>
      </c>
      <c r="L24" s="454" t="str">
        <f>IF(OR(K24='[10]Tabla Impacto'!$C$11,K24='[10]Tabla Impacto'!$D$11),"Leve",IF(OR(K24='[10]Tabla Impacto'!$C$12,K24='[10]Tabla Impacto'!$D$12),"Menor",IF(OR(K24='[10]Tabla Impacto'!$C$13,K24='[10]Tabla Impacto'!$D$13),"Moderado",IF(OR(K24='[10]Tabla Impacto'!$C$14,K24='[10]Tabla Impacto'!$D$14),"Mayor",IF(OR(K24='[10]Tabla Impacto'!$C$15,K24='[10]Tabla Impacto'!$D$15),"Catastrófico","")))))</f>
        <v>Moderado</v>
      </c>
      <c r="M24" s="455">
        <f>IF(L24="","",IF(L24="Leve",0.2,IF(L24="Menor",0.4,IF(L24="Moderado",0.6,IF(L24="Mayor",0.8,IF(L24="Catastrófico",1,))))))</f>
        <v>0.6</v>
      </c>
      <c r="N24" s="456"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462">
        <v>1</v>
      </c>
      <c r="P24" s="445" t="s">
        <v>704</v>
      </c>
      <c r="Q24" s="72" t="s">
        <v>705</v>
      </c>
      <c r="R24" s="446" t="str">
        <f t="shared" si="9"/>
        <v>Probabilidad</v>
      </c>
      <c r="S24" s="447" t="s">
        <v>58</v>
      </c>
      <c r="T24" s="447" t="s">
        <v>59</v>
      </c>
      <c r="U24" s="448" t="str">
        <f>IF(AND(S24="Preventivo",T24="Automático"),"50%",IF(AND(S24="Preventivo",T24="Manual"),"40%",IF(AND(S24="Detectivo",T24="Automático"),"40%",IF(AND(S24="Detectivo",T24="Manual"),"30%",IF(AND(S24="Correctivo",T24="Automático"),"35%",IF(AND(S24="Correctivo",T24="Manual"),"25%",""))))))</f>
        <v>40%</v>
      </c>
      <c r="V24" s="447" t="s">
        <v>61</v>
      </c>
      <c r="W24" s="447" t="s">
        <v>62</v>
      </c>
      <c r="X24" s="447" t="s">
        <v>63</v>
      </c>
      <c r="Y24" s="449">
        <f>IFERROR(IF(R24="Probabilidad",(I24-(+I24*U24)),IF(R24="Impacto",I24,"")),"")</f>
        <v>0.48</v>
      </c>
      <c r="Z24" s="450" t="str">
        <f>IFERROR(IF(Y24="","",IF(Y24&lt;=0.2,"Muy Baja",IF(Y24&lt;=0.4,"Baja",IF(Y24&lt;=0.6,"Media",IF(Y24&lt;=0.8,"Alta","Muy Alta"))))),"")</f>
        <v>Media</v>
      </c>
      <c r="AA24" s="448">
        <f>+Y24</f>
        <v>0.48</v>
      </c>
      <c r="AB24" s="450" t="str">
        <f>IFERROR(IF(AC24="","",IF(AC24&lt;=0.2,"Leve",IF(AC24&lt;=0.4,"Menor",IF(AC24&lt;=0.6,"Moderado",IF(AC24&lt;=0.8,"Mayor","Catastrófico"))))),"")</f>
        <v>Moderado</v>
      </c>
      <c r="AC24" s="448">
        <f>IFERROR(IF(R24="Impacto",(M24-(+M24*U24)),IF(R24="Probabilidad",M24,"")),"")</f>
        <v>0.6</v>
      </c>
      <c r="AD24" s="451"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Moderado</v>
      </c>
      <c r="AE24" s="447" t="s">
        <v>70</v>
      </c>
      <c r="AF24" s="296" t="s">
        <v>706</v>
      </c>
      <c r="AG24" s="296" t="s">
        <v>681</v>
      </c>
      <c r="AH24" s="452">
        <v>44593</v>
      </c>
      <c r="AI24" s="452">
        <v>45291</v>
      </c>
      <c r="AJ24" s="452"/>
      <c r="AK24" s="453" t="s">
        <v>99</v>
      </c>
    </row>
    <row r="25" spans="1:37" ht="220.5" x14ac:dyDescent="0.25">
      <c r="A25" s="438"/>
      <c r="B25" s="286"/>
      <c r="C25" s="277"/>
      <c r="D25" s="277"/>
      <c r="E25" s="461"/>
      <c r="F25" s="286"/>
      <c r="G25" s="440"/>
      <c r="H25" s="289"/>
      <c r="I25" s="288"/>
      <c r="J25" s="290"/>
      <c r="K25" s="288">
        <f>IF(NOT(ISERROR(MATCH(J25,_xlfn.ANCHORARRAY(E28),0))),#REF!&amp;"Por favor no seleccionar los criterios de impacto",J25)</f>
        <v>0</v>
      </c>
      <c r="L25" s="289"/>
      <c r="M25" s="288"/>
      <c r="N25" s="459"/>
      <c r="O25" s="444">
        <v>2</v>
      </c>
      <c r="P25" s="445" t="s">
        <v>707</v>
      </c>
      <c r="Q25" s="72" t="s">
        <v>708</v>
      </c>
      <c r="R25" s="446" t="str">
        <f t="shared" si="9"/>
        <v>Probabilidad</v>
      </c>
      <c r="S25" s="447" t="s">
        <v>58</v>
      </c>
      <c r="T25" s="447" t="s">
        <v>59</v>
      </c>
      <c r="U25" s="448" t="str">
        <f t="shared" ref="U25" si="21">IF(AND(S25="Preventivo",T25="Automático"),"50%",IF(AND(S25="Preventivo",T25="Manual"),"40%",IF(AND(S25="Detectivo",T25="Automático"),"40%",IF(AND(S25="Detectivo",T25="Manual"),"30%",IF(AND(S25="Correctivo",T25="Automático"),"35%",IF(AND(S25="Correctivo",T25="Manual"),"25%",""))))))</f>
        <v>40%</v>
      </c>
      <c r="V25" s="447" t="s">
        <v>61</v>
      </c>
      <c r="W25" s="447" t="s">
        <v>62</v>
      </c>
      <c r="X25" s="447" t="s">
        <v>63</v>
      </c>
      <c r="Y25" s="449">
        <f>IFERROR(IF(AND(R24="Probabilidad",R25="Probabilidad"),(AA24-(+AA24*U25)),IF(R25="Probabilidad",(I24-(+I24*U25)),IF(R25="Impacto",AA24,""))),"")</f>
        <v>0.28799999999999998</v>
      </c>
      <c r="Z25" s="450" t="str">
        <f t="shared" si="11"/>
        <v>Baja</v>
      </c>
      <c r="AA25" s="448">
        <f t="shared" ref="AA25" si="22">+Y25</f>
        <v>0.28799999999999998</v>
      </c>
      <c r="AB25" s="450" t="str">
        <f t="shared" si="13"/>
        <v>Mayor</v>
      </c>
      <c r="AC25" s="448">
        <f>IFERROR(IF(AND(R24="Impacto",R25="Impacto"),(AC22-(+AC22*U25)),IF(R25="Impacto",($M$15-(+$M$15*U25)),IF(R25="Probabilidad",AC22,""))),"")</f>
        <v>0.8</v>
      </c>
      <c r="AD25" s="451" t="str">
        <f t="shared" ref="AD25" si="23">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Alto</v>
      </c>
      <c r="AE25" s="447" t="s">
        <v>70</v>
      </c>
      <c r="AF25" s="297"/>
      <c r="AG25" s="297"/>
      <c r="AH25" s="457"/>
      <c r="AI25" s="457"/>
      <c r="AJ25" s="457"/>
      <c r="AK25" s="458"/>
    </row>
    <row r="27" spans="1:37" ht="23.25" x14ac:dyDescent="0.25">
      <c r="A27" s="187" t="s">
        <v>5</v>
      </c>
      <c r="B27" s="187"/>
      <c r="C27" s="186" t="s">
        <v>709</v>
      </c>
      <c r="D27" s="186"/>
      <c r="E27" s="186"/>
      <c r="F27" s="186"/>
      <c r="G27" s="186"/>
      <c r="H27" s="187" t="s">
        <v>6</v>
      </c>
      <c r="I27" s="187"/>
      <c r="J27" s="186" t="s">
        <v>710</v>
      </c>
      <c r="K27" s="186"/>
      <c r="L27" s="186"/>
      <c r="M27" s="186"/>
      <c r="N27" s="186"/>
      <c r="O27" s="187" t="s">
        <v>7</v>
      </c>
      <c r="P27" s="187"/>
      <c r="Q27" s="419" t="s">
        <v>711</v>
      </c>
      <c r="R27" s="420"/>
      <c r="S27" s="420"/>
      <c r="T27" s="420"/>
      <c r="U27" s="420"/>
      <c r="V27" s="420"/>
      <c r="W27" s="420"/>
      <c r="X27" s="420"/>
      <c r="Y27" s="420"/>
      <c r="Z27" s="420"/>
      <c r="AA27" s="420"/>
      <c r="AB27" s="420"/>
      <c r="AC27" s="420"/>
      <c r="AD27" s="420"/>
      <c r="AE27" s="421"/>
      <c r="AF27" s="15" t="s">
        <v>8</v>
      </c>
      <c r="AG27" s="422" t="s">
        <v>712</v>
      </c>
      <c r="AH27" s="422"/>
      <c r="AI27" s="422"/>
      <c r="AJ27" s="422"/>
      <c r="AK27" s="422"/>
    </row>
    <row r="28" spans="1:37" ht="16.5" x14ac:dyDescent="0.25">
      <c r="A28" s="180" t="s">
        <v>9</v>
      </c>
      <c r="B28" s="180"/>
      <c r="C28" s="180"/>
      <c r="D28" s="180"/>
      <c r="E28" s="180"/>
      <c r="F28" s="180"/>
      <c r="G28" s="180"/>
      <c r="H28" s="181" t="s">
        <v>10</v>
      </c>
      <c r="I28" s="181"/>
      <c r="J28" s="181"/>
      <c r="K28" s="181"/>
      <c r="L28" s="181"/>
      <c r="M28" s="181"/>
      <c r="N28" s="181"/>
      <c r="O28" s="182" t="s">
        <v>11</v>
      </c>
      <c r="P28" s="182"/>
      <c r="Q28" s="182"/>
      <c r="R28" s="182"/>
      <c r="S28" s="182"/>
      <c r="T28" s="182"/>
      <c r="U28" s="182"/>
      <c r="V28" s="182"/>
      <c r="W28" s="182"/>
      <c r="X28" s="182"/>
      <c r="Y28" s="189" t="s">
        <v>84</v>
      </c>
      <c r="Z28" s="189"/>
      <c r="AA28" s="189"/>
      <c r="AB28" s="189"/>
      <c r="AC28" s="189"/>
      <c r="AD28" s="189"/>
      <c r="AE28" s="189"/>
      <c r="AF28" s="190" t="s">
        <v>12</v>
      </c>
      <c r="AG28" s="190"/>
      <c r="AH28" s="190"/>
      <c r="AI28" s="190"/>
      <c r="AJ28" s="190"/>
      <c r="AK28" s="190"/>
    </row>
    <row r="29" spans="1:37" ht="16.5" x14ac:dyDescent="0.25">
      <c r="A29" s="188" t="s">
        <v>13</v>
      </c>
      <c r="B29" s="180" t="s">
        <v>14</v>
      </c>
      <c r="C29" s="184" t="s">
        <v>15</v>
      </c>
      <c r="D29" s="184" t="s">
        <v>16</v>
      </c>
      <c r="E29" s="180" t="s">
        <v>17</v>
      </c>
      <c r="F29" s="184" t="s">
        <v>18</v>
      </c>
      <c r="G29" s="184" t="s">
        <v>19</v>
      </c>
      <c r="H29" s="185" t="s">
        <v>20</v>
      </c>
      <c r="I29" s="181" t="s">
        <v>21</v>
      </c>
      <c r="J29" s="185" t="s">
        <v>22</v>
      </c>
      <c r="K29" s="185" t="s">
        <v>23</v>
      </c>
      <c r="L29" s="185" t="s">
        <v>24</v>
      </c>
      <c r="M29" s="181" t="s">
        <v>21</v>
      </c>
      <c r="N29" s="185" t="s">
        <v>25</v>
      </c>
      <c r="O29" s="193" t="s">
        <v>26</v>
      </c>
      <c r="P29" s="177" t="s">
        <v>27</v>
      </c>
      <c r="Q29" s="191" t="s">
        <v>28</v>
      </c>
      <c r="R29" s="177" t="s">
        <v>29</v>
      </c>
      <c r="S29" s="177" t="s">
        <v>30</v>
      </c>
      <c r="T29" s="177"/>
      <c r="U29" s="177"/>
      <c r="V29" s="177"/>
      <c r="W29" s="177"/>
      <c r="X29" s="177"/>
      <c r="Y29" s="183" t="s">
        <v>85</v>
      </c>
      <c r="Z29" s="183" t="s">
        <v>31</v>
      </c>
      <c r="AA29" s="183" t="s">
        <v>21</v>
      </c>
      <c r="AB29" s="183" t="s">
        <v>32</v>
      </c>
      <c r="AC29" s="183" t="s">
        <v>21</v>
      </c>
      <c r="AD29" s="183" t="s">
        <v>33</v>
      </c>
      <c r="AE29" s="183" t="s">
        <v>34</v>
      </c>
      <c r="AF29" s="164" t="s">
        <v>12</v>
      </c>
      <c r="AG29" s="164" t="s">
        <v>35</v>
      </c>
      <c r="AH29" s="164" t="s">
        <v>36</v>
      </c>
      <c r="AI29" s="164" t="s">
        <v>37</v>
      </c>
      <c r="AJ29" s="164" t="s">
        <v>38</v>
      </c>
      <c r="AK29" s="164" t="s">
        <v>39</v>
      </c>
    </row>
    <row r="30" spans="1:37" ht="78.75" x14ac:dyDescent="0.25">
      <c r="A30" s="188"/>
      <c r="B30" s="423"/>
      <c r="C30" s="216"/>
      <c r="D30" s="216"/>
      <c r="E30" s="423"/>
      <c r="F30" s="216"/>
      <c r="G30" s="216"/>
      <c r="H30" s="220"/>
      <c r="I30" s="424"/>
      <c r="J30" s="220"/>
      <c r="K30" s="220"/>
      <c r="L30" s="424"/>
      <c r="M30" s="424"/>
      <c r="N30" s="220"/>
      <c r="O30" s="218"/>
      <c r="P30" s="191"/>
      <c r="Q30" s="192"/>
      <c r="R30" s="177"/>
      <c r="S30" s="16" t="s">
        <v>40</v>
      </c>
      <c r="T30" s="16" t="s">
        <v>41</v>
      </c>
      <c r="U30" s="16" t="s">
        <v>42</v>
      </c>
      <c r="V30" s="16" t="s">
        <v>43</v>
      </c>
      <c r="W30" s="16" t="s">
        <v>44</v>
      </c>
      <c r="X30" s="16" t="s">
        <v>45</v>
      </c>
      <c r="Y30" s="183"/>
      <c r="Z30" s="183"/>
      <c r="AA30" s="183"/>
      <c r="AB30" s="183"/>
      <c r="AC30" s="183"/>
      <c r="AD30" s="183"/>
      <c r="AE30" s="183"/>
      <c r="AF30" s="164"/>
      <c r="AG30" s="164"/>
      <c r="AH30" s="164"/>
      <c r="AI30" s="164"/>
      <c r="AJ30" s="164"/>
      <c r="AK30" s="164"/>
    </row>
    <row r="31" spans="1:37" ht="236.25" x14ac:dyDescent="0.25">
      <c r="A31" s="438">
        <v>1</v>
      </c>
      <c r="B31" s="286" t="s">
        <v>46</v>
      </c>
      <c r="C31" s="277" t="s">
        <v>713</v>
      </c>
      <c r="D31" s="277" t="s">
        <v>714</v>
      </c>
      <c r="E31" s="461" t="s">
        <v>715</v>
      </c>
      <c r="F31" s="286" t="s">
        <v>75</v>
      </c>
      <c r="G31" s="440">
        <v>10000</v>
      </c>
      <c r="H31" s="289" t="str">
        <f>IF(G31&lt;=0,"",IF(G31&lt;=2,"Muy Baja",IF(G31&lt;=24,"Baja",IF(G31&lt;=500,"Media",IF(G31&lt;=5000,"Alta","Muy Alta")))))</f>
        <v>Muy Alta</v>
      </c>
      <c r="I31" s="288">
        <f>IF(H31="","",IF(H31="Muy Baja",0.2,IF(H31="Baja",0.4,IF(H31="Media",0.6,IF(H31="Alta",0.8,IF(H31="Muy Alta",1,))))))</f>
        <v>1</v>
      </c>
      <c r="J31" s="290" t="s">
        <v>127</v>
      </c>
      <c r="K31" s="288" t="str">
        <f>IF(NOT(ISERROR(MATCH(J31,'[11]Tabla Impacto'!$B$221:$B$223,0))),'[11]Tabla Impacto'!$F$223&amp;"Por favor no seleccionar los criterios de impacto(Afectación Económica o presupuestal y Pérdida Reputacional)",J31)</f>
        <v xml:space="preserve">     El riesgo afecta la imagen de la entidad con algunos usuarios de relevancia frente al logro de los objetivos</v>
      </c>
      <c r="L31" s="289" t="str">
        <f>IF(OR(K31='[11]Tabla Impacto'!$C$11,K31='[11]Tabla Impacto'!$D$11),"Leve",IF(OR(K31='[11]Tabla Impacto'!$C$12,K31='[11]Tabla Impacto'!$D$12),"Menor",IF(OR(K31='[11]Tabla Impacto'!$C$13,K31='[11]Tabla Impacto'!$D$13),"Moderado",IF(OR(K31='[11]Tabla Impacto'!$C$14,K31='[11]Tabla Impacto'!$D$14),"Mayor",IF(OR(K31='[11]Tabla Impacto'!$C$15,K31='[11]Tabla Impacto'!$D$15),"Catastrófico","")))))</f>
        <v>Moderado</v>
      </c>
      <c r="M31" s="288">
        <f>IF(L31="","",IF(L31="Leve",0.2,IF(L31="Menor",0.4,IF(L31="Moderado",0.6,IF(L31="Mayor",0.8,IF(L31="Catastrófico",1,))))))</f>
        <v>0.6</v>
      </c>
      <c r="N31" s="459"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Alto</v>
      </c>
      <c r="O31" s="444">
        <v>1</v>
      </c>
      <c r="P31" s="445" t="s">
        <v>716</v>
      </c>
      <c r="Q31" s="72" t="s">
        <v>717</v>
      </c>
      <c r="R31" s="446" t="str">
        <f t="shared" ref="R31:R40" si="24">IF(OR(S31="Preventivo",S31="Detectivo"),"Probabilidad",IF(S31="Correctivo","Impacto",""))</f>
        <v>Probabilidad</v>
      </c>
      <c r="S31" s="447" t="s">
        <v>154</v>
      </c>
      <c r="T31" s="447" t="s">
        <v>59</v>
      </c>
      <c r="U31" s="448" t="str">
        <f>IF(AND(S31="Preventivo",T31="Automático"),"50%",IF(AND(S31="Preventivo",T31="Manual"),"40%",IF(AND(S31="Detectivo",T31="Automático"),"40%",IF(AND(S31="Detectivo",T31="Manual"),"30%",IF(AND(S31="Correctivo",T31="Automático"),"35%",IF(AND(S31="Correctivo",T31="Manual"),"25%",""))))))</f>
        <v>30%</v>
      </c>
      <c r="V31" s="447" t="s">
        <v>61</v>
      </c>
      <c r="W31" s="447" t="s">
        <v>62</v>
      </c>
      <c r="X31" s="447" t="s">
        <v>63</v>
      </c>
      <c r="Y31" s="449">
        <f>IFERROR(IF(R31="Probabilidad",(I31-(+I31*U31)),IF(R31="Impacto",I31,"")),"")</f>
        <v>0.7</v>
      </c>
      <c r="Z31" s="450" t="str">
        <f>IFERROR(IF(Y31="","",IF(Y31&lt;=0.2,"Muy Baja",IF(Y31&lt;=0.4,"Baja",IF(Y31&lt;=0.6,"Media",IF(Y31&lt;=0.8,"Alta","Muy Alta"))))),"")</f>
        <v>Alta</v>
      </c>
      <c r="AA31" s="448">
        <f>+Y31</f>
        <v>0.7</v>
      </c>
      <c r="AB31" s="450" t="str">
        <f>IFERROR(IF(AC31="","",IF(AC31&lt;=0.2,"Leve",IF(AC31&lt;=0.4,"Menor",IF(AC31&lt;=0.6,"Moderado",IF(AC31&lt;=0.8,"Mayor","Catastrófico"))))),"")</f>
        <v>Moderado</v>
      </c>
      <c r="AC31" s="448">
        <f>IFERROR(IF(R31="Impacto",(M31-(+M31*U31)),IF(R31="Probabilidad",M31,"")),"")</f>
        <v>0.6</v>
      </c>
      <c r="AD31" s="451"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Alto</v>
      </c>
      <c r="AE31" s="447" t="s">
        <v>70</v>
      </c>
      <c r="AF31" s="296" t="s">
        <v>718</v>
      </c>
      <c r="AG31" s="296" t="s">
        <v>719</v>
      </c>
      <c r="AH31" s="452">
        <v>44593</v>
      </c>
      <c r="AI31" s="452">
        <v>45291</v>
      </c>
      <c r="AJ31" s="452"/>
      <c r="AK31" s="453" t="s">
        <v>99</v>
      </c>
    </row>
    <row r="32" spans="1:37" ht="157.5" x14ac:dyDescent="0.25">
      <c r="A32" s="438"/>
      <c r="B32" s="286"/>
      <c r="C32" s="277"/>
      <c r="D32" s="277"/>
      <c r="E32" s="461"/>
      <c r="F32" s="286"/>
      <c r="G32" s="440"/>
      <c r="H32" s="289"/>
      <c r="I32" s="288"/>
      <c r="J32" s="290"/>
      <c r="K32" s="288">
        <f>IF(NOT(ISERROR(MATCH(J32,_xlfn.ANCHORARRAY(E35),0))),#REF!&amp;"Por favor no seleccionar los criterios de impacto",J32)</f>
        <v>0</v>
      </c>
      <c r="L32" s="289"/>
      <c r="M32" s="288"/>
      <c r="N32" s="459"/>
      <c r="O32" s="444">
        <v>2</v>
      </c>
      <c r="P32" s="445" t="s">
        <v>720</v>
      </c>
      <c r="Q32" s="72" t="s">
        <v>721</v>
      </c>
      <c r="R32" s="446" t="str">
        <f t="shared" si="24"/>
        <v>Probabilidad</v>
      </c>
      <c r="S32" s="447" t="s">
        <v>154</v>
      </c>
      <c r="T32" s="447" t="s">
        <v>59</v>
      </c>
      <c r="U32" s="448" t="str">
        <f t="shared" ref="U32" si="25">IF(AND(S32="Preventivo",T32="Automático"),"50%",IF(AND(S32="Preventivo",T32="Manual"),"40%",IF(AND(S32="Detectivo",T32="Automático"),"40%",IF(AND(S32="Detectivo",T32="Manual"),"30%",IF(AND(S32="Correctivo",T32="Automático"),"35%",IF(AND(S32="Correctivo",T32="Manual"),"25%",""))))))</f>
        <v>30%</v>
      </c>
      <c r="V32" s="447" t="s">
        <v>61</v>
      </c>
      <c r="W32" s="447" t="s">
        <v>62</v>
      </c>
      <c r="X32" s="447" t="s">
        <v>63</v>
      </c>
      <c r="Y32" s="449">
        <f>IFERROR(IF(AND(R31="Probabilidad",R32="Probabilidad"),(AA31-(+AA31*U32)),IF(R32="Probabilidad",(I31-(+I31*U32)),IF(R32="Impacto",AA31,""))),"")</f>
        <v>0.49</v>
      </c>
      <c r="Z32" s="450" t="str">
        <f t="shared" ref="Z32:Z40" si="26">IFERROR(IF(Y32="","",IF(Y32&lt;=0.2,"Muy Baja",IF(Y32&lt;=0.4,"Baja",IF(Y32&lt;=0.6,"Media",IF(Y32&lt;=0.8,"Alta","Muy Alta"))))),"")</f>
        <v>Media</v>
      </c>
      <c r="AA32" s="448">
        <f t="shared" ref="AA32" si="27">+Y32</f>
        <v>0.49</v>
      </c>
      <c r="AB32" s="450" t="str">
        <f t="shared" ref="AB32:AB40" si="28">IFERROR(IF(AC32="","",IF(AC32&lt;=0.2,"Leve",IF(AC32&lt;=0.4,"Menor",IF(AC32&lt;=0.6,"Moderado",IF(AC32&lt;=0.8,"Mayor","Catastrófico"))))),"")</f>
        <v>Moderado</v>
      </c>
      <c r="AC32" s="448">
        <f>IFERROR(IF(AND(R31="Impacto",R32="Impacto"),(AC31-(+AC31*U32)),IF(R32="Impacto",($M$9-(+$M$9*U32)),IF(R32="Probabilidad",AC31,""))),"")</f>
        <v>0.6</v>
      </c>
      <c r="AD32" s="451" t="str">
        <f t="shared" ref="AD32" si="29">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Moderado</v>
      </c>
      <c r="AE32" s="447" t="s">
        <v>70</v>
      </c>
      <c r="AF32" s="297"/>
      <c r="AG32" s="297"/>
      <c r="AH32" s="457"/>
      <c r="AI32" s="457"/>
      <c r="AJ32" s="457"/>
      <c r="AK32" s="458"/>
    </row>
    <row r="33" spans="1:37" ht="283.5" x14ac:dyDescent="0.25">
      <c r="A33" s="438">
        <v>2</v>
      </c>
      <c r="B33" s="286" t="s">
        <v>71</v>
      </c>
      <c r="C33" s="277" t="s">
        <v>722</v>
      </c>
      <c r="D33" s="277" t="s">
        <v>723</v>
      </c>
      <c r="E33" s="461" t="s">
        <v>724</v>
      </c>
      <c r="F33" s="286" t="s">
        <v>126</v>
      </c>
      <c r="G33" s="440">
        <v>10000</v>
      </c>
      <c r="H33" s="289" t="str">
        <f>IF(G33&lt;=0,"",IF(G33&lt;=2,"Muy Baja",IF(G33&lt;=24,"Baja",IF(G33&lt;=500,"Media",IF(G33&lt;=5000,"Alta","Muy Alta")))))</f>
        <v>Muy Alta</v>
      </c>
      <c r="I33" s="288">
        <f>IF(H33="","",IF(H33="Muy Baja",0.2,IF(H33="Baja",0.4,IF(H33="Media",0.6,IF(H33="Alta",0.8,IF(H33="Muy Alta",1,))))))</f>
        <v>1</v>
      </c>
      <c r="J33" s="290" t="s">
        <v>127</v>
      </c>
      <c r="K33" s="288" t="str">
        <f>IF(NOT(ISERROR(MATCH(J33,'[11]Tabla Impacto'!$B$221:$B$223,0))),'[11]Tabla Impacto'!$F$223&amp;"Por favor no seleccionar los criterios de impacto(Afectación Económica o presupuestal y Pérdida Reputacional)",J33)</f>
        <v xml:space="preserve">     El riesgo afecta la imagen de la entidad con algunos usuarios de relevancia frente al logro de los objetivos</v>
      </c>
      <c r="L33" s="289" t="str">
        <f>IF(OR(K33='[11]Tabla Impacto'!$C$11,K33='[11]Tabla Impacto'!$D$11),"Leve",IF(OR(K33='[11]Tabla Impacto'!$C$12,K33='[11]Tabla Impacto'!$D$12),"Menor",IF(OR(K33='[11]Tabla Impacto'!$C$13,K33='[11]Tabla Impacto'!$D$13),"Moderado",IF(OR(K33='[11]Tabla Impacto'!$C$14,K33='[11]Tabla Impacto'!$D$14),"Mayor",IF(OR(K33='[11]Tabla Impacto'!$C$15,K33='[11]Tabla Impacto'!$D$15),"Catastrófico","")))))</f>
        <v>Moderado</v>
      </c>
      <c r="M33" s="288">
        <f>IF(L33="","",IF(L33="Leve",0.2,IF(L33="Menor",0.4,IF(L33="Moderado",0.6,IF(L33="Mayor",0.8,IF(L33="Catastrófico",1,))))))</f>
        <v>0.6</v>
      </c>
      <c r="N33" s="459"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Alto</v>
      </c>
      <c r="O33" s="444">
        <v>1</v>
      </c>
      <c r="P33" s="445" t="s">
        <v>725</v>
      </c>
      <c r="Q33" s="72" t="s">
        <v>726</v>
      </c>
      <c r="R33" s="446" t="str">
        <f t="shared" si="24"/>
        <v>Probabilidad</v>
      </c>
      <c r="S33" s="447" t="s">
        <v>154</v>
      </c>
      <c r="T33" s="447" t="s">
        <v>59</v>
      </c>
      <c r="U33" s="448" t="str">
        <f>IF(AND(S33="Preventivo",T33="Automático"),"50%",IF(AND(S33="Preventivo",T33="Manual"),"40%",IF(AND(S33="Detectivo",T33="Automático"),"40%",IF(AND(S33="Detectivo",T33="Manual"),"30%",IF(AND(S33="Correctivo",T33="Automático"),"35%",IF(AND(S33="Correctivo",T33="Manual"),"25%",""))))))</f>
        <v>30%</v>
      </c>
      <c r="V33" s="447" t="s">
        <v>61</v>
      </c>
      <c r="W33" s="447" t="s">
        <v>62</v>
      </c>
      <c r="X33" s="447" t="s">
        <v>63</v>
      </c>
      <c r="Y33" s="449">
        <f>IFERROR(IF(R33="Probabilidad",(I33-(+I33*U33)),IF(R33="Impacto",I33,"")),"")</f>
        <v>0.7</v>
      </c>
      <c r="Z33" s="450" t="str">
        <f>IFERROR(IF(Y33="","",IF(Y33&lt;=0.2,"Muy Baja",IF(Y33&lt;=0.4,"Baja",IF(Y33&lt;=0.6,"Media",IF(Y33&lt;=0.8,"Alta","Muy Alta"))))),"")</f>
        <v>Alta</v>
      </c>
      <c r="AA33" s="448">
        <f>+Y33</f>
        <v>0.7</v>
      </c>
      <c r="AB33" s="450" t="str">
        <f>IFERROR(IF(AC33="","",IF(AC33&lt;=0.2,"Leve",IF(AC33&lt;=0.4,"Menor",IF(AC33&lt;=0.6,"Moderado",IF(AC33&lt;=0.8,"Mayor","Catastrófico"))))),"")</f>
        <v>Moderado</v>
      </c>
      <c r="AC33" s="448">
        <f>IFERROR(IF(R33="Impacto",(M33-(+M33*U33)),IF(R33="Probabilidad",M33,"")),"")</f>
        <v>0.6</v>
      </c>
      <c r="AD33" s="451"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Alto</v>
      </c>
      <c r="AE33" s="447" t="s">
        <v>70</v>
      </c>
      <c r="AF33" s="296" t="s">
        <v>727</v>
      </c>
      <c r="AG33" s="296" t="s">
        <v>719</v>
      </c>
      <c r="AH33" s="452">
        <v>44593</v>
      </c>
      <c r="AI33" s="452">
        <v>45291</v>
      </c>
      <c r="AJ33" s="452"/>
      <c r="AK33" s="453" t="s">
        <v>99</v>
      </c>
    </row>
    <row r="34" spans="1:37" ht="15.75" x14ac:dyDescent="0.25">
      <c r="A34" s="438"/>
      <c r="B34" s="286"/>
      <c r="C34" s="277"/>
      <c r="D34" s="277"/>
      <c r="E34" s="461"/>
      <c r="F34" s="286"/>
      <c r="G34" s="440"/>
      <c r="H34" s="289"/>
      <c r="I34" s="288"/>
      <c r="J34" s="290"/>
      <c r="K34" s="288">
        <f>IF(NOT(ISERROR(MATCH(J34,_xlfn.ANCHORARRAY(E37),0))),#REF!&amp;"Por favor no seleccionar los criterios de impacto",J34)</f>
        <v>0</v>
      </c>
      <c r="L34" s="289"/>
      <c r="M34" s="288"/>
      <c r="N34" s="459"/>
      <c r="O34" s="444">
        <v>2</v>
      </c>
      <c r="P34" s="445"/>
      <c r="Q34" s="72"/>
      <c r="R34" s="446" t="str">
        <f t="shared" si="24"/>
        <v/>
      </c>
      <c r="S34" s="447"/>
      <c r="T34" s="447"/>
      <c r="U34" s="448" t="str">
        <f t="shared" ref="U34" si="30">IF(AND(S34="Preventivo",T34="Automático"),"50%",IF(AND(S34="Preventivo",T34="Manual"),"40%",IF(AND(S34="Detectivo",T34="Automático"),"40%",IF(AND(S34="Detectivo",T34="Manual"),"30%",IF(AND(S34="Correctivo",T34="Automático"),"35%",IF(AND(S34="Correctivo",T34="Manual"),"25%",""))))))</f>
        <v/>
      </c>
      <c r="V34" s="447"/>
      <c r="W34" s="447"/>
      <c r="X34" s="447"/>
      <c r="Y34" s="449" t="str">
        <f>IFERROR(IF(AND(R33="Probabilidad",R34="Probabilidad"),(AA33-(+AA33*U34)),IF(R34="Probabilidad",(I33-(+I33*U34)),IF(R34="Impacto",AA33,""))),"")</f>
        <v/>
      </c>
      <c r="Z34" s="450" t="str">
        <f t="shared" si="26"/>
        <v/>
      </c>
      <c r="AA34" s="448" t="str">
        <f t="shared" ref="AA34" si="31">+Y34</f>
        <v/>
      </c>
      <c r="AB34" s="450" t="str">
        <f t="shared" si="28"/>
        <v/>
      </c>
      <c r="AC34" s="448" t="str">
        <f>IFERROR(IF(AND(R33="Impacto",R34="Impacto"),(AC31-(+AC31*U34)),IF(R34="Impacto",($M$11-(+$M$11*U34)),IF(R34="Probabilidad",AC31,""))),"")</f>
        <v/>
      </c>
      <c r="AD34" s="451" t="str">
        <f t="shared" ref="AD34" si="32">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447"/>
      <c r="AF34" s="297"/>
      <c r="AG34" s="297"/>
      <c r="AH34" s="457"/>
      <c r="AI34" s="457"/>
      <c r="AJ34" s="457"/>
      <c r="AK34" s="458"/>
    </row>
    <row r="35" spans="1:37" ht="310.5" customHeight="1" x14ac:dyDescent="0.25">
      <c r="A35" s="438">
        <v>3</v>
      </c>
      <c r="B35" s="286" t="s">
        <v>71</v>
      </c>
      <c r="C35" s="277" t="s">
        <v>728</v>
      </c>
      <c r="D35" s="277" t="s">
        <v>729</v>
      </c>
      <c r="E35" s="461" t="s">
        <v>730</v>
      </c>
      <c r="F35" s="286" t="s">
        <v>731</v>
      </c>
      <c r="G35" s="440">
        <v>10000</v>
      </c>
      <c r="H35" s="289" t="str">
        <f>IF(G35&lt;=0,"",IF(G35&lt;=2,"Muy Baja",IF(G35&lt;=24,"Baja",IF(G35&lt;=500,"Media",IF(G35&lt;=5000,"Alta","Muy Alta")))))</f>
        <v>Muy Alta</v>
      </c>
      <c r="I35" s="288">
        <f>IF(H35="","",IF(H35="Muy Baja",0.2,IF(H35="Baja",0.4,IF(H35="Media",0.6,IF(H35="Alta",0.8,IF(H35="Muy Alta",1,))))))</f>
        <v>1</v>
      </c>
      <c r="J35" s="290" t="s">
        <v>127</v>
      </c>
      <c r="K35" s="288" t="str">
        <f>IF(NOT(ISERROR(MATCH(J35,'[11]Tabla Impacto'!$B$221:$B$223,0))),'[11]Tabla Impacto'!$F$223&amp;"Por favor no seleccionar los criterios de impacto(Afectación Económica o presupuestal y Pérdida Reputacional)",J35)</f>
        <v xml:space="preserve">     El riesgo afecta la imagen de la entidad con algunos usuarios de relevancia frente al logro de los objetivos</v>
      </c>
      <c r="L35" s="289" t="str">
        <f>IF(OR(K35='[11]Tabla Impacto'!$C$11,K35='[11]Tabla Impacto'!$D$11),"Leve",IF(OR(K35='[11]Tabla Impacto'!$C$12,K35='[11]Tabla Impacto'!$D$12),"Menor",IF(OR(K35='[11]Tabla Impacto'!$C$13,K35='[11]Tabla Impacto'!$D$13),"Moderado",IF(OR(K35='[11]Tabla Impacto'!$C$14,K35='[11]Tabla Impacto'!$D$14),"Mayor",IF(OR(K35='[11]Tabla Impacto'!$C$15,K35='[11]Tabla Impacto'!$D$15),"Catastrófico","")))))</f>
        <v>Moderado</v>
      </c>
      <c r="M35" s="288">
        <f>IF(L35="","",IF(L35="Leve",0.2,IF(L35="Menor",0.4,IF(L35="Moderado",0.6,IF(L35="Mayor",0.8,IF(L35="Catastrófico",1,))))))</f>
        <v>0.6</v>
      </c>
      <c r="N35" s="459"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Alto</v>
      </c>
      <c r="O35" s="444">
        <v>1</v>
      </c>
      <c r="P35" s="445" t="s">
        <v>732</v>
      </c>
      <c r="Q35" s="72" t="s">
        <v>733</v>
      </c>
      <c r="R35" s="446" t="str">
        <f t="shared" si="24"/>
        <v>Impacto</v>
      </c>
      <c r="S35" s="447" t="s">
        <v>102</v>
      </c>
      <c r="T35" s="447" t="s">
        <v>59</v>
      </c>
      <c r="U35" s="448" t="str">
        <f>IF(AND(S35="Preventivo",T35="Automático"),"50%",IF(AND(S35="Preventivo",T35="Manual"),"40%",IF(AND(S35="Detectivo",T35="Automático"),"40%",IF(AND(S35="Detectivo",T35="Manual"),"30%",IF(AND(S35="Correctivo",T35="Automático"),"35%",IF(AND(S35="Correctivo",T35="Manual"),"25%",""))))))</f>
        <v>25%</v>
      </c>
      <c r="V35" s="447" t="s">
        <v>66</v>
      </c>
      <c r="W35" s="447" t="s">
        <v>122</v>
      </c>
      <c r="X35" s="447" t="s">
        <v>63</v>
      </c>
      <c r="Y35" s="449">
        <f>IFERROR(IF(R35="Probabilidad",(I35-(+I35*U35)),IF(R35="Impacto",I35,"")),"")</f>
        <v>1</v>
      </c>
      <c r="Z35" s="450" t="str">
        <f>IFERROR(IF(Y35="","",IF(Y35&lt;=0.2,"Muy Baja",IF(Y35&lt;=0.4,"Baja",IF(Y35&lt;=0.6,"Media",IF(Y35&lt;=0.8,"Alta","Muy Alta"))))),"")</f>
        <v>Muy Alta</v>
      </c>
      <c r="AA35" s="448">
        <f>+Y35</f>
        <v>1</v>
      </c>
      <c r="AB35" s="450" t="str">
        <f>IFERROR(IF(AC35="","",IF(AC35&lt;=0.2,"Leve",IF(AC35&lt;=0.4,"Menor",IF(AC35&lt;=0.6,"Moderado",IF(AC35&lt;=0.8,"Mayor","Catastrófico"))))),"")</f>
        <v>Moderado</v>
      </c>
      <c r="AC35" s="448">
        <f>IFERROR(IF(R35="Impacto",(M35-(+M35*U35)),IF(R35="Probabilidad",M35,"")),"")</f>
        <v>0.44999999999999996</v>
      </c>
      <c r="AD35" s="451" t="str">
        <f>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Alto</v>
      </c>
      <c r="AE35" s="447" t="s">
        <v>70</v>
      </c>
      <c r="AF35" s="296" t="s">
        <v>734</v>
      </c>
      <c r="AG35" s="296" t="s">
        <v>719</v>
      </c>
      <c r="AH35" s="452">
        <v>44593</v>
      </c>
      <c r="AI35" s="452">
        <v>45291</v>
      </c>
      <c r="AJ35" s="452"/>
      <c r="AK35" s="453" t="s">
        <v>99</v>
      </c>
    </row>
    <row r="36" spans="1:37" ht="259.5" customHeight="1" x14ac:dyDescent="0.25">
      <c r="A36" s="438"/>
      <c r="B36" s="286"/>
      <c r="C36" s="277"/>
      <c r="D36" s="277"/>
      <c r="E36" s="461"/>
      <c r="F36" s="286"/>
      <c r="G36" s="440"/>
      <c r="H36" s="289"/>
      <c r="I36" s="288"/>
      <c r="J36" s="290"/>
      <c r="K36" s="288">
        <f>IF(NOT(ISERROR(MATCH(J36,_xlfn.ANCHORARRAY(E39),0))),#REF!&amp;"Por favor no seleccionar los criterios de impacto",J36)</f>
        <v>0</v>
      </c>
      <c r="L36" s="289"/>
      <c r="M36" s="288"/>
      <c r="N36" s="459"/>
      <c r="O36" s="444">
        <v>2</v>
      </c>
      <c r="P36" s="445" t="s">
        <v>735</v>
      </c>
      <c r="Q36" s="72" t="s">
        <v>736</v>
      </c>
      <c r="R36" s="446" t="str">
        <f t="shared" si="24"/>
        <v>Impacto</v>
      </c>
      <c r="S36" s="447" t="s">
        <v>102</v>
      </c>
      <c r="T36" s="447" t="s">
        <v>59</v>
      </c>
      <c r="U36" s="448" t="str">
        <f t="shared" ref="U36" si="33">IF(AND(S36="Preventivo",T36="Automático"),"50%",IF(AND(S36="Preventivo",T36="Manual"),"40%",IF(AND(S36="Detectivo",T36="Automático"),"40%",IF(AND(S36="Detectivo",T36="Manual"),"30%",IF(AND(S36="Correctivo",T36="Automático"),"35%",IF(AND(S36="Correctivo",T36="Manual"),"25%",""))))))</f>
        <v>25%</v>
      </c>
      <c r="V36" s="447" t="s">
        <v>66</v>
      </c>
      <c r="W36" s="447" t="s">
        <v>122</v>
      </c>
      <c r="X36" s="447" t="s">
        <v>63</v>
      </c>
      <c r="Y36" s="460">
        <f>IFERROR(IF(AND(R35="Probabilidad",R36="Probabilidad"),(AA35-(+AA35*U36)),IF(R36="Probabilidad",(I35-(+I35*U36)),IF(R36="Impacto",AA35,""))),"")</f>
        <v>1</v>
      </c>
      <c r="Z36" s="450" t="str">
        <f t="shared" si="26"/>
        <v>Muy Alta</v>
      </c>
      <c r="AA36" s="448">
        <f t="shared" ref="AA36" si="34">+Y36</f>
        <v>1</v>
      </c>
      <c r="AB36" s="450" t="str">
        <f t="shared" si="28"/>
        <v>Moderado</v>
      </c>
      <c r="AC36" s="448">
        <f>IFERROR(IF(AND(R35="Impacto",R36="Impacto"),(AC33-(+AC33*U36)),IF(R36="Impacto",($M$13-(+$M$13*U36)),IF(R36="Probabilidad",AC33,""))),"")</f>
        <v>0.44999999999999996</v>
      </c>
      <c r="AD36" s="451" t="str">
        <f t="shared" ref="AD36" si="35">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Alto</v>
      </c>
      <c r="AE36" s="447" t="s">
        <v>70</v>
      </c>
      <c r="AF36" s="297"/>
      <c r="AG36" s="297"/>
      <c r="AH36" s="457"/>
      <c r="AI36" s="457"/>
      <c r="AJ36" s="457"/>
      <c r="AK36" s="458"/>
    </row>
    <row r="37" spans="1:37" ht="409.5" x14ac:dyDescent="0.25">
      <c r="A37" s="438">
        <v>4</v>
      </c>
      <c r="B37" s="286" t="s">
        <v>71</v>
      </c>
      <c r="C37" s="277" t="s">
        <v>737</v>
      </c>
      <c r="D37" s="277" t="s">
        <v>738</v>
      </c>
      <c r="E37" s="461" t="s">
        <v>739</v>
      </c>
      <c r="F37" s="286" t="s">
        <v>731</v>
      </c>
      <c r="G37" s="440">
        <v>10000</v>
      </c>
      <c r="H37" s="454" t="str">
        <f>IF(G37&lt;=0,"",IF(G37&lt;=2,"Muy Baja",IF(G37&lt;=24,"Baja",IF(G37&lt;=500,"Media",IF(G37&lt;=5000,"Alta","Muy Alta")))))</f>
        <v>Muy Alta</v>
      </c>
      <c r="I37" s="455">
        <f>IF(H37="","",IF(H37="Muy Baja",0.2,IF(H37="Baja",0.4,IF(H37="Media",0.6,IF(H37="Alta",0.8,IF(H37="Muy Alta",1,))))))</f>
        <v>1</v>
      </c>
      <c r="J37" s="290" t="s">
        <v>127</v>
      </c>
      <c r="K37" s="455" t="str">
        <f>IF(NOT(ISERROR(MATCH(J37,'[11]Tabla Impacto'!$B$221:$B$223,0))),'[11]Tabla Impacto'!$F$223&amp;"Por favor no seleccionar los criterios de impacto(Afectación Económica o presupuestal y Pérdida Reputacional)",J37)</f>
        <v xml:space="preserve">     El riesgo afecta la imagen de la entidad con algunos usuarios de relevancia frente al logro de los objetivos</v>
      </c>
      <c r="L37" s="454" t="str">
        <f>IF(OR(K37='[11]Tabla Impacto'!$C$11,K37='[11]Tabla Impacto'!$D$11),"Leve",IF(OR(K37='[11]Tabla Impacto'!$C$12,K37='[11]Tabla Impacto'!$D$12),"Menor",IF(OR(K37='[11]Tabla Impacto'!$C$13,K37='[11]Tabla Impacto'!$D$13),"Moderado",IF(OR(K37='[11]Tabla Impacto'!$C$14,K37='[11]Tabla Impacto'!$D$14),"Mayor",IF(OR(K37='[11]Tabla Impacto'!$C$15,K37='[11]Tabla Impacto'!$D$15),"Catastrófico","")))))</f>
        <v>Moderado</v>
      </c>
      <c r="M37" s="455">
        <f>IF(L37="","",IF(L37="Leve",0.2,IF(L37="Menor",0.4,IF(L37="Moderado",0.6,IF(L37="Mayor",0.8,IF(L37="Catastrófico",1,))))))</f>
        <v>0.6</v>
      </c>
      <c r="N37" s="456"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462">
        <v>1</v>
      </c>
      <c r="P37" s="445" t="s">
        <v>740</v>
      </c>
      <c r="Q37" s="72" t="s">
        <v>741</v>
      </c>
      <c r="R37" s="446" t="str">
        <f t="shared" si="24"/>
        <v>Impacto</v>
      </c>
      <c r="S37" s="447" t="s">
        <v>102</v>
      </c>
      <c r="T37" s="447" t="s">
        <v>59</v>
      </c>
      <c r="U37" s="448" t="str">
        <f>IF(AND(S37="Preventivo",T37="Automático"),"50%",IF(AND(S37="Preventivo",T37="Manual"),"40%",IF(AND(S37="Detectivo",T37="Automático"),"40%",IF(AND(S37="Detectivo",T37="Manual"),"30%",IF(AND(S37="Correctivo",T37="Automático"),"35%",IF(AND(S37="Correctivo",T37="Manual"),"25%",""))))))</f>
        <v>25%</v>
      </c>
      <c r="V37" s="447" t="s">
        <v>61</v>
      </c>
      <c r="W37" s="447" t="s">
        <v>62</v>
      </c>
      <c r="X37" s="447" t="s">
        <v>63</v>
      </c>
      <c r="Y37" s="449">
        <f>IFERROR(IF(R37="Probabilidad",(I37-(+I37*U37)),IF(R37="Impacto",I37,"")),"")</f>
        <v>1</v>
      </c>
      <c r="Z37" s="450" t="str">
        <f>IFERROR(IF(Y37="","",IF(Y37&lt;=0.2,"Muy Baja",IF(Y37&lt;=0.4,"Baja",IF(Y37&lt;=0.6,"Media",IF(Y37&lt;=0.8,"Alta","Muy Alta"))))),"")</f>
        <v>Muy Alta</v>
      </c>
      <c r="AA37" s="448">
        <f>+Y37</f>
        <v>1</v>
      </c>
      <c r="AB37" s="450" t="str">
        <f>IFERROR(IF(AC37="","",IF(AC37&lt;=0.2,"Leve",IF(AC37&lt;=0.4,"Menor",IF(AC37&lt;=0.6,"Moderado",IF(AC37&lt;=0.8,"Mayor","Catastrófico"))))),"")</f>
        <v>Moderado</v>
      </c>
      <c r="AC37" s="448">
        <f>IFERROR(IF(R37="Impacto",(M37-(+M37*U37)),IF(R37="Probabilidad",M37,"")),"")</f>
        <v>0.44999999999999996</v>
      </c>
      <c r="AD37" s="451"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Alto</v>
      </c>
      <c r="AE37" s="447" t="s">
        <v>70</v>
      </c>
      <c r="AF37" s="296" t="s">
        <v>742</v>
      </c>
      <c r="AG37" s="296" t="s">
        <v>719</v>
      </c>
      <c r="AH37" s="452">
        <v>44593</v>
      </c>
      <c r="AI37" s="452">
        <v>45291</v>
      </c>
      <c r="AJ37" s="452"/>
      <c r="AK37" s="453" t="s">
        <v>99</v>
      </c>
    </row>
    <row r="38" spans="1:37" ht="15.75" x14ac:dyDescent="0.25">
      <c r="A38" s="438"/>
      <c r="B38" s="286"/>
      <c r="C38" s="277"/>
      <c r="D38" s="277"/>
      <c r="E38" s="461"/>
      <c r="F38" s="286"/>
      <c r="G38" s="440"/>
      <c r="H38" s="289"/>
      <c r="I38" s="288"/>
      <c r="J38" s="290"/>
      <c r="K38" s="288">
        <f>IF(NOT(ISERROR(MATCH(J38,_xlfn.ANCHORARRAY(E41),0))),#REF!&amp;"Por favor no seleccionar los criterios de impacto",J38)</f>
        <v>0</v>
      </c>
      <c r="L38" s="289"/>
      <c r="M38" s="288"/>
      <c r="N38" s="459"/>
      <c r="O38" s="444">
        <v>2</v>
      </c>
      <c r="P38" s="463"/>
      <c r="Q38" s="72"/>
      <c r="R38" s="464" t="str">
        <f t="shared" si="24"/>
        <v/>
      </c>
      <c r="S38" s="465"/>
      <c r="T38" s="465"/>
      <c r="U38" s="466" t="str">
        <f t="shared" ref="U38" si="36">IF(AND(S38="Preventivo",T38="Automático"),"50%",IF(AND(S38="Preventivo",T38="Manual"),"40%",IF(AND(S38="Detectivo",T38="Automático"),"40%",IF(AND(S38="Detectivo",T38="Manual"),"30%",IF(AND(S38="Correctivo",T38="Automático"),"35%",IF(AND(S38="Correctivo",T38="Manual"),"25%",""))))))</f>
        <v/>
      </c>
      <c r="V38" s="465"/>
      <c r="W38" s="465"/>
      <c r="X38" s="465"/>
      <c r="Y38" s="467" t="str">
        <f>IFERROR(IF(AND(R37="Probabilidad",R38="Probabilidad"),(AA37-(+AA37*U38)),IF(R38="Probabilidad",(I37-(+I37*U38)),IF(R38="Impacto",AA37,""))),"")</f>
        <v/>
      </c>
      <c r="Z38" s="468" t="str">
        <f t="shared" si="26"/>
        <v/>
      </c>
      <c r="AA38" s="466" t="str">
        <f t="shared" ref="AA38" si="37">+Y38</f>
        <v/>
      </c>
      <c r="AB38" s="468" t="str">
        <f t="shared" si="28"/>
        <v/>
      </c>
      <c r="AC38" s="466" t="str">
        <f>IFERROR(IF(AND(R37="Impacto",R38="Impacto"),(AC35-(+AC35*U38)),IF(R38="Impacto",($M$15-(+$M$15*U38)),IF(R38="Probabilidad",AC35,""))),"")</f>
        <v/>
      </c>
      <c r="AD38" s="469" t="str">
        <f t="shared" ref="AD38" si="38">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465"/>
      <c r="AF38" s="297"/>
      <c r="AG38" s="297"/>
      <c r="AH38" s="457"/>
      <c r="AI38" s="457"/>
      <c r="AJ38" s="457"/>
      <c r="AK38" s="458"/>
    </row>
    <row r="39" spans="1:37" ht="252" x14ac:dyDescent="0.25">
      <c r="A39" s="438">
        <v>5</v>
      </c>
      <c r="B39" s="286" t="s">
        <v>71</v>
      </c>
      <c r="C39" s="277" t="s">
        <v>737</v>
      </c>
      <c r="D39" s="277" t="s">
        <v>743</v>
      </c>
      <c r="E39" s="461" t="s">
        <v>744</v>
      </c>
      <c r="F39" s="286" t="s">
        <v>75</v>
      </c>
      <c r="G39" s="440">
        <v>10000</v>
      </c>
      <c r="H39" s="289" t="str">
        <f>IF(G39&lt;=0,"",IF(G39&lt;=2,"Muy Baja",IF(G39&lt;=24,"Baja",IF(G39&lt;=500,"Media",IF(G39&lt;=5000,"Alta","Muy Alta")))))</f>
        <v>Muy Alta</v>
      </c>
      <c r="I39" s="288">
        <f>IF(H39="","",IF(H39="Muy Baja",0.2,IF(H39="Baja",0.4,IF(H39="Media",0.6,IF(H39="Alta",0.8,IF(H39="Muy Alta",1,))))))</f>
        <v>1</v>
      </c>
      <c r="J39" s="290" t="s">
        <v>127</v>
      </c>
      <c r="K39" s="288" t="str">
        <f>IF(NOT(ISERROR(MATCH(J39,'[11]Tabla Impacto'!$B$221:$B$223,0))),'[11]Tabla Impacto'!$F$223&amp;"Por favor no seleccionar los criterios de impacto(Afectación Económica o presupuestal y Pérdida Reputacional)",J39)</f>
        <v xml:space="preserve">     El riesgo afecta la imagen de la entidad con algunos usuarios de relevancia frente al logro de los objetivos</v>
      </c>
      <c r="L39" s="289" t="str">
        <f>IF(OR(K39='[11]Tabla Impacto'!$C$11,K39='[11]Tabla Impacto'!$D$11),"Leve",IF(OR(K39='[11]Tabla Impacto'!$C$12,K39='[11]Tabla Impacto'!$D$12),"Menor",IF(OR(K39='[11]Tabla Impacto'!$C$13,K39='[11]Tabla Impacto'!$D$13),"Moderado",IF(OR(K39='[11]Tabla Impacto'!$C$14,K39='[11]Tabla Impacto'!$D$14),"Mayor",IF(OR(K39='[11]Tabla Impacto'!$C$15,K39='[11]Tabla Impacto'!$D$15),"Catastrófico","")))))</f>
        <v>Moderado</v>
      </c>
      <c r="M39" s="288">
        <f>IF(L39="","",IF(L39="Leve",0.2,IF(L39="Menor",0.4,IF(L39="Moderado",0.6,IF(L39="Mayor",0.8,IF(L39="Catastrófico",1,))))))</f>
        <v>0.6</v>
      </c>
      <c r="N39" s="459"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Alto</v>
      </c>
      <c r="O39" s="444">
        <v>1</v>
      </c>
      <c r="P39" s="445" t="s">
        <v>745</v>
      </c>
      <c r="Q39" s="72" t="s">
        <v>746</v>
      </c>
      <c r="R39" s="446" t="str">
        <f t="shared" si="24"/>
        <v>Probabilidad</v>
      </c>
      <c r="S39" s="447" t="s">
        <v>58</v>
      </c>
      <c r="T39" s="447" t="s">
        <v>59</v>
      </c>
      <c r="U39" s="448" t="str">
        <f>IF(AND(S39="Preventivo",T39="Automático"),"50%",IF(AND(S39="Preventivo",T39="Manual"),"40%",IF(AND(S39="Detectivo",T39="Automático"),"40%",IF(AND(S39="Detectivo",T39="Manual"),"30%",IF(AND(S39="Correctivo",T39="Automático"),"35%",IF(AND(S39="Correctivo",T39="Manual"),"25%",""))))))</f>
        <v>40%</v>
      </c>
      <c r="V39" s="447" t="s">
        <v>61</v>
      </c>
      <c r="W39" s="447" t="s">
        <v>62</v>
      </c>
      <c r="X39" s="447" t="s">
        <v>63</v>
      </c>
      <c r="Y39" s="449">
        <f>IFERROR(IF(R39="Probabilidad",(I39-(+I39*U39)),IF(R39="Impacto",I39,"")),"")</f>
        <v>0.6</v>
      </c>
      <c r="Z39" s="450" t="str">
        <f>IFERROR(IF(Y39="","",IF(Y39&lt;=0.2,"Muy Baja",IF(Y39&lt;=0.4,"Baja",IF(Y39&lt;=0.6,"Media",IF(Y39&lt;=0.8,"Alta","Muy Alta"))))),"")</f>
        <v>Media</v>
      </c>
      <c r="AA39" s="448">
        <f>+Y39</f>
        <v>0.6</v>
      </c>
      <c r="AB39" s="450" t="str">
        <f>IFERROR(IF(AC39="","",IF(AC39&lt;=0.2,"Leve",IF(AC39&lt;=0.4,"Menor",IF(AC39&lt;=0.6,"Moderado",IF(AC39&lt;=0.8,"Mayor","Catastrófico"))))),"")</f>
        <v>Moderado</v>
      </c>
      <c r="AC39" s="448">
        <f>IFERROR(IF(R39="Impacto",(M39-(+M39*U39)),IF(R39="Probabilidad",M39,"")),"")</f>
        <v>0.6</v>
      </c>
      <c r="AD39" s="451" t="str">
        <f>IFERROR(IF(OR(AND(Z39="Muy Baja",AB39="Leve"),AND(Z39="Muy Baja",AB39="Menor"),AND(Z39="Baja",AB39="Leve")),"Bajo",IF(OR(AND(Z39="Muy baja",AB39="Moderado"),AND(Z39="Baja",AB39="Menor"),AND(Z39="Baja",AB39="Moderado"),AND(Z39="Media",AB39="Leve"),AND(Z39="Media",AB39="Menor"),AND(Z39="Media",AB39="Moderado"),AND(Z39="Alta",AB39="Leve"),AND(Z39="Alta",AB39="Menor")),"Moderado",IF(OR(AND(Z39="Muy Baja",AB39="Mayor"),AND(Z39="Baja",AB39="Mayor"),AND(Z39="Media",AB39="Mayor"),AND(Z39="Alta",AB39="Moderado"),AND(Z39="Alta",AB39="Mayor"),AND(Z39="Muy Alta",AB39="Leve"),AND(Z39="Muy Alta",AB39="Menor"),AND(Z39="Muy Alta",AB39="Moderado"),AND(Z39="Muy Alta",AB39="Mayor")),"Alto",IF(OR(AND(Z39="Muy Baja",AB39="Catastrófico"),AND(Z39="Baja",AB39="Catastrófico"),AND(Z39="Media",AB39="Catastrófico"),AND(Z39="Alta",AB39="Catastrófico"),AND(Z39="Muy Alta",AB39="Catastrófico")),"Extremo","")))),"")</f>
        <v>Moderado</v>
      </c>
      <c r="AE39" s="447" t="s">
        <v>70</v>
      </c>
      <c r="AF39" s="296" t="s">
        <v>747</v>
      </c>
      <c r="AG39" s="296" t="s">
        <v>719</v>
      </c>
      <c r="AH39" s="452">
        <v>44593</v>
      </c>
      <c r="AI39" s="452">
        <v>45291</v>
      </c>
      <c r="AJ39" s="452"/>
      <c r="AK39" s="453" t="s">
        <v>99</v>
      </c>
    </row>
    <row r="40" spans="1:37" ht="15.75" x14ac:dyDescent="0.25">
      <c r="A40" s="438"/>
      <c r="B40" s="286"/>
      <c r="C40" s="277"/>
      <c r="D40" s="277"/>
      <c r="E40" s="461"/>
      <c r="F40" s="286"/>
      <c r="G40" s="440"/>
      <c r="H40" s="289"/>
      <c r="I40" s="288"/>
      <c r="J40" s="290"/>
      <c r="K40" s="288">
        <f>IF(NOT(ISERROR(MATCH(J40,_xlfn.ANCHORARRAY(E43),0))),#REF!&amp;"Por favor no seleccionar los criterios de impacto",J40)</f>
        <v>0</v>
      </c>
      <c r="L40" s="289"/>
      <c r="M40" s="288"/>
      <c r="N40" s="459"/>
      <c r="O40" s="444">
        <v>2</v>
      </c>
      <c r="P40" s="470"/>
      <c r="Q40" s="72"/>
      <c r="R40" s="464" t="str">
        <f t="shared" si="24"/>
        <v/>
      </c>
      <c r="S40" s="465"/>
      <c r="T40" s="465"/>
      <c r="U40" s="466" t="str">
        <f t="shared" ref="U40" si="39">IF(AND(S40="Preventivo",T40="Automático"),"50%",IF(AND(S40="Preventivo",T40="Manual"),"40%",IF(AND(S40="Detectivo",T40="Automático"),"40%",IF(AND(S40="Detectivo",T40="Manual"),"30%",IF(AND(S40="Correctivo",T40="Automático"),"35%",IF(AND(S40="Correctivo",T40="Manual"),"25%",""))))))</f>
        <v/>
      </c>
      <c r="V40" s="465"/>
      <c r="W40" s="465"/>
      <c r="X40" s="465"/>
      <c r="Y40" s="467" t="str">
        <f>IFERROR(IF(AND(R39="Probabilidad",R40="Probabilidad"),(AA39-(+AA39*U40)),IF(R40="Probabilidad",(I39-(+I39*U40)),IF(R40="Impacto",AA39,""))),"")</f>
        <v/>
      </c>
      <c r="Z40" s="468" t="str">
        <f t="shared" si="26"/>
        <v/>
      </c>
      <c r="AA40" s="466" t="str">
        <f t="shared" ref="AA40" si="40">+Y40</f>
        <v/>
      </c>
      <c r="AB40" s="468" t="str">
        <f t="shared" si="28"/>
        <v/>
      </c>
      <c r="AC40" s="466" t="str">
        <f>IFERROR(IF(AND(R39="Impacto",R40="Impacto"),(AC37-(+AC37*U40)),IF(R40="Impacto",($M$17-(+$M$17*U40)),IF(R40="Probabilidad",AC37,""))),"")</f>
        <v/>
      </c>
      <c r="AD40" s="469" t="str">
        <f t="shared" ref="AD40" si="41">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465"/>
      <c r="AF40" s="297"/>
      <c r="AG40" s="297"/>
      <c r="AH40" s="457"/>
      <c r="AI40" s="457"/>
      <c r="AJ40" s="457"/>
      <c r="AK40" s="458"/>
    </row>
    <row r="42" spans="1:37" ht="18" x14ac:dyDescent="0.25">
      <c r="A42" s="471" t="s">
        <v>5</v>
      </c>
      <c r="B42" s="471"/>
      <c r="C42" s="186" t="s">
        <v>748</v>
      </c>
      <c r="D42" s="186"/>
      <c r="E42" s="186"/>
      <c r="F42" s="186"/>
      <c r="G42" s="186"/>
      <c r="H42" s="471" t="s">
        <v>6</v>
      </c>
      <c r="I42" s="471"/>
      <c r="J42" s="186" t="s">
        <v>749</v>
      </c>
      <c r="K42" s="186"/>
      <c r="L42" s="186"/>
      <c r="M42" s="186"/>
      <c r="N42" s="186"/>
      <c r="O42" s="471" t="s">
        <v>7</v>
      </c>
      <c r="P42" s="471"/>
      <c r="Q42" s="472" t="s">
        <v>750</v>
      </c>
      <c r="R42" s="473"/>
      <c r="S42" s="473"/>
      <c r="T42" s="473"/>
      <c r="U42" s="473"/>
      <c r="V42" s="473"/>
      <c r="W42" s="473"/>
      <c r="X42" s="473"/>
      <c r="Y42" s="473"/>
      <c r="Z42" s="473"/>
      <c r="AA42" s="473"/>
      <c r="AB42" s="473"/>
      <c r="AC42" s="473"/>
      <c r="AD42" s="473"/>
      <c r="AE42" s="474"/>
      <c r="AF42" s="475" t="s">
        <v>8</v>
      </c>
      <c r="AG42" s="476" t="s">
        <v>751</v>
      </c>
      <c r="AH42" s="476"/>
      <c r="AI42" s="476"/>
      <c r="AJ42" s="476"/>
      <c r="AK42" s="476"/>
    </row>
    <row r="43" spans="1:37" ht="16.5" x14ac:dyDescent="0.25">
      <c r="A43" s="180" t="s">
        <v>9</v>
      </c>
      <c r="B43" s="180"/>
      <c r="C43" s="180"/>
      <c r="D43" s="180"/>
      <c r="E43" s="180"/>
      <c r="F43" s="180"/>
      <c r="G43" s="180"/>
      <c r="H43" s="181" t="s">
        <v>10</v>
      </c>
      <c r="I43" s="181"/>
      <c r="J43" s="181"/>
      <c r="K43" s="181"/>
      <c r="L43" s="181"/>
      <c r="M43" s="181"/>
      <c r="N43" s="181"/>
      <c r="O43" s="182" t="s">
        <v>11</v>
      </c>
      <c r="P43" s="182"/>
      <c r="Q43" s="182"/>
      <c r="R43" s="182"/>
      <c r="S43" s="182"/>
      <c r="T43" s="182"/>
      <c r="U43" s="182"/>
      <c r="V43" s="182"/>
      <c r="W43" s="182"/>
      <c r="X43" s="182"/>
      <c r="Y43" s="189" t="s">
        <v>84</v>
      </c>
      <c r="Z43" s="189"/>
      <c r="AA43" s="189"/>
      <c r="AB43" s="189"/>
      <c r="AC43" s="189"/>
      <c r="AD43" s="189"/>
      <c r="AE43" s="189"/>
      <c r="AF43" s="190" t="s">
        <v>12</v>
      </c>
      <c r="AG43" s="190"/>
      <c r="AH43" s="190"/>
      <c r="AI43" s="190"/>
      <c r="AJ43" s="190"/>
      <c r="AK43" s="190"/>
    </row>
    <row r="44" spans="1:37" ht="16.5" x14ac:dyDescent="0.25">
      <c r="A44" s="188" t="s">
        <v>13</v>
      </c>
      <c r="B44" s="180" t="s">
        <v>14</v>
      </c>
      <c r="C44" s="184" t="s">
        <v>15</v>
      </c>
      <c r="D44" s="184" t="s">
        <v>16</v>
      </c>
      <c r="E44" s="180" t="s">
        <v>17</v>
      </c>
      <c r="F44" s="184" t="s">
        <v>18</v>
      </c>
      <c r="G44" s="184" t="s">
        <v>19</v>
      </c>
      <c r="H44" s="185" t="s">
        <v>20</v>
      </c>
      <c r="I44" s="181" t="s">
        <v>21</v>
      </c>
      <c r="J44" s="185" t="s">
        <v>22</v>
      </c>
      <c r="K44" s="185" t="s">
        <v>23</v>
      </c>
      <c r="L44" s="185" t="s">
        <v>24</v>
      </c>
      <c r="M44" s="181" t="s">
        <v>21</v>
      </c>
      <c r="N44" s="185" t="s">
        <v>25</v>
      </c>
      <c r="O44" s="193" t="s">
        <v>26</v>
      </c>
      <c r="P44" s="177" t="s">
        <v>27</v>
      </c>
      <c r="Q44" s="191" t="s">
        <v>28</v>
      </c>
      <c r="R44" s="177" t="s">
        <v>29</v>
      </c>
      <c r="S44" s="177" t="s">
        <v>30</v>
      </c>
      <c r="T44" s="177"/>
      <c r="U44" s="177"/>
      <c r="V44" s="177"/>
      <c r="W44" s="177"/>
      <c r="X44" s="177"/>
      <c r="Y44" s="183" t="s">
        <v>85</v>
      </c>
      <c r="Z44" s="183" t="s">
        <v>31</v>
      </c>
      <c r="AA44" s="183" t="s">
        <v>21</v>
      </c>
      <c r="AB44" s="183" t="s">
        <v>32</v>
      </c>
      <c r="AC44" s="183" t="s">
        <v>21</v>
      </c>
      <c r="AD44" s="183" t="s">
        <v>33</v>
      </c>
      <c r="AE44" s="183" t="s">
        <v>34</v>
      </c>
      <c r="AF44" s="164" t="s">
        <v>12</v>
      </c>
      <c r="AG44" s="164" t="s">
        <v>35</v>
      </c>
      <c r="AH44" s="164" t="s">
        <v>36</v>
      </c>
      <c r="AI44" s="164" t="s">
        <v>37</v>
      </c>
      <c r="AJ44" s="164" t="s">
        <v>38</v>
      </c>
      <c r="AK44" s="164" t="s">
        <v>39</v>
      </c>
    </row>
    <row r="45" spans="1:37" ht="78.75" x14ac:dyDescent="0.25">
      <c r="A45" s="188"/>
      <c r="B45" s="423"/>
      <c r="C45" s="216"/>
      <c r="D45" s="216"/>
      <c r="E45" s="423"/>
      <c r="F45" s="216"/>
      <c r="G45" s="216"/>
      <c r="H45" s="220"/>
      <c r="I45" s="424"/>
      <c r="J45" s="220"/>
      <c r="K45" s="220"/>
      <c r="L45" s="424"/>
      <c r="M45" s="424"/>
      <c r="N45" s="220"/>
      <c r="O45" s="218"/>
      <c r="P45" s="177"/>
      <c r="Q45" s="192"/>
      <c r="R45" s="177"/>
      <c r="S45" s="16" t="s">
        <v>40</v>
      </c>
      <c r="T45" s="16" t="s">
        <v>41</v>
      </c>
      <c r="U45" s="16" t="s">
        <v>42</v>
      </c>
      <c r="V45" s="16" t="s">
        <v>43</v>
      </c>
      <c r="W45" s="16" t="s">
        <v>44</v>
      </c>
      <c r="X45" s="16" t="s">
        <v>45</v>
      </c>
      <c r="Y45" s="183"/>
      <c r="Z45" s="183"/>
      <c r="AA45" s="183"/>
      <c r="AB45" s="183"/>
      <c r="AC45" s="183"/>
      <c r="AD45" s="183"/>
      <c r="AE45" s="183"/>
      <c r="AF45" s="164"/>
      <c r="AG45" s="164"/>
      <c r="AH45" s="164"/>
      <c r="AI45" s="164"/>
      <c r="AJ45" s="164"/>
      <c r="AK45" s="164"/>
    </row>
    <row r="46" spans="1:37" ht="330.75" x14ac:dyDescent="0.25">
      <c r="A46" s="438">
        <v>1</v>
      </c>
      <c r="B46" s="286" t="s">
        <v>71</v>
      </c>
      <c r="C46" s="277" t="s">
        <v>752</v>
      </c>
      <c r="D46" s="277" t="s">
        <v>753</v>
      </c>
      <c r="E46" s="461" t="s">
        <v>754</v>
      </c>
      <c r="F46" s="286" t="s">
        <v>137</v>
      </c>
      <c r="G46" s="440">
        <v>10000</v>
      </c>
      <c r="H46" s="289" t="str">
        <f>IF(G46&lt;=0,"",IF(G46&lt;=2,"Muy Baja",IF(G46&lt;=24,"Baja",IF(G46&lt;=500,"Media",IF(G46&lt;=5000,"Alta","Muy Alta")))))</f>
        <v>Muy Alta</v>
      </c>
      <c r="I46" s="288">
        <f>IF(H46="","",IF(H46="Muy Baja",0.2,IF(H46="Baja",0.4,IF(H46="Media",0.6,IF(H46="Alta",0.8,IF(H46="Muy Alta",1,))))))</f>
        <v>1</v>
      </c>
      <c r="J46" s="290" t="s">
        <v>127</v>
      </c>
      <c r="K46" s="288" t="str">
        <f>IF(NOT(ISERROR(MATCH(J46,'[12]Tabla Impacto'!$B$221:$B$223,0))),'[12]Tabla Impacto'!$F$223&amp;"Por favor no seleccionar los criterios de impacto(Afectación Económica o presupuestal y Pérdida Reputacional)",J46)</f>
        <v xml:space="preserve">     El riesgo afecta la imagen de la entidad con algunos usuarios de relevancia frente al logro de los objetivos</v>
      </c>
      <c r="L46" s="441" t="str">
        <f>IF(OR(K46='[12]Tabla Impacto'!$C$11,K46='[12]Tabla Impacto'!$D$11),"Leve",IF(OR(K46='[12]Tabla Impacto'!$C$12,K46='[12]Tabla Impacto'!$D$12),"Menor",IF(OR(K46='[12]Tabla Impacto'!$C$13,K46='[12]Tabla Impacto'!$D$13),"Moderado",IF(OR(K46='[12]Tabla Impacto'!$C$14,K46='[12]Tabla Impacto'!$D$14),"Mayor",IF(OR(K46='[12]Tabla Impacto'!$C$15,K46='[12]Tabla Impacto'!$D$15),"Catastrófico","")))))</f>
        <v>Moderado</v>
      </c>
      <c r="M46" s="442">
        <f>IF(L46="","",IF(L46="Leve",0.2,IF(L46="Menor",0.4,IF(L46="Moderado",0.6,IF(L46="Mayor",0.8,IF(L46="Catastrófico",1,))))))</f>
        <v>0.6</v>
      </c>
      <c r="N46" s="443"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Alto</v>
      </c>
      <c r="O46" s="444">
        <v>1</v>
      </c>
      <c r="P46" s="445" t="s">
        <v>755</v>
      </c>
      <c r="Q46" s="72" t="s">
        <v>756</v>
      </c>
      <c r="R46" s="446" t="str">
        <f t="shared" ref="R46:R49" si="42">IF(OR(S46="Preventivo",S46="Detectivo"),"Probabilidad",IF(S46="Correctivo","Impacto",""))</f>
        <v>Probabilidad</v>
      </c>
      <c r="S46" s="447" t="s">
        <v>58</v>
      </c>
      <c r="T46" s="447" t="s">
        <v>59</v>
      </c>
      <c r="U46" s="448" t="str">
        <f>IF(AND(S46="Preventivo",T46="Automático"),"50%",IF(AND(S46="Preventivo",T46="Manual"),"40%",IF(AND(S46="Detectivo",T46="Automático"),"40%",IF(AND(S46="Detectivo",T46="Manual"),"30%",IF(AND(S46="Correctivo",T46="Automático"),"35%",IF(AND(S46="Correctivo",T46="Manual"),"25%",""))))))</f>
        <v>40%</v>
      </c>
      <c r="V46" s="447" t="s">
        <v>66</v>
      </c>
      <c r="W46" s="447" t="s">
        <v>62</v>
      </c>
      <c r="X46" s="447" t="s">
        <v>63</v>
      </c>
      <c r="Y46" s="449">
        <f>IFERROR(IF(R46="Probabilidad",(I46-(+I46*U46)),IF(R46="Impacto",I46,"")),"")</f>
        <v>0.6</v>
      </c>
      <c r="Z46" s="450" t="str">
        <f>IFERROR(IF(Y46="","",IF(Y46&lt;=0.2,"Muy Baja",IF(Y46&lt;=0.4,"Baja",IF(Y46&lt;=0.6,"Media",IF(Y46&lt;=0.8,"Alta","Muy Alta"))))),"")</f>
        <v>Media</v>
      </c>
      <c r="AA46" s="448">
        <f>+Y46</f>
        <v>0.6</v>
      </c>
      <c r="AB46" s="450" t="str">
        <f>IFERROR(IF(AC46="","",IF(AC46&lt;=0.2,"Leve",IF(AC46&lt;=0.4,"Menor",IF(AC46&lt;=0.6,"Moderado",IF(AC46&lt;=0.8,"Mayor","Catastrófico"))))),"")</f>
        <v>Moderado</v>
      </c>
      <c r="AC46" s="448">
        <f>IFERROR(IF(R46="Impacto",(M46-(+M46*U46)),IF(R46="Probabilidad",M46,"")),"")</f>
        <v>0.6</v>
      </c>
      <c r="AD46" s="451"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447" t="s">
        <v>70</v>
      </c>
      <c r="AF46" s="296" t="s">
        <v>757</v>
      </c>
      <c r="AG46" s="296" t="s">
        <v>758</v>
      </c>
      <c r="AH46" s="452">
        <v>44928</v>
      </c>
      <c r="AI46" s="452">
        <v>45291</v>
      </c>
      <c r="AJ46" s="452"/>
      <c r="AK46" s="453" t="s">
        <v>99</v>
      </c>
    </row>
    <row r="47" spans="1:37" ht="409.5" x14ac:dyDescent="0.25">
      <c r="A47" s="438"/>
      <c r="B47" s="286"/>
      <c r="C47" s="277"/>
      <c r="D47" s="277"/>
      <c r="E47" s="461"/>
      <c r="F47" s="286"/>
      <c r="G47" s="440"/>
      <c r="H47" s="289"/>
      <c r="I47" s="288"/>
      <c r="J47" s="290"/>
      <c r="K47" s="288">
        <f>IF(NOT(ISERROR(MATCH(J47,_xlfn.ANCHORARRAY(E50),0))),#REF!&amp;"Por favor no seleccionar los criterios de impacto",J47)</f>
        <v>0</v>
      </c>
      <c r="L47" s="454"/>
      <c r="M47" s="455"/>
      <c r="N47" s="456"/>
      <c r="O47" s="444">
        <v>2</v>
      </c>
      <c r="P47" s="445" t="s">
        <v>759</v>
      </c>
      <c r="Q47" s="72" t="s">
        <v>760</v>
      </c>
      <c r="R47" s="446" t="str">
        <f t="shared" si="42"/>
        <v>Probabilidad</v>
      </c>
      <c r="S47" s="447" t="s">
        <v>58</v>
      </c>
      <c r="T47" s="447" t="s">
        <v>59</v>
      </c>
      <c r="U47" s="448" t="str">
        <f t="shared" ref="U47" si="43">IF(AND(S47="Preventivo",T47="Automático"),"50%",IF(AND(S47="Preventivo",T47="Manual"),"40%",IF(AND(S47="Detectivo",T47="Automático"),"40%",IF(AND(S47="Detectivo",T47="Manual"),"30%",IF(AND(S47="Correctivo",T47="Automático"),"35%",IF(AND(S47="Correctivo",T47="Manual"),"25%",""))))))</f>
        <v>40%</v>
      </c>
      <c r="V47" s="447" t="s">
        <v>66</v>
      </c>
      <c r="W47" s="447" t="s">
        <v>62</v>
      </c>
      <c r="X47" s="447" t="s">
        <v>63</v>
      </c>
      <c r="Y47" s="449">
        <f>IFERROR(IF(AND(R46="Probabilidad",R47="Probabilidad"),(AA46-(+AA46*U47)),IF(R47="Probabilidad",(I46-(+I46*U47)),IF(R47="Impacto",AA46,""))),"")</f>
        <v>0.36</v>
      </c>
      <c r="Z47" s="450" t="str">
        <f t="shared" ref="Z47:Z49" si="44">IFERROR(IF(Y47="","",IF(Y47&lt;=0.2,"Muy Baja",IF(Y47&lt;=0.4,"Baja",IF(Y47&lt;=0.6,"Media",IF(Y47&lt;=0.8,"Alta","Muy Alta"))))),"")</f>
        <v>Baja</v>
      </c>
      <c r="AA47" s="448">
        <f t="shared" ref="AA47" si="45">+Y47</f>
        <v>0.36</v>
      </c>
      <c r="AB47" s="450" t="str">
        <f t="shared" ref="AB47:AB49" si="46">IFERROR(IF(AC47="","",IF(AC47&lt;=0.2,"Leve",IF(AC47&lt;=0.4,"Menor",IF(AC47&lt;=0.6,"Moderado",IF(AC47&lt;=0.8,"Mayor","Catastrófico"))))),"")</f>
        <v>Moderado</v>
      </c>
      <c r="AC47" s="448">
        <f>IFERROR(IF(AND(R46="Impacto",R47="Impacto"),(AC46-(+AC46*U47)),IF(R47="Impacto",($M$9-(+$M$9*U47)),IF(R47="Probabilidad",AC46,""))),"")</f>
        <v>0.6</v>
      </c>
      <c r="AD47" s="451" t="str">
        <f t="shared" ref="AD47" si="47">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Moderado</v>
      </c>
      <c r="AE47" s="447" t="s">
        <v>70</v>
      </c>
      <c r="AF47" s="297"/>
      <c r="AG47" s="297"/>
      <c r="AH47" s="457"/>
      <c r="AI47" s="457"/>
      <c r="AJ47" s="457"/>
      <c r="AK47" s="458"/>
    </row>
    <row r="48" spans="1:37" ht="330.75" x14ac:dyDescent="0.25">
      <c r="A48" s="438">
        <v>2</v>
      </c>
      <c r="B48" s="297" t="s">
        <v>71</v>
      </c>
      <c r="C48" s="477" t="s">
        <v>761</v>
      </c>
      <c r="D48" s="477" t="s">
        <v>762</v>
      </c>
      <c r="E48" s="478" t="s">
        <v>763</v>
      </c>
      <c r="F48" s="297" t="s">
        <v>75</v>
      </c>
      <c r="G48" s="458">
        <v>10000</v>
      </c>
      <c r="H48" s="289" t="str">
        <f>IF(G48&lt;=0,"",IF(G48&lt;=2,"Muy Baja",IF(G48&lt;=24,"Baja",IF(G48&lt;=500,"Media",IF(G48&lt;=5000,"Alta","Muy Alta")))))</f>
        <v>Muy Alta</v>
      </c>
      <c r="I48" s="288">
        <f>IF(H48="","",IF(H48="Muy Baja",0.2,IF(H48="Baja",0.4,IF(H48="Media",0.6,IF(H48="Alta",0.8,IF(H48="Muy Alta",1,))))))</f>
        <v>1</v>
      </c>
      <c r="J48" s="290" t="s">
        <v>127</v>
      </c>
      <c r="K48" s="288" t="str">
        <f>IF(NOT(ISERROR(MATCH(J48,'[12]Tabla Impacto'!$B$221:$B$223,0))),'[12]Tabla Impacto'!$F$223&amp;"Por favor no seleccionar los criterios de impacto(Afectación Económica o presupuestal y Pérdida Reputacional)",J48)</f>
        <v xml:space="preserve">     El riesgo afecta la imagen de la entidad con algunos usuarios de relevancia frente al logro de los objetivos</v>
      </c>
      <c r="L48" s="289" t="str">
        <f>IF(OR(K48='[12]Tabla Impacto'!$C$11,K48='[12]Tabla Impacto'!$D$11),"Leve",IF(OR(K48='[12]Tabla Impacto'!$C$12,K48='[12]Tabla Impacto'!$D$12),"Menor",IF(OR(K48='[12]Tabla Impacto'!$C$13,K48='[12]Tabla Impacto'!$D$13),"Moderado",IF(OR(K48='[12]Tabla Impacto'!$C$14,K48='[12]Tabla Impacto'!$D$14),"Mayor",IF(OR(K48='[12]Tabla Impacto'!$C$15,K48='[12]Tabla Impacto'!$D$15),"Catastrófico","")))))</f>
        <v>Moderado</v>
      </c>
      <c r="M48" s="288">
        <f>IF(L48="","",IF(L48="Leve",0.2,IF(L48="Menor",0.4,IF(L48="Moderado",0.6,IF(L48="Mayor",0.8,IF(L48="Catastrófico",1,))))))</f>
        <v>0.6</v>
      </c>
      <c r="N48" s="45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Alto</v>
      </c>
      <c r="O48" s="444">
        <v>1</v>
      </c>
      <c r="P48" s="445" t="s">
        <v>764</v>
      </c>
      <c r="Q48" s="72" t="s">
        <v>765</v>
      </c>
      <c r="R48" s="446" t="str">
        <f t="shared" si="42"/>
        <v>Probabilidad</v>
      </c>
      <c r="S48" s="447" t="s">
        <v>58</v>
      </c>
      <c r="T48" s="447" t="s">
        <v>59</v>
      </c>
      <c r="U48" s="448" t="str">
        <f>IF(AND(S48="Preventivo",T48="Automático"),"50%",IF(AND(S48="Preventivo",T48="Manual"),"40%",IF(AND(S48="Detectivo",T48="Automático"),"40%",IF(AND(S48="Detectivo",T48="Manual"),"30%",IF(AND(S48="Correctivo",T48="Automático"),"35%",IF(AND(S48="Correctivo",T48="Manual"),"25%",""))))))</f>
        <v>40%</v>
      </c>
      <c r="V48" s="447" t="s">
        <v>66</v>
      </c>
      <c r="W48" s="447" t="s">
        <v>62</v>
      </c>
      <c r="X48" s="447" t="s">
        <v>63</v>
      </c>
      <c r="Y48" s="449">
        <f>IFERROR(IF(R48="Probabilidad",(I48-(+I48*U48)),IF(R48="Impacto",I48,"")),"")</f>
        <v>0.6</v>
      </c>
      <c r="Z48" s="450" t="str">
        <f>IFERROR(IF(Y48="","",IF(Y48&lt;=0.2,"Muy Baja",IF(Y48&lt;=0.4,"Baja",IF(Y48&lt;=0.6,"Media",IF(Y48&lt;=0.8,"Alta","Muy Alta"))))),"")</f>
        <v>Media</v>
      </c>
      <c r="AA48" s="448">
        <f>+Y48</f>
        <v>0.6</v>
      </c>
      <c r="AB48" s="450" t="str">
        <f>IFERROR(IF(AC48="","",IF(AC48&lt;=0.2,"Leve",IF(AC48&lt;=0.4,"Menor",IF(AC48&lt;=0.6,"Moderado",IF(AC48&lt;=0.8,"Mayor","Catastrófico"))))),"")</f>
        <v>Moderado</v>
      </c>
      <c r="AC48" s="448">
        <f>IFERROR(IF(R48="Impacto",(M48-(+M48*U48)),IF(R48="Probabilidad",M48,"")),"")</f>
        <v>0.6</v>
      </c>
      <c r="AD48" s="451"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Moderado</v>
      </c>
      <c r="AE48" s="447" t="s">
        <v>70</v>
      </c>
      <c r="AF48" s="296" t="s">
        <v>766</v>
      </c>
      <c r="AG48" s="296" t="s">
        <v>758</v>
      </c>
      <c r="AH48" s="452">
        <v>44835</v>
      </c>
      <c r="AI48" s="452">
        <v>45291</v>
      </c>
      <c r="AJ48" s="452"/>
      <c r="AK48" s="453" t="s">
        <v>99</v>
      </c>
    </row>
    <row r="49" spans="1:37" ht="242.25" customHeight="1" x14ac:dyDescent="0.25">
      <c r="A49" s="438"/>
      <c r="B49" s="286"/>
      <c r="C49" s="277"/>
      <c r="D49" s="277"/>
      <c r="E49" s="461"/>
      <c r="F49" s="286"/>
      <c r="G49" s="440"/>
      <c r="H49" s="289"/>
      <c r="I49" s="288"/>
      <c r="J49" s="290"/>
      <c r="K49" s="288">
        <f>IF(NOT(ISERROR(MATCH(J49,_xlfn.ANCHORARRAY(E52),0))),#REF!&amp;"Por favor no seleccionar los criterios de impacto",J49)</f>
        <v>0</v>
      </c>
      <c r="L49" s="289"/>
      <c r="M49" s="288"/>
      <c r="N49" s="459"/>
      <c r="O49" s="444">
        <v>2</v>
      </c>
      <c r="P49" s="445" t="s">
        <v>759</v>
      </c>
      <c r="Q49" s="72" t="s">
        <v>760</v>
      </c>
      <c r="R49" s="446" t="str">
        <f t="shared" si="42"/>
        <v>Probabilidad</v>
      </c>
      <c r="S49" s="447" t="s">
        <v>58</v>
      </c>
      <c r="T49" s="447" t="s">
        <v>59</v>
      </c>
      <c r="U49" s="448" t="str">
        <f t="shared" ref="U49" si="48">IF(AND(S49="Preventivo",T49="Automático"),"50%",IF(AND(S49="Preventivo",T49="Manual"),"40%",IF(AND(S49="Detectivo",T49="Automático"),"40%",IF(AND(S49="Detectivo",T49="Manual"),"30%",IF(AND(S49="Correctivo",T49="Automático"),"35%",IF(AND(S49="Correctivo",T49="Manual"),"25%",""))))))</f>
        <v>40%</v>
      </c>
      <c r="V49" s="447" t="s">
        <v>66</v>
      </c>
      <c r="W49" s="447" t="s">
        <v>62</v>
      </c>
      <c r="X49" s="447" t="s">
        <v>63</v>
      </c>
      <c r="Y49" s="449">
        <f>IFERROR(IF(AND(R48="Probabilidad",R49="Probabilidad"),(AA48-(+AA48*U49)),IF(R49="Probabilidad",(I48-(+I48*U49)),IF(R49="Impacto",AA48,""))),"")</f>
        <v>0.36</v>
      </c>
      <c r="Z49" s="450" t="str">
        <f t="shared" si="44"/>
        <v>Baja</v>
      </c>
      <c r="AA49" s="448">
        <f t="shared" ref="AA49" si="49">+Y49</f>
        <v>0.36</v>
      </c>
      <c r="AB49" s="450" t="str">
        <f t="shared" si="46"/>
        <v>Moderado</v>
      </c>
      <c r="AC49" s="448">
        <f>IFERROR(IF(AND(R48="Impacto",R49="Impacto"),(AC46-(+AC46*U49)),IF(R49="Impacto",($M$11-(+$M$11*U49)),IF(R49="Probabilidad",AC46,""))),"")</f>
        <v>0.6</v>
      </c>
      <c r="AD49" s="451" t="str">
        <f t="shared" ref="AD49" si="50">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447"/>
      <c r="AF49" s="297"/>
      <c r="AG49" s="297"/>
      <c r="AH49" s="457"/>
      <c r="AI49" s="457"/>
      <c r="AJ49" s="457"/>
      <c r="AK49" s="458"/>
    </row>
    <row r="51" spans="1:37" ht="23.25" x14ac:dyDescent="0.25">
      <c r="A51" s="187" t="s">
        <v>5</v>
      </c>
      <c r="B51" s="187"/>
      <c r="C51" s="186" t="s">
        <v>767</v>
      </c>
      <c r="D51" s="186"/>
      <c r="E51" s="186"/>
      <c r="F51" s="186"/>
      <c r="G51" s="186"/>
      <c r="H51" s="187" t="s">
        <v>6</v>
      </c>
      <c r="I51" s="187"/>
      <c r="J51" s="186" t="s">
        <v>768</v>
      </c>
      <c r="K51" s="186"/>
      <c r="L51" s="186"/>
      <c r="M51" s="186"/>
      <c r="N51" s="186"/>
      <c r="O51" s="187" t="s">
        <v>7</v>
      </c>
      <c r="P51" s="187"/>
      <c r="Q51" s="479" t="s">
        <v>769</v>
      </c>
      <c r="R51" s="480"/>
      <c r="S51" s="480"/>
      <c r="T51" s="480"/>
      <c r="U51" s="480"/>
      <c r="V51" s="480"/>
      <c r="W51" s="480"/>
      <c r="X51" s="480"/>
      <c r="Y51" s="480"/>
      <c r="Z51" s="480"/>
      <c r="AA51" s="480"/>
      <c r="AB51" s="480"/>
      <c r="AC51" s="480"/>
      <c r="AD51" s="480"/>
      <c r="AE51" s="481"/>
      <c r="AF51" s="15" t="s">
        <v>8</v>
      </c>
      <c r="AG51" s="482" t="s">
        <v>770</v>
      </c>
      <c r="AH51" s="482"/>
      <c r="AI51" s="482"/>
      <c r="AJ51" s="482"/>
      <c r="AK51" s="482"/>
    </row>
    <row r="52" spans="1:37" ht="16.5" x14ac:dyDescent="0.25">
      <c r="A52" s="180" t="s">
        <v>9</v>
      </c>
      <c r="B52" s="180"/>
      <c r="C52" s="180"/>
      <c r="D52" s="180"/>
      <c r="E52" s="180"/>
      <c r="F52" s="180"/>
      <c r="G52" s="180"/>
      <c r="H52" s="181" t="s">
        <v>10</v>
      </c>
      <c r="I52" s="181"/>
      <c r="J52" s="181"/>
      <c r="K52" s="181"/>
      <c r="L52" s="181"/>
      <c r="M52" s="181"/>
      <c r="N52" s="181"/>
      <c r="O52" s="182" t="s">
        <v>11</v>
      </c>
      <c r="P52" s="182"/>
      <c r="Q52" s="182"/>
      <c r="R52" s="182"/>
      <c r="S52" s="182"/>
      <c r="T52" s="182"/>
      <c r="U52" s="182"/>
      <c r="V52" s="182"/>
      <c r="W52" s="182"/>
      <c r="X52" s="182"/>
      <c r="Y52" s="189" t="s">
        <v>84</v>
      </c>
      <c r="Z52" s="189"/>
      <c r="AA52" s="189"/>
      <c r="AB52" s="189"/>
      <c r="AC52" s="189"/>
      <c r="AD52" s="189"/>
      <c r="AE52" s="189"/>
      <c r="AF52" s="190" t="s">
        <v>12</v>
      </c>
      <c r="AG52" s="190"/>
      <c r="AH52" s="190"/>
      <c r="AI52" s="190"/>
      <c r="AJ52" s="190"/>
      <c r="AK52" s="190"/>
    </row>
    <row r="53" spans="1:37" ht="16.5" x14ac:dyDescent="0.25">
      <c r="A53" s="188" t="s">
        <v>13</v>
      </c>
      <c r="B53" s="180" t="s">
        <v>14</v>
      </c>
      <c r="C53" s="184" t="s">
        <v>15</v>
      </c>
      <c r="D53" s="184" t="s">
        <v>16</v>
      </c>
      <c r="E53" s="180" t="s">
        <v>17</v>
      </c>
      <c r="F53" s="184" t="s">
        <v>18</v>
      </c>
      <c r="G53" s="184" t="s">
        <v>19</v>
      </c>
      <c r="H53" s="185" t="s">
        <v>20</v>
      </c>
      <c r="I53" s="181" t="s">
        <v>21</v>
      </c>
      <c r="J53" s="185" t="s">
        <v>22</v>
      </c>
      <c r="K53" s="185" t="s">
        <v>23</v>
      </c>
      <c r="L53" s="185" t="s">
        <v>24</v>
      </c>
      <c r="M53" s="181" t="s">
        <v>21</v>
      </c>
      <c r="N53" s="185" t="s">
        <v>25</v>
      </c>
      <c r="O53" s="193" t="s">
        <v>26</v>
      </c>
      <c r="P53" s="177" t="s">
        <v>27</v>
      </c>
      <c r="Q53" s="191" t="s">
        <v>28</v>
      </c>
      <c r="R53" s="177" t="s">
        <v>29</v>
      </c>
      <c r="S53" s="177" t="s">
        <v>30</v>
      </c>
      <c r="T53" s="177"/>
      <c r="U53" s="177"/>
      <c r="V53" s="177"/>
      <c r="W53" s="177"/>
      <c r="X53" s="177"/>
      <c r="Y53" s="183" t="s">
        <v>85</v>
      </c>
      <c r="Z53" s="183" t="s">
        <v>31</v>
      </c>
      <c r="AA53" s="183" t="s">
        <v>21</v>
      </c>
      <c r="AB53" s="183" t="s">
        <v>32</v>
      </c>
      <c r="AC53" s="183" t="s">
        <v>21</v>
      </c>
      <c r="AD53" s="183" t="s">
        <v>33</v>
      </c>
      <c r="AE53" s="183" t="s">
        <v>34</v>
      </c>
      <c r="AF53" s="164" t="s">
        <v>12</v>
      </c>
      <c r="AG53" s="164" t="s">
        <v>35</v>
      </c>
      <c r="AH53" s="164" t="s">
        <v>36</v>
      </c>
      <c r="AI53" s="164" t="s">
        <v>37</v>
      </c>
      <c r="AJ53" s="164" t="s">
        <v>38</v>
      </c>
      <c r="AK53" s="164" t="s">
        <v>39</v>
      </c>
    </row>
    <row r="54" spans="1:37" ht="78.75" x14ac:dyDescent="0.25">
      <c r="A54" s="188"/>
      <c r="B54" s="423"/>
      <c r="C54" s="216"/>
      <c r="D54" s="216"/>
      <c r="E54" s="423"/>
      <c r="F54" s="216"/>
      <c r="G54" s="216"/>
      <c r="H54" s="220"/>
      <c r="I54" s="424"/>
      <c r="J54" s="220"/>
      <c r="K54" s="220"/>
      <c r="L54" s="424"/>
      <c r="M54" s="424"/>
      <c r="N54" s="220"/>
      <c r="O54" s="218"/>
      <c r="P54" s="177"/>
      <c r="Q54" s="192"/>
      <c r="R54" s="177"/>
      <c r="S54" s="16" t="s">
        <v>40</v>
      </c>
      <c r="T54" s="16" t="s">
        <v>41</v>
      </c>
      <c r="U54" s="16" t="s">
        <v>42</v>
      </c>
      <c r="V54" s="16" t="s">
        <v>43</v>
      </c>
      <c r="W54" s="16" t="s">
        <v>44</v>
      </c>
      <c r="X54" s="16" t="s">
        <v>45</v>
      </c>
      <c r="Y54" s="183"/>
      <c r="Z54" s="183"/>
      <c r="AA54" s="183"/>
      <c r="AB54" s="183"/>
      <c r="AC54" s="183"/>
      <c r="AD54" s="183"/>
      <c r="AE54" s="183"/>
      <c r="AF54" s="164"/>
      <c r="AG54" s="164"/>
      <c r="AH54" s="164"/>
      <c r="AI54" s="164"/>
      <c r="AJ54" s="164"/>
      <c r="AK54" s="164"/>
    </row>
    <row r="55" spans="1:37" ht="409.5" x14ac:dyDescent="0.25">
      <c r="A55" s="165">
        <v>1</v>
      </c>
      <c r="B55" s="286" t="s">
        <v>46</v>
      </c>
      <c r="C55" s="483" t="s">
        <v>771</v>
      </c>
      <c r="D55" s="483" t="s">
        <v>772</v>
      </c>
      <c r="E55" s="461" t="str">
        <f>CONCATENATE(B55," ",C55," ",D55)</f>
        <v>Económico y Reputacional Sansiones establecidas por entes de control o entidades judiciales Por reconocer o pagar cuotas partes pensionales, bonos pensionales, auxilios funerarios, indemnizaciones sustitutivas de pensión de vejez, invalidez o sobrevivientes, pensión de vejez, reliquidaciones de pensión de vejez, devolución de aportes pensionales y/o pensión de sobreviviente a personas que no cumplen los requisitos de Ley.y.</v>
      </c>
      <c r="F55" s="286" t="s">
        <v>126</v>
      </c>
      <c r="G55" s="440">
        <v>400</v>
      </c>
      <c r="H55" s="162" t="str">
        <f>IF(G55&lt;=0,"",IF(G55&lt;=2,"Muy Baja",IF(G55&lt;=24,"Baja",IF(G55&lt;=500,"Media",IF(G55&lt;=5000,"Alta","Muy Alta")))))</f>
        <v>Media</v>
      </c>
      <c r="I55" s="163">
        <f>IF(H55="","",IF(H55="Muy Baja",0.2,IF(H55="Baja",0.4,IF(H55="Media",0.6,IF(H55="Alta",0.8,IF(H55="Muy Alta",1,))))))</f>
        <v>0.6</v>
      </c>
      <c r="J55" s="290" t="s">
        <v>117</v>
      </c>
      <c r="K55" s="288" t="str">
        <f>IF(NOT(ISERROR(MATCH(J55,'[13]Tabla Impacto'!$B$221:$B$223,0))),'[13]Tabla Impacto'!$F$223&amp;"Por favor no seleccionar los criterios de impacto(Afectación Económica o presupuestal y Pérdida Reputacional)",J55)</f>
        <v xml:space="preserve">     El riesgo afecta la imagen de de la entidad con efecto publicitario sostenido a nivel de sector administrativo, nivel departamental o municipal</v>
      </c>
      <c r="L55" s="241" t="str">
        <f>IF(OR(K55='[13]Tabla Impacto'!$C$11,K55='[13]Tabla Impacto'!$D$11),"Leve",IF(OR(K55='[13]Tabla Impacto'!$C$12,K55='[13]Tabla Impacto'!$D$12),"Menor",IF(OR(K55='[13]Tabla Impacto'!$C$13,K55='[13]Tabla Impacto'!$D$13),"Moderado",IF(OR(K55='[13]Tabla Impacto'!$C$14,K55='[13]Tabla Impacto'!$D$14),"Mayor",IF(OR(K55='[13]Tabla Impacto'!$C$15,K55='[13]Tabla Impacto'!$D$15),"Catastrófico","")))))</f>
        <v>Mayor</v>
      </c>
      <c r="M55" s="228">
        <f>IF(L55="","",IF(L55="Leve",0.2,IF(L55="Menor",0.4,IF(L55="Moderado",0.6,IF(L55="Mayor",0.8,IF(L55="Catastrófico",1,))))))</f>
        <v>0.8</v>
      </c>
      <c r="N55" s="249"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Alto</v>
      </c>
      <c r="O55" s="6">
        <v>1</v>
      </c>
      <c r="P55" s="484" t="s">
        <v>773</v>
      </c>
      <c r="Q55" s="72" t="s">
        <v>774</v>
      </c>
      <c r="R55" s="33" t="str">
        <f t="shared" ref="R55:R56" si="51">IF(OR(S55="Preventivo",S55="Detectivo"),"Probabilidad",IF(S55="Correctivo","Impacto",""))</f>
        <v>Probabilidad</v>
      </c>
      <c r="S55" s="34" t="s">
        <v>154</v>
      </c>
      <c r="T55" s="34" t="s">
        <v>59</v>
      </c>
      <c r="U55" s="35" t="str">
        <f>IF(AND(S55="Preventivo",T55="Automático"),"50%",IF(AND(S55="Preventivo",T55="Manual"),"40%",IF(AND(S55="Detectivo",T55="Automático"),"40%",IF(AND(S55="Detectivo",T55="Manual"),"30%",IF(AND(S55="Correctivo",T55="Automático"),"35%",IF(AND(S55="Correctivo",T55="Manual"),"25%",""))))))</f>
        <v>30%</v>
      </c>
      <c r="V55" s="34" t="s">
        <v>61</v>
      </c>
      <c r="W55" s="34" t="s">
        <v>62</v>
      </c>
      <c r="X55" s="34" t="s">
        <v>63</v>
      </c>
      <c r="Y55" s="36">
        <f>IFERROR(IF(R55="Probabilidad",(I55-(+I55*U55)),IF(R55="Impacto",I55,"")),"")</f>
        <v>0.42</v>
      </c>
      <c r="Z55" s="37" t="str">
        <f>IFERROR(IF(Y55="","",IF(Y55&lt;=0.2,"Muy Baja",IF(Y55&lt;=0.4,"Baja",IF(Y55&lt;=0.6,"Media",IF(Y55&lt;=0.8,"Alta","Muy Alta"))))),"")</f>
        <v>Media</v>
      </c>
      <c r="AA55" s="35">
        <f>+Y55</f>
        <v>0.42</v>
      </c>
      <c r="AB55" s="37" t="str">
        <f>IFERROR(IF(AC55="","",IF(AC55&lt;=0.2,"Leve",IF(AC55&lt;=0.4,"Menor",IF(AC55&lt;=0.6,"Moderado",IF(AC55&lt;=0.8,"Mayor","Catastrófico"))))),"")</f>
        <v>Mayor</v>
      </c>
      <c r="AC55" s="35">
        <f>IFERROR(IF(R55="Impacto",(M55-(+M55*U55)),IF(R55="Probabilidad",M55,"")),"")</f>
        <v>0.8</v>
      </c>
      <c r="AD55" s="38"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Alto</v>
      </c>
      <c r="AE55" s="34" t="s">
        <v>70</v>
      </c>
      <c r="AF55" s="296" t="s">
        <v>775</v>
      </c>
      <c r="AG55" s="296" t="s">
        <v>776</v>
      </c>
      <c r="AH55" s="452">
        <v>44835</v>
      </c>
      <c r="AI55" s="452">
        <v>45291</v>
      </c>
      <c r="AJ55" s="452"/>
      <c r="AK55" s="453" t="s">
        <v>99</v>
      </c>
    </row>
    <row r="56" spans="1:37" ht="409.5" x14ac:dyDescent="0.25">
      <c r="A56" s="165"/>
      <c r="B56" s="286"/>
      <c r="C56" s="485"/>
      <c r="D56" s="485"/>
      <c r="E56" s="461"/>
      <c r="F56" s="286"/>
      <c r="G56" s="440"/>
      <c r="H56" s="162"/>
      <c r="I56" s="163"/>
      <c r="J56" s="290"/>
      <c r="K56" s="288">
        <f>IF(NOT(ISERROR(MATCH(J56,_xlfn.ANCHORARRAY(E59),0))),#REF!&amp;"Por favor no seleccionar los criterios de impacto",J56)</f>
        <v>0</v>
      </c>
      <c r="L56" s="242"/>
      <c r="M56" s="229"/>
      <c r="N56" s="250"/>
      <c r="O56" s="6">
        <v>2</v>
      </c>
      <c r="P56" s="484" t="s">
        <v>777</v>
      </c>
      <c r="Q56" s="72" t="s">
        <v>778</v>
      </c>
      <c r="R56" s="33" t="str">
        <f t="shared" si="51"/>
        <v>Probabilidad</v>
      </c>
      <c r="S56" s="34" t="s">
        <v>58</v>
      </c>
      <c r="T56" s="34" t="s">
        <v>59</v>
      </c>
      <c r="U56" s="35" t="str">
        <f t="shared" ref="U56" si="52">IF(AND(S56="Preventivo",T56="Automático"),"50%",IF(AND(S56="Preventivo",T56="Manual"),"40%",IF(AND(S56="Detectivo",T56="Automático"),"40%",IF(AND(S56="Detectivo",T56="Manual"),"30%",IF(AND(S56="Correctivo",T56="Automático"),"35%",IF(AND(S56="Correctivo",T56="Manual"),"25%",""))))))</f>
        <v>40%</v>
      </c>
      <c r="V56" s="34" t="s">
        <v>66</v>
      </c>
      <c r="W56" s="34" t="s">
        <v>62</v>
      </c>
      <c r="X56" s="34" t="s">
        <v>63</v>
      </c>
      <c r="Y56" s="36">
        <f>IFERROR(IF(AND(R55="Probabilidad",R56="Probabilidad"),(AA55-(+AA55*U56)),IF(R56="Probabilidad",(I55-(+I55*U56)),IF(R56="Impacto",AA55,""))),"")</f>
        <v>0.252</v>
      </c>
      <c r="Z56" s="37" t="str">
        <f t="shared" ref="Z56" si="53">IFERROR(IF(Y56="","",IF(Y56&lt;=0.2,"Muy Baja",IF(Y56&lt;=0.4,"Baja",IF(Y56&lt;=0.6,"Media",IF(Y56&lt;=0.8,"Alta","Muy Alta"))))),"")</f>
        <v>Baja</v>
      </c>
      <c r="AA56" s="35">
        <f t="shared" ref="AA56" si="54">+Y56</f>
        <v>0.252</v>
      </c>
      <c r="AB56" s="37" t="str">
        <f t="shared" ref="AB56" si="55">IFERROR(IF(AC56="","",IF(AC56&lt;=0.2,"Leve",IF(AC56&lt;=0.4,"Menor",IF(AC56&lt;=0.6,"Moderado",IF(AC56&lt;=0.8,"Mayor","Catastrófico"))))),"")</f>
        <v>Mayor</v>
      </c>
      <c r="AC56" s="35">
        <f>IFERROR(IF(AND(R55="Impacto",R56="Impacto"),(AC55-(+AC55*U56)),IF(R56="Impacto",($M$9-(+$M$9*U56)),IF(R56="Probabilidad",AC55,""))),"")</f>
        <v>0.8</v>
      </c>
      <c r="AD56" s="38" t="str">
        <f t="shared" ref="AD56" si="56">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Alto</v>
      </c>
      <c r="AE56" s="34" t="s">
        <v>70</v>
      </c>
      <c r="AF56" s="297"/>
      <c r="AG56" s="297"/>
      <c r="AH56" s="457"/>
      <c r="AI56" s="457"/>
      <c r="AJ56" s="457"/>
      <c r="AK56" s="458"/>
    </row>
  </sheetData>
  <mergeCells count="506">
    <mergeCell ref="AK55:AK56"/>
    <mergeCell ref="N55:N56"/>
    <mergeCell ref="AF55:AF56"/>
    <mergeCell ref="AG55:AG56"/>
    <mergeCell ref="AH55:AH56"/>
    <mergeCell ref="AI55:AI56"/>
    <mergeCell ref="AJ55:AJ56"/>
    <mergeCell ref="H55:H56"/>
    <mergeCell ref="I55:I56"/>
    <mergeCell ref="J55:J56"/>
    <mergeCell ref="K55:K56"/>
    <mergeCell ref="L55:L56"/>
    <mergeCell ref="M55:M56"/>
    <mergeCell ref="AI53:AI54"/>
    <mergeCell ref="AJ53:AJ54"/>
    <mergeCell ref="AK53:AK54"/>
    <mergeCell ref="A55:A56"/>
    <mergeCell ref="B55:B56"/>
    <mergeCell ref="C55:C56"/>
    <mergeCell ref="D55:D56"/>
    <mergeCell ref="E55:E56"/>
    <mergeCell ref="F55:F56"/>
    <mergeCell ref="G55:G56"/>
    <mergeCell ref="AC53:AC54"/>
    <mergeCell ref="AD53:AD54"/>
    <mergeCell ref="AE53:AE54"/>
    <mergeCell ref="AF53:AF54"/>
    <mergeCell ref="AG53:AG54"/>
    <mergeCell ref="AH53:AH54"/>
    <mergeCell ref="R53:R54"/>
    <mergeCell ref="S53:X53"/>
    <mergeCell ref="Y53:Y54"/>
    <mergeCell ref="Z53:Z54"/>
    <mergeCell ref="AA53:AA54"/>
    <mergeCell ref="AB53:AB54"/>
    <mergeCell ref="L53:L54"/>
    <mergeCell ref="M53:M54"/>
    <mergeCell ref="N53:N54"/>
    <mergeCell ref="O53:O54"/>
    <mergeCell ref="P53:P54"/>
    <mergeCell ref="Q53:Q54"/>
    <mergeCell ref="F53:F54"/>
    <mergeCell ref="G53:G54"/>
    <mergeCell ref="H53:H54"/>
    <mergeCell ref="I53:I54"/>
    <mergeCell ref="J53:J54"/>
    <mergeCell ref="K53:K54"/>
    <mergeCell ref="A52:G52"/>
    <mergeCell ref="H52:N52"/>
    <mergeCell ref="O52:X52"/>
    <mergeCell ref="Y52:AE52"/>
    <mergeCell ref="AF52:AK52"/>
    <mergeCell ref="A53:A54"/>
    <mergeCell ref="B53:B54"/>
    <mergeCell ref="C53:C54"/>
    <mergeCell ref="D53:D54"/>
    <mergeCell ref="E53:E54"/>
    <mergeCell ref="AJ48:AJ49"/>
    <mergeCell ref="AK48:AK49"/>
    <mergeCell ref="A51:B51"/>
    <mergeCell ref="C51:G51"/>
    <mergeCell ref="H51:I51"/>
    <mergeCell ref="J51:N51"/>
    <mergeCell ref="O51:P51"/>
    <mergeCell ref="Q51:AE51"/>
    <mergeCell ref="AG51:AK51"/>
    <mergeCell ref="M48:M49"/>
    <mergeCell ref="N48:N49"/>
    <mergeCell ref="AF48:AF49"/>
    <mergeCell ref="AG48:AG49"/>
    <mergeCell ref="AH48:AH49"/>
    <mergeCell ref="AI48:AI49"/>
    <mergeCell ref="G48:G49"/>
    <mergeCell ref="H48:H49"/>
    <mergeCell ref="I48:I49"/>
    <mergeCell ref="J48:J49"/>
    <mergeCell ref="K48:K49"/>
    <mergeCell ref="L48:L49"/>
    <mergeCell ref="A48:A49"/>
    <mergeCell ref="B48:B49"/>
    <mergeCell ref="C48:C49"/>
    <mergeCell ref="D48:D49"/>
    <mergeCell ref="E48:E49"/>
    <mergeCell ref="F48:F49"/>
    <mergeCell ref="AF46:AF47"/>
    <mergeCell ref="AG46:AG47"/>
    <mergeCell ref="AH46:AH47"/>
    <mergeCell ref="AI46:AI47"/>
    <mergeCell ref="AJ46:AJ47"/>
    <mergeCell ref="AK46:AK47"/>
    <mergeCell ref="I46:I47"/>
    <mergeCell ref="J46:J47"/>
    <mergeCell ref="K46:K47"/>
    <mergeCell ref="L46:L47"/>
    <mergeCell ref="M46:M47"/>
    <mergeCell ref="N46:N47"/>
    <mergeCell ref="AJ44:AJ45"/>
    <mergeCell ref="AK44:AK45"/>
    <mergeCell ref="A46:A47"/>
    <mergeCell ref="B46:B47"/>
    <mergeCell ref="C46:C47"/>
    <mergeCell ref="D46:D47"/>
    <mergeCell ref="E46:E47"/>
    <mergeCell ref="F46:F47"/>
    <mergeCell ref="G46:G47"/>
    <mergeCell ref="H46:H47"/>
    <mergeCell ref="AD44:AD45"/>
    <mergeCell ref="AE44:AE45"/>
    <mergeCell ref="AF44:AF45"/>
    <mergeCell ref="AG44:AG45"/>
    <mergeCell ref="AH44:AH45"/>
    <mergeCell ref="AI44:AI45"/>
    <mergeCell ref="S44:X44"/>
    <mergeCell ref="Y44:Y45"/>
    <mergeCell ref="Z44:Z45"/>
    <mergeCell ref="AA44:AA45"/>
    <mergeCell ref="AB44:AB45"/>
    <mergeCell ref="AC44:AC45"/>
    <mergeCell ref="M44:M45"/>
    <mergeCell ref="N44:N45"/>
    <mergeCell ref="O44:O45"/>
    <mergeCell ref="P44:P45"/>
    <mergeCell ref="Q44:Q45"/>
    <mergeCell ref="R44:R45"/>
    <mergeCell ref="G44:G45"/>
    <mergeCell ref="H44:H45"/>
    <mergeCell ref="I44:I45"/>
    <mergeCell ref="J44:J45"/>
    <mergeCell ref="K44:K45"/>
    <mergeCell ref="L44:L45"/>
    <mergeCell ref="A44:A45"/>
    <mergeCell ref="B44:B45"/>
    <mergeCell ref="C44:C45"/>
    <mergeCell ref="D44:D45"/>
    <mergeCell ref="E44:E45"/>
    <mergeCell ref="F44:F45"/>
    <mergeCell ref="Q42:AE42"/>
    <mergeCell ref="AG42:AK42"/>
    <mergeCell ref="A43:G43"/>
    <mergeCell ref="H43:N43"/>
    <mergeCell ref="O43:X43"/>
    <mergeCell ref="Y43:AE43"/>
    <mergeCell ref="AF43:AK43"/>
    <mergeCell ref="AG39:AG40"/>
    <mergeCell ref="AH39:AH40"/>
    <mergeCell ref="AI39:AI40"/>
    <mergeCell ref="AJ39:AJ40"/>
    <mergeCell ref="AK39:AK40"/>
    <mergeCell ref="A42:B42"/>
    <mergeCell ref="C42:G42"/>
    <mergeCell ref="H42:I42"/>
    <mergeCell ref="J42:N42"/>
    <mergeCell ref="O42:P42"/>
    <mergeCell ref="J39:J40"/>
    <mergeCell ref="K39:K40"/>
    <mergeCell ref="L39:L40"/>
    <mergeCell ref="M39:M40"/>
    <mergeCell ref="N39:N40"/>
    <mergeCell ref="AF39:AF40"/>
    <mergeCell ref="AK37:AK38"/>
    <mergeCell ref="A39:A40"/>
    <mergeCell ref="B39:B40"/>
    <mergeCell ref="C39:C40"/>
    <mergeCell ref="D39:D40"/>
    <mergeCell ref="E39:E40"/>
    <mergeCell ref="F39:F40"/>
    <mergeCell ref="G39:G40"/>
    <mergeCell ref="H39:H40"/>
    <mergeCell ref="I39:I40"/>
    <mergeCell ref="N37:N38"/>
    <mergeCell ref="AF37:AF38"/>
    <mergeCell ref="AG37:AG38"/>
    <mergeCell ref="AH37:AH38"/>
    <mergeCell ref="AI37:AI38"/>
    <mergeCell ref="AJ37:AJ38"/>
    <mergeCell ref="H37:H38"/>
    <mergeCell ref="I37:I38"/>
    <mergeCell ref="J37:J38"/>
    <mergeCell ref="K37:K38"/>
    <mergeCell ref="L37:L38"/>
    <mergeCell ref="M37:M38"/>
    <mergeCell ref="AI35:AI36"/>
    <mergeCell ref="AJ35:AJ36"/>
    <mergeCell ref="AK35:AK36"/>
    <mergeCell ref="A37:A38"/>
    <mergeCell ref="B37:B38"/>
    <mergeCell ref="C37:C38"/>
    <mergeCell ref="D37:D38"/>
    <mergeCell ref="E37:E38"/>
    <mergeCell ref="F37:F38"/>
    <mergeCell ref="G37:G38"/>
    <mergeCell ref="L35:L36"/>
    <mergeCell ref="M35:M36"/>
    <mergeCell ref="N35:N36"/>
    <mergeCell ref="AF35:AF36"/>
    <mergeCell ref="AG35:AG36"/>
    <mergeCell ref="AH35:AH36"/>
    <mergeCell ref="F35:F36"/>
    <mergeCell ref="G35:G36"/>
    <mergeCell ref="H35:H36"/>
    <mergeCell ref="I35:I36"/>
    <mergeCell ref="J35:J36"/>
    <mergeCell ref="K35:K36"/>
    <mergeCell ref="AG33:AG34"/>
    <mergeCell ref="AH33:AH34"/>
    <mergeCell ref="AI33:AI34"/>
    <mergeCell ref="AJ33:AJ34"/>
    <mergeCell ref="AK33:AK34"/>
    <mergeCell ref="A35:A36"/>
    <mergeCell ref="B35:B36"/>
    <mergeCell ref="C35:C36"/>
    <mergeCell ref="D35:D36"/>
    <mergeCell ref="E35:E36"/>
    <mergeCell ref="J33:J34"/>
    <mergeCell ref="K33:K34"/>
    <mergeCell ref="L33:L34"/>
    <mergeCell ref="M33:M34"/>
    <mergeCell ref="N33:N34"/>
    <mergeCell ref="AF33:AF34"/>
    <mergeCell ref="AK31:AK32"/>
    <mergeCell ref="A33:A34"/>
    <mergeCell ref="B33:B34"/>
    <mergeCell ref="C33:C34"/>
    <mergeCell ref="D33:D34"/>
    <mergeCell ref="E33:E34"/>
    <mergeCell ref="F33:F34"/>
    <mergeCell ref="G33:G34"/>
    <mergeCell ref="H33:H34"/>
    <mergeCell ref="I33:I34"/>
    <mergeCell ref="N31:N32"/>
    <mergeCell ref="AF31:AF32"/>
    <mergeCell ref="AG31:AG32"/>
    <mergeCell ref="AH31:AH32"/>
    <mergeCell ref="AI31:AI32"/>
    <mergeCell ref="AJ31:AJ32"/>
    <mergeCell ref="H31:H32"/>
    <mergeCell ref="I31:I32"/>
    <mergeCell ref="J31:J32"/>
    <mergeCell ref="K31:K32"/>
    <mergeCell ref="L31:L32"/>
    <mergeCell ref="M31:M32"/>
    <mergeCell ref="AI29:AI30"/>
    <mergeCell ref="AJ29:AJ30"/>
    <mergeCell ref="AK29:AK30"/>
    <mergeCell ref="A31:A32"/>
    <mergeCell ref="B31:B32"/>
    <mergeCell ref="C31:C32"/>
    <mergeCell ref="D31:D32"/>
    <mergeCell ref="E31:E32"/>
    <mergeCell ref="F31:F32"/>
    <mergeCell ref="G31:G32"/>
    <mergeCell ref="AC29:AC30"/>
    <mergeCell ref="AD29:AD30"/>
    <mergeCell ref="AE29:AE30"/>
    <mergeCell ref="AF29:AF30"/>
    <mergeCell ref="AG29:AG30"/>
    <mergeCell ref="AH29:AH30"/>
    <mergeCell ref="R29:R30"/>
    <mergeCell ref="S29:X29"/>
    <mergeCell ref="Y29:Y30"/>
    <mergeCell ref="Z29:Z30"/>
    <mergeCell ref="AA29:AA30"/>
    <mergeCell ref="AB29:AB30"/>
    <mergeCell ref="L29:L30"/>
    <mergeCell ref="M29:M30"/>
    <mergeCell ref="N29:N30"/>
    <mergeCell ref="O29:O30"/>
    <mergeCell ref="P29:P30"/>
    <mergeCell ref="Q29:Q30"/>
    <mergeCell ref="F29:F30"/>
    <mergeCell ref="G29:G30"/>
    <mergeCell ref="H29:H30"/>
    <mergeCell ref="I29:I30"/>
    <mergeCell ref="J29:J30"/>
    <mergeCell ref="K29:K30"/>
    <mergeCell ref="A28:G28"/>
    <mergeCell ref="H28:N28"/>
    <mergeCell ref="O28:X28"/>
    <mergeCell ref="Y28:AE28"/>
    <mergeCell ref="AF28:AK28"/>
    <mergeCell ref="A29:A30"/>
    <mergeCell ref="B29:B30"/>
    <mergeCell ref="C29:C30"/>
    <mergeCell ref="D29:D30"/>
    <mergeCell ref="E29:E30"/>
    <mergeCell ref="AK24:AK25"/>
    <mergeCell ref="A27:B27"/>
    <mergeCell ref="C27:G27"/>
    <mergeCell ref="H27:I27"/>
    <mergeCell ref="J27:N27"/>
    <mergeCell ref="O27:P27"/>
    <mergeCell ref="Q27:AE27"/>
    <mergeCell ref="AG27:AK27"/>
    <mergeCell ref="N24:N25"/>
    <mergeCell ref="AF24:AF25"/>
    <mergeCell ref="AG24:AG25"/>
    <mergeCell ref="AH24:AH25"/>
    <mergeCell ref="AI24:AI25"/>
    <mergeCell ref="AJ24:AJ25"/>
    <mergeCell ref="H24:H25"/>
    <mergeCell ref="I24:I25"/>
    <mergeCell ref="J24:J25"/>
    <mergeCell ref="K24:K25"/>
    <mergeCell ref="L24:L25"/>
    <mergeCell ref="M24:M25"/>
    <mergeCell ref="AI22:AI23"/>
    <mergeCell ref="AJ22:AJ23"/>
    <mergeCell ref="AK22:AK23"/>
    <mergeCell ref="A24:A25"/>
    <mergeCell ref="B24:B25"/>
    <mergeCell ref="C24:C25"/>
    <mergeCell ref="D24:D25"/>
    <mergeCell ref="E24:E25"/>
    <mergeCell ref="F24:F25"/>
    <mergeCell ref="G24:G25"/>
    <mergeCell ref="L22:L23"/>
    <mergeCell ref="M22:M23"/>
    <mergeCell ref="N22:N23"/>
    <mergeCell ref="AF22:AF23"/>
    <mergeCell ref="AG22:AG23"/>
    <mergeCell ref="AH22:AH23"/>
    <mergeCell ref="F22:F23"/>
    <mergeCell ref="G22:G23"/>
    <mergeCell ref="H22:H23"/>
    <mergeCell ref="I22:I23"/>
    <mergeCell ref="J22:J23"/>
    <mergeCell ref="K22:K23"/>
    <mergeCell ref="AG20:AG21"/>
    <mergeCell ref="AH20:AH21"/>
    <mergeCell ref="AI20:AI21"/>
    <mergeCell ref="AJ20:AJ21"/>
    <mergeCell ref="AK20:AK21"/>
    <mergeCell ref="A22:A23"/>
    <mergeCell ref="B22:B23"/>
    <mergeCell ref="C22:C23"/>
    <mergeCell ref="D22:D23"/>
    <mergeCell ref="E22:E23"/>
    <mergeCell ref="J20:J21"/>
    <mergeCell ref="K20:K21"/>
    <mergeCell ref="L20:L21"/>
    <mergeCell ref="M20:M21"/>
    <mergeCell ref="N20:N21"/>
    <mergeCell ref="AF20:AF21"/>
    <mergeCell ref="AK18:AK19"/>
    <mergeCell ref="A20:A21"/>
    <mergeCell ref="B20:B21"/>
    <mergeCell ref="C20:C21"/>
    <mergeCell ref="D20:D21"/>
    <mergeCell ref="E20:E21"/>
    <mergeCell ref="F20:F21"/>
    <mergeCell ref="G20:G21"/>
    <mergeCell ref="H20:H21"/>
    <mergeCell ref="I20:I21"/>
    <mergeCell ref="N18:N19"/>
    <mergeCell ref="AF18:AF19"/>
    <mergeCell ref="AG18:AG19"/>
    <mergeCell ref="AH18:AH19"/>
    <mergeCell ref="AI18:AI19"/>
    <mergeCell ref="AJ18:AJ19"/>
    <mergeCell ref="H18:H19"/>
    <mergeCell ref="I18:I19"/>
    <mergeCell ref="J18:J19"/>
    <mergeCell ref="K18:K19"/>
    <mergeCell ref="L18:L19"/>
    <mergeCell ref="M18:M19"/>
    <mergeCell ref="AI16:AI17"/>
    <mergeCell ref="AJ16:AJ17"/>
    <mergeCell ref="AK16:AK17"/>
    <mergeCell ref="A18:A19"/>
    <mergeCell ref="B18:B19"/>
    <mergeCell ref="C18:C19"/>
    <mergeCell ref="D18:D19"/>
    <mergeCell ref="E18:E19"/>
    <mergeCell ref="F18:F19"/>
    <mergeCell ref="G18:G19"/>
    <mergeCell ref="AC16:AC17"/>
    <mergeCell ref="AD16:AD17"/>
    <mergeCell ref="AE16:AE17"/>
    <mergeCell ref="AF16:AF17"/>
    <mergeCell ref="AG16:AG17"/>
    <mergeCell ref="AH16:AH17"/>
    <mergeCell ref="R16:R17"/>
    <mergeCell ref="S16:X16"/>
    <mergeCell ref="Y16:Y17"/>
    <mergeCell ref="Z16:Z17"/>
    <mergeCell ref="AA16:AA17"/>
    <mergeCell ref="AB16:AB17"/>
    <mergeCell ref="L16:L17"/>
    <mergeCell ref="M16:M17"/>
    <mergeCell ref="N16:N17"/>
    <mergeCell ref="O16:O17"/>
    <mergeCell ref="P16:P17"/>
    <mergeCell ref="Q16:Q17"/>
    <mergeCell ref="F16:F17"/>
    <mergeCell ref="G16:G17"/>
    <mergeCell ref="H16:H17"/>
    <mergeCell ref="I16:I17"/>
    <mergeCell ref="J16:J17"/>
    <mergeCell ref="K16:K17"/>
    <mergeCell ref="A15:G15"/>
    <mergeCell ref="H15:N15"/>
    <mergeCell ref="O15:X15"/>
    <mergeCell ref="Y15:AE15"/>
    <mergeCell ref="AF15:AK15"/>
    <mergeCell ref="A16:A17"/>
    <mergeCell ref="B16:B17"/>
    <mergeCell ref="C16:C17"/>
    <mergeCell ref="D16:D17"/>
    <mergeCell ref="E16:E17"/>
    <mergeCell ref="AJ11:AJ12"/>
    <mergeCell ref="AK11:AK12"/>
    <mergeCell ref="A14:B14"/>
    <mergeCell ref="C14:G14"/>
    <mergeCell ref="H14:I14"/>
    <mergeCell ref="J14:N14"/>
    <mergeCell ref="O14:P14"/>
    <mergeCell ref="Q14:AE14"/>
    <mergeCell ref="AG14:AK14"/>
    <mergeCell ref="M11:M12"/>
    <mergeCell ref="N11:N12"/>
    <mergeCell ref="AF11:AF12"/>
    <mergeCell ref="AG11:AG12"/>
    <mergeCell ref="AH11:AH12"/>
    <mergeCell ref="AI11:AI12"/>
    <mergeCell ref="G11:G12"/>
    <mergeCell ref="H11:H12"/>
    <mergeCell ref="I11:I12"/>
    <mergeCell ref="J11:J12"/>
    <mergeCell ref="K11:K12"/>
    <mergeCell ref="L11:L12"/>
    <mergeCell ref="A11:A12"/>
    <mergeCell ref="B11:B12"/>
    <mergeCell ref="C11:C12"/>
    <mergeCell ref="D11:D12"/>
    <mergeCell ref="E11:E12"/>
    <mergeCell ref="F11:F12"/>
    <mergeCell ref="AF9:AF10"/>
    <mergeCell ref="AG9:AG10"/>
    <mergeCell ref="AH9:AH10"/>
    <mergeCell ref="AI9:AI10"/>
    <mergeCell ref="AJ9:AJ10"/>
    <mergeCell ref="AK9:AK10"/>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A1:D3"/>
    <mergeCell ref="E1:AG1"/>
    <mergeCell ref="AH1:AK1"/>
    <mergeCell ref="E2:AG3"/>
    <mergeCell ref="AH2:AK2"/>
    <mergeCell ref="AH3:AK3"/>
  </mergeCells>
  <conditionalFormatting sqref="H11 H9">
    <cfRule type="cellIs" dxfId="351" priority="348" operator="equal">
      <formula>"Muy Alta"</formula>
    </cfRule>
    <cfRule type="cellIs" dxfId="350" priority="349" operator="equal">
      <formula>"Alta"</formula>
    </cfRule>
    <cfRule type="cellIs" dxfId="349" priority="350" operator="equal">
      <formula>"Media"</formula>
    </cfRule>
    <cfRule type="cellIs" dxfId="348" priority="351" operator="equal">
      <formula>"Baja"</formula>
    </cfRule>
    <cfRule type="cellIs" dxfId="347" priority="352" operator="equal">
      <formula>"Muy Baja"</formula>
    </cfRule>
  </conditionalFormatting>
  <conditionalFormatting sqref="L11">
    <cfRule type="cellIs" dxfId="346" priority="343" operator="equal">
      <formula>"Catastrófico"</formula>
    </cfRule>
    <cfRule type="cellIs" dxfId="345" priority="344" operator="equal">
      <formula>"Mayor"</formula>
    </cfRule>
    <cfRule type="cellIs" dxfId="344" priority="345" operator="equal">
      <formula>"Moderado"</formula>
    </cfRule>
    <cfRule type="cellIs" dxfId="343" priority="346" operator="equal">
      <formula>"Menor"</formula>
    </cfRule>
    <cfRule type="cellIs" dxfId="342" priority="347" operator="equal">
      <formula>"Leve"</formula>
    </cfRule>
  </conditionalFormatting>
  <conditionalFormatting sqref="Z9:Z10">
    <cfRule type="cellIs" dxfId="341" priority="338" operator="equal">
      <formula>"Muy Alta"</formula>
    </cfRule>
    <cfRule type="cellIs" dxfId="340" priority="339" operator="equal">
      <formula>"Alta"</formula>
    </cfRule>
    <cfRule type="cellIs" dxfId="339" priority="340" operator="equal">
      <formula>"Media"</formula>
    </cfRule>
    <cfRule type="cellIs" dxfId="338" priority="341" operator="equal">
      <formula>"Baja"</formula>
    </cfRule>
    <cfRule type="cellIs" dxfId="337" priority="342" operator="equal">
      <formula>"Muy Baja"</formula>
    </cfRule>
  </conditionalFormatting>
  <conditionalFormatting sqref="AB9:AB10">
    <cfRule type="cellIs" dxfId="336" priority="333" operator="equal">
      <formula>"Catastrófico"</formula>
    </cfRule>
    <cfRule type="cellIs" dxfId="335" priority="334" operator="equal">
      <formula>"Mayor"</formula>
    </cfRule>
    <cfRule type="cellIs" dxfId="334" priority="335" operator="equal">
      <formula>"Moderado"</formula>
    </cfRule>
    <cfRule type="cellIs" dxfId="333" priority="336" operator="equal">
      <formula>"Menor"</formula>
    </cfRule>
    <cfRule type="cellIs" dxfId="332" priority="337" operator="equal">
      <formula>"Leve"</formula>
    </cfRule>
  </conditionalFormatting>
  <conditionalFormatting sqref="AD9:AD10">
    <cfRule type="cellIs" dxfId="331" priority="329" operator="equal">
      <formula>"Extremo"</formula>
    </cfRule>
    <cfRule type="cellIs" dxfId="330" priority="330" operator="equal">
      <formula>"Alto"</formula>
    </cfRule>
    <cfRule type="cellIs" dxfId="329" priority="331" operator="equal">
      <formula>"Moderado"</formula>
    </cfRule>
    <cfRule type="cellIs" dxfId="328" priority="332" operator="equal">
      <formula>"Bajo"</formula>
    </cfRule>
  </conditionalFormatting>
  <conditionalFormatting sqref="N11">
    <cfRule type="cellIs" dxfId="327" priority="325" operator="equal">
      <formula>"Extremo"</formula>
    </cfRule>
    <cfRule type="cellIs" dxfId="326" priority="326" operator="equal">
      <formula>"Alto"</formula>
    </cfRule>
    <cfRule type="cellIs" dxfId="325" priority="327" operator="equal">
      <formula>"Moderado"</formula>
    </cfRule>
    <cfRule type="cellIs" dxfId="324" priority="328" operator="equal">
      <formula>"Bajo"</formula>
    </cfRule>
  </conditionalFormatting>
  <conditionalFormatting sqref="Z11:Z12">
    <cfRule type="cellIs" dxfId="323" priority="320" operator="equal">
      <formula>"Muy Alta"</formula>
    </cfRule>
    <cfRule type="cellIs" dxfId="322" priority="321" operator="equal">
      <formula>"Alta"</formula>
    </cfRule>
    <cfRule type="cellIs" dxfId="321" priority="322" operator="equal">
      <formula>"Media"</formula>
    </cfRule>
    <cfRule type="cellIs" dxfId="320" priority="323" operator="equal">
      <formula>"Baja"</formula>
    </cfRule>
    <cfRule type="cellIs" dxfId="319" priority="324" operator="equal">
      <formula>"Muy Baja"</formula>
    </cfRule>
  </conditionalFormatting>
  <conditionalFormatting sqref="AB11:AB12">
    <cfRule type="cellIs" dxfId="318" priority="315" operator="equal">
      <formula>"Catastrófico"</formula>
    </cfRule>
    <cfRule type="cellIs" dxfId="317" priority="316" operator="equal">
      <formula>"Mayor"</formula>
    </cfRule>
    <cfRule type="cellIs" dxfId="316" priority="317" operator="equal">
      <formula>"Moderado"</formula>
    </cfRule>
    <cfRule type="cellIs" dxfId="315" priority="318" operator="equal">
      <formula>"Menor"</formula>
    </cfRule>
    <cfRule type="cellIs" dxfId="314" priority="319" operator="equal">
      <formula>"Leve"</formula>
    </cfRule>
  </conditionalFormatting>
  <conditionalFormatting sqref="AD11:AD12">
    <cfRule type="cellIs" dxfId="313" priority="311" operator="equal">
      <formula>"Extremo"</formula>
    </cfRule>
    <cfRule type="cellIs" dxfId="312" priority="312" operator="equal">
      <formula>"Alto"</formula>
    </cfRule>
    <cfRule type="cellIs" dxfId="311" priority="313" operator="equal">
      <formula>"Moderado"</formula>
    </cfRule>
    <cfRule type="cellIs" dxfId="310" priority="314" operator="equal">
      <formula>"Bajo"</formula>
    </cfRule>
  </conditionalFormatting>
  <conditionalFormatting sqref="K9:K12">
    <cfRule type="containsText" dxfId="309" priority="310" operator="containsText" text="❌">
      <formula>NOT(ISERROR(SEARCH("❌",K9)))</formula>
    </cfRule>
  </conditionalFormatting>
  <conditionalFormatting sqref="L9">
    <cfRule type="cellIs" dxfId="308" priority="305" operator="equal">
      <formula>"Catastrófico"</formula>
    </cfRule>
    <cfRule type="cellIs" dxfId="307" priority="306" operator="equal">
      <formula>"Mayor"</formula>
    </cfRule>
    <cfRule type="cellIs" dxfId="306" priority="307" operator="equal">
      <formula>"Moderado"</formula>
    </cfRule>
    <cfRule type="cellIs" dxfId="305" priority="308" operator="equal">
      <formula>"Menor"</formula>
    </cfRule>
    <cfRule type="cellIs" dxfId="304" priority="309" operator="equal">
      <formula>"Leve"</formula>
    </cfRule>
  </conditionalFormatting>
  <conditionalFormatting sqref="N9">
    <cfRule type="cellIs" dxfId="303" priority="301" operator="equal">
      <formula>"Extremo"</formula>
    </cfRule>
    <cfRule type="cellIs" dxfId="302" priority="302" operator="equal">
      <formula>"Alto"</formula>
    </cfRule>
    <cfRule type="cellIs" dxfId="301" priority="303" operator="equal">
      <formula>"Moderado"</formula>
    </cfRule>
    <cfRule type="cellIs" dxfId="300" priority="304" operator="equal">
      <formula>"Bajo"</formula>
    </cfRule>
  </conditionalFormatting>
  <conditionalFormatting sqref="H20 H18">
    <cfRule type="cellIs" dxfId="299" priority="296" operator="equal">
      <formula>"Muy Alta"</formula>
    </cfRule>
    <cfRule type="cellIs" dxfId="298" priority="297" operator="equal">
      <formula>"Alta"</formula>
    </cfRule>
    <cfRule type="cellIs" dxfId="297" priority="298" operator="equal">
      <formula>"Media"</formula>
    </cfRule>
    <cfRule type="cellIs" dxfId="296" priority="299" operator="equal">
      <formula>"Baja"</formula>
    </cfRule>
    <cfRule type="cellIs" dxfId="295" priority="300" operator="equal">
      <formula>"Muy Baja"</formula>
    </cfRule>
  </conditionalFormatting>
  <conditionalFormatting sqref="L20 L22 L24">
    <cfRule type="cellIs" dxfId="294" priority="291" operator="equal">
      <formula>"Catastrófico"</formula>
    </cfRule>
    <cfRule type="cellIs" dxfId="293" priority="292" operator="equal">
      <formula>"Mayor"</formula>
    </cfRule>
    <cfRule type="cellIs" dxfId="292" priority="293" operator="equal">
      <formula>"Moderado"</formula>
    </cfRule>
    <cfRule type="cellIs" dxfId="291" priority="294" operator="equal">
      <formula>"Menor"</formula>
    </cfRule>
    <cfRule type="cellIs" dxfId="290" priority="295" operator="equal">
      <formula>"Leve"</formula>
    </cfRule>
  </conditionalFormatting>
  <conditionalFormatting sqref="Z18:Z19">
    <cfRule type="cellIs" dxfId="289" priority="286" operator="equal">
      <formula>"Muy Alta"</formula>
    </cfRule>
    <cfRule type="cellIs" dxfId="288" priority="287" operator="equal">
      <formula>"Alta"</formula>
    </cfRule>
    <cfRule type="cellIs" dxfId="287" priority="288" operator="equal">
      <formula>"Media"</formula>
    </cfRule>
    <cfRule type="cellIs" dxfId="286" priority="289" operator="equal">
      <formula>"Baja"</formula>
    </cfRule>
    <cfRule type="cellIs" dxfId="285" priority="290" operator="equal">
      <formula>"Muy Baja"</formula>
    </cfRule>
  </conditionalFormatting>
  <conditionalFormatting sqref="AB18:AB19">
    <cfRule type="cellIs" dxfId="284" priority="281" operator="equal">
      <formula>"Catastrófico"</formula>
    </cfRule>
    <cfRule type="cellIs" dxfId="283" priority="282" operator="equal">
      <formula>"Mayor"</formula>
    </cfRule>
    <cfRule type="cellIs" dxfId="282" priority="283" operator="equal">
      <formula>"Moderado"</formula>
    </cfRule>
    <cfRule type="cellIs" dxfId="281" priority="284" operator="equal">
      <formula>"Menor"</formula>
    </cfRule>
    <cfRule type="cellIs" dxfId="280" priority="285" operator="equal">
      <formula>"Leve"</formula>
    </cfRule>
  </conditionalFormatting>
  <conditionalFormatting sqref="AD18:AD19">
    <cfRule type="cellIs" dxfId="279" priority="277" operator="equal">
      <formula>"Extremo"</formula>
    </cfRule>
    <cfRule type="cellIs" dxfId="278" priority="278" operator="equal">
      <formula>"Alto"</formula>
    </cfRule>
    <cfRule type="cellIs" dxfId="277" priority="279" operator="equal">
      <formula>"Moderado"</formula>
    </cfRule>
    <cfRule type="cellIs" dxfId="276" priority="280" operator="equal">
      <formula>"Bajo"</formula>
    </cfRule>
  </conditionalFormatting>
  <conditionalFormatting sqref="N20">
    <cfRule type="cellIs" dxfId="275" priority="273" operator="equal">
      <formula>"Extremo"</formula>
    </cfRule>
    <cfRule type="cellIs" dxfId="274" priority="274" operator="equal">
      <formula>"Alto"</formula>
    </cfRule>
    <cfRule type="cellIs" dxfId="273" priority="275" operator="equal">
      <formula>"Moderado"</formula>
    </cfRule>
    <cfRule type="cellIs" dxfId="272" priority="276" operator="equal">
      <formula>"Bajo"</formula>
    </cfRule>
  </conditionalFormatting>
  <conditionalFormatting sqref="Z20:Z21">
    <cfRule type="cellIs" dxfId="271" priority="268" operator="equal">
      <formula>"Muy Alta"</formula>
    </cfRule>
    <cfRule type="cellIs" dxfId="270" priority="269" operator="equal">
      <formula>"Alta"</formula>
    </cfRule>
    <cfRule type="cellIs" dxfId="269" priority="270" operator="equal">
      <formula>"Media"</formula>
    </cfRule>
    <cfRule type="cellIs" dxfId="268" priority="271" operator="equal">
      <formula>"Baja"</formula>
    </cfRule>
    <cfRule type="cellIs" dxfId="267" priority="272" operator="equal">
      <formula>"Muy Baja"</formula>
    </cfRule>
  </conditionalFormatting>
  <conditionalFormatting sqref="AB20:AB21">
    <cfRule type="cellIs" dxfId="266" priority="263" operator="equal">
      <formula>"Catastrófico"</formula>
    </cfRule>
    <cfRule type="cellIs" dxfId="265" priority="264" operator="equal">
      <formula>"Mayor"</formula>
    </cfRule>
    <cfRule type="cellIs" dxfId="264" priority="265" operator="equal">
      <formula>"Moderado"</formula>
    </cfRule>
    <cfRule type="cellIs" dxfId="263" priority="266" operator="equal">
      <formula>"Menor"</formula>
    </cfRule>
    <cfRule type="cellIs" dxfId="262" priority="267" operator="equal">
      <formula>"Leve"</formula>
    </cfRule>
  </conditionalFormatting>
  <conditionalFormatting sqref="AD20:AD21">
    <cfRule type="cellIs" dxfId="261" priority="259" operator="equal">
      <formula>"Extremo"</formula>
    </cfRule>
    <cfRule type="cellIs" dxfId="260" priority="260" operator="equal">
      <formula>"Alto"</formula>
    </cfRule>
    <cfRule type="cellIs" dxfId="259" priority="261" operator="equal">
      <formula>"Moderado"</formula>
    </cfRule>
    <cfRule type="cellIs" dxfId="258" priority="262" operator="equal">
      <formula>"Bajo"</formula>
    </cfRule>
  </conditionalFormatting>
  <conditionalFormatting sqref="H22">
    <cfRule type="cellIs" dxfId="257" priority="254" operator="equal">
      <formula>"Muy Alta"</formula>
    </cfRule>
    <cfRule type="cellIs" dxfId="256" priority="255" operator="equal">
      <formula>"Alta"</formula>
    </cfRule>
    <cfRule type="cellIs" dxfId="255" priority="256" operator="equal">
      <formula>"Media"</formula>
    </cfRule>
    <cfRule type="cellIs" dxfId="254" priority="257" operator="equal">
      <formula>"Baja"</formula>
    </cfRule>
    <cfRule type="cellIs" dxfId="253" priority="258" operator="equal">
      <formula>"Muy Baja"</formula>
    </cfRule>
  </conditionalFormatting>
  <conditionalFormatting sqref="N22">
    <cfRule type="cellIs" dxfId="252" priority="250" operator="equal">
      <formula>"Extremo"</formula>
    </cfRule>
    <cfRule type="cellIs" dxfId="251" priority="251" operator="equal">
      <formula>"Alto"</formula>
    </cfRule>
    <cfRule type="cellIs" dxfId="250" priority="252" operator="equal">
      <formula>"Moderado"</formula>
    </cfRule>
    <cfRule type="cellIs" dxfId="249" priority="253" operator="equal">
      <formula>"Bajo"</formula>
    </cfRule>
  </conditionalFormatting>
  <conditionalFormatting sqref="Z22:Z23">
    <cfRule type="cellIs" dxfId="248" priority="245" operator="equal">
      <formula>"Muy Alta"</formula>
    </cfRule>
    <cfRule type="cellIs" dxfId="247" priority="246" operator="equal">
      <formula>"Alta"</formula>
    </cfRule>
    <cfRule type="cellIs" dxfId="246" priority="247" operator="equal">
      <formula>"Media"</formula>
    </cfRule>
    <cfRule type="cellIs" dxfId="245" priority="248" operator="equal">
      <formula>"Baja"</formula>
    </cfRule>
    <cfRule type="cellIs" dxfId="244" priority="249" operator="equal">
      <formula>"Muy Baja"</formula>
    </cfRule>
  </conditionalFormatting>
  <conditionalFormatting sqref="AB22:AB23">
    <cfRule type="cellIs" dxfId="243" priority="240" operator="equal">
      <formula>"Catastrófico"</formula>
    </cfRule>
    <cfRule type="cellIs" dxfId="242" priority="241" operator="equal">
      <formula>"Mayor"</formula>
    </cfRule>
    <cfRule type="cellIs" dxfId="241" priority="242" operator="equal">
      <formula>"Moderado"</formula>
    </cfRule>
    <cfRule type="cellIs" dxfId="240" priority="243" operator="equal">
      <formula>"Menor"</formula>
    </cfRule>
    <cfRule type="cellIs" dxfId="239" priority="244" operator="equal">
      <formula>"Leve"</formula>
    </cfRule>
  </conditionalFormatting>
  <conditionalFormatting sqref="AD22:AD23">
    <cfRule type="cellIs" dxfId="238" priority="236" operator="equal">
      <formula>"Extremo"</formula>
    </cfRule>
    <cfRule type="cellIs" dxfId="237" priority="237" operator="equal">
      <formula>"Alto"</formula>
    </cfRule>
    <cfRule type="cellIs" dxfId="236" priority="238" operator="equal">
      <formula>"Moderado"</formula>
    </cfRule>
    <cfRule type="cellIs" dxfId="235" priority="239" operator="equal">
      <formula>"Bajo"</formula>
    </cfRule>
  </conditionalFormatting>
  <conditionalFormatting sqref="H24">
    <cfRule type="cellIs" dxfId="234" priority="231" operator="equal">
      <formula>"Muy Alta"</formula>
    </cfRule>
    <cfRule type="cellIs" dxfId="233" priority="232" operator="equal">
      <formula>"Alta"</formula>
    </cfRule>
    <cfRule type="cellIs" dxfId="232" priority="233" operator="equal">
      <formula>"Media"</formula>
    </cfRule>
    <cfRule type="cellIs" dxfId="231" priority="234" operator="equal">
      <formula>"Baja"</formula>
    </cfRule>
    <cfRule type="cellIs" dxfId="230" priority="235" operator="equal">
      <formula>"Muy Baja"</formula>
    </cfRule>
  </conditionalFormatting>
  <conditionalFormatting sqref="N24">
    <cfRule type="cellIs" dxfId="229" priority="227" operator="equal">
      <formula>"Extremo"</formula>
    </cfRule>
    <cfRule type="cellIs" dxfId="228" priority="228" operator="equal">
      <formula>"Alto"</formula>
    </cfRule>
    <cfRule type="cellIs" dxfId="227" priority="229" operator="equal">
      <formula>"Moderado"</formula>
    </cfRule>
    <cfRule type="cellIs" dxfId="226" priority="230" operator="equal">
      <formula>"Bajo"</formula>
    </cfRule>
  </conditionalFormatting>
  <conditionalFormatting sqref="Z24:Z25">
    <cfRule type="cellIs" dxfId="225" priority="222" operator="equal">
      <formula>"Muy Alta"</formula>
    </cfRule>
    <cfRule type="cellIs" dxfId="224" priority="223" operator="equal">
      <formula>"Alta"</formula>
    </cfRule>
    <cfRule type="cellIs" dxfId="223" priority="224" operator="equal">
      <formula>"Media"</formula>
    </cfRule>
    <cfRule type="cellIs" dxfId="222" priority="225" operator="equal">
      <formula>"Baja"</formula>
    </cfRule>
    <cfRule type="cellIs" dxfId="221" priority="226" operator="equal">
      <formula>"Muy Baja"</formula>
    </cfRule>
  </conditionalFormatting>
  <conditionalFormatting sqref="AB24:AB25">
    <cfRule type="cellIs" dxfId="220" priority="217" operator="equal">
      <formula>"Catastrófico"</formula>
    </cfRule>
    <cfRule type="cellIs" dxfId="219" priority="218" operator="equal">
      <formula>"Mayor"</formula>
    </cfRule>
    <cfRule type="cellIs" dxfId="218" priority="219" operator="equal">
      <formula>"Moderado"</formula>
    </cfRule>
    <cfRule type="cellIs" dxfId="217" priority="220" operator="equal">
      <formula>"Menor"</formula>
    </cfRule>
    <cfRule type="cellIs" dxfId="216" priority="221" operator="equal">
      <formula>"Leve"</formula>
    </cfRule>
  </conditionalFormatting>
  <conditionalFormatting sqref="AD24:AD25">
    <cfRule type="cellIs" dxfId="215" priority="213" operator="equal">
      <formula>"Extremo"</formula>
    </cfRule>
    <cfRule type="cellIs" dxfId="214" priority="214" operator="equal">
      <formula>"Alto"</formula>
    </cfRule>
    <cfRule type="cellIs" dxfId="213" priority="215" operator="equal">
      <formula>"Moderado"</formula>
    </cfRule>
    <cfRule type="cellIs" dxfId="212" priority="216" operator="equal">
      <formula>"Bajo"</formula>
    </cfRule>
  </conditionalFormatting>
  <conditionalFormatting sqref="K18:K25">
    <cfRule type="containsText" dxfId="211" priority="212" operator="containsText" text="❌">
      <formula>NOT(ISERROR(SEARCH("❌",K18)))</formula>
    </cfRule>
  </conditionalFormatting>
  <conditionalFormatting sqref="L18">
    <cfRule type="cellIs" dxfId="210" priority="207" operator="equal">
      <formula>"Catastrófico"</formula>
    </cfRule>
    <cfRule type="cellIs" dxfId="209" priority="208" operator="equal">
      <formula>"Mayor"</formula>
    </cfRule>
    <cfRule type="cellIs" dxfId="208" priority="209" operator="equal">
      <formula>"Moderado"</formula>
    </cfRule>
    <cfRule type="cellIs" dxfId="207" priority="210" operator="equal">
      <formula>"Menor"</formula>
    </cfRule>
    <cfRule type="cellIs" dxfId="206" priority="211" operator="equal">
      <formula>"Leve"</formula>
    </cfRule>
  </conditionalFormatting>
  <conditionalFormatting sqref="N18">
    <cfRule type="cellIs" dxfId="205" priority="203" operator="equal">
      <formula>"Extremo"</formula>
    </cfRule>
    <cfRule type="cellIs" dxfId="204" priority="204" operator="equal">
      <formula>"Alto"</formula>
    </cfRule>
    <cfRule type="cellIs" dxfId="203" priority="205" operator="equal">
      <formula>"Moderado"</formula>
    </cfRule>
    <cfRule type="cellIs" dxfId="202" priority="206" operator="equal">
      <formula>"Bajo"</formula>
    </cfRule>
  </conditionalFormatting>
  <conditionalFormatting sqref="H33 H31">
    <cfRule type="cellIs" dxfId="201" priority="198" operator="equal">
      <formula>"Muy Alta"</formula>
    </cfRule>
    <cfRule type="cellIs" dxfId="200" priority="199" operator="equal">
      <formula>"Alta"</formula>
    </cfRule>
    <cfRule type="cellIs" dxfId="199" priority="200" operator="equal">
      <formula>"Media"</formula>
    </cfRule>
    <cfRule type="cellIs" dxfId="198" priority="201" operator="equal">
      <formula>"Baja"</formula>
    </cfRule>
    <cfRule type="cellIs" dxfId="197" priority="202" operator="equal">
      <formula>"Muy Baja"</formula>
    </cfRule>
  </conditionalFormatting>
  <conditionalFormatting sqref="L33 L35 L37 L39">
    <cfRule type="cellIs" dxfId="196" priority="193" operator="equal">
      <formula>"Catastrófico"</formula>
    </cfRule>
    <cfRule type="cellIs" dxfId="195" priority="194" operator="equal">
      <formula>"Mayor"</formula>
    </cfRule>
    <cfRule type="cellIs" dxfId="194" priority="195" operator="equal">
      <formula>"Moderado"</formula>
    </cfRule>
    <cfRule type="cellIs" dxfId="193" priority="196" operator="equal">
      <formula>"Menor"</formula>
    </cfRule>
    <cfRule type="cellIs" dxfId="192" priority="197" operator="equal">
      <formula>"Leve"</formula>
    </cfRule>
  </conditionalFormatting>
  <conditionalFormatting sqref="Z31:Z32">
    <cfRule type="cellIs" dxfId="191" priority="188" operator="equal">
      <formula>"Muy Alta"</formula>
    </cfRule>
    <cfRule type="cellIs" dxfId="190" priority="189" operator="equal">
      <formula>"Alta"</formula>
    </cfRule>
    <cfRule type="cellIs" dxfId="189" priority="190" operator="equal">
      <formula>"Media"</formula>
    </cfRule>
    <cfRule type="cellIs" dxfId="188" priority="191" operator="equal">
      <formula>"Baja"</formula>
    </cfRule>
    <cfRule type="cellIs" dxfId="187" priority="192" operator="equal">
      <formula>"Muy Baja"</formula>
    </cfRule>
  </conditionalFormatting>
  <conditionalFormatting sqref="AB31:AB32">
    <cfRule type="cellIs" dxfId="186" priority="183" operator="equal">
      <formula>"Catastrófico"</formula>
    </cfRule>
    <cfRule type="cellIs" dxfId="185" priority="184" operator="equal">
      <formula>"Mayor"</formula>
    </cfRule>
    <cfRule type="cellIs" dxfId="184" priority="185" operator="equal">
      <formula>"Moderado"</formula>
    </cfRule>
    <cfRule type="cellIs" dxfId="183" priority="186" operator="equal">
      <formula>"Menor"</formula>
    </cfRule>
    <cfRule type="cellIs" dxfId="182" priority="187" operator="equal">
      <formula>"Leve"</formula>
    </cfRule>
  </conditionalFormatting>
  <conditionalFormatting sqref="AD31:AD32">
    <cfRule type="cellIs" dxfId="181" priority="179" operator="equal">
      <formula>"Extremo"</formula>
    </cfRule>
    <cfRule type="cellIs" dxfId="180" priority="180" operator="equal">
      <formula>"Alto"</formula>
    </cfRule>
    <cfRule type="cellIs" dxfId="179" priority="181" operator="equal">
      <formula>"Moderado"</formula>
    </cfRule>
    <cfRule type="cellIs" dxfId="178" priority="182" operator="equal">
      <formula>"Bajo"</formula>
    </cfRule>
  </conditionalFormatting>
  <conditionalFormatting sqref="N33">
    <cfRule type="cellIs" dxfId="177" priority="175" operator="equal">
      <formula>"Extremo"</formula>
    </cfRule>
    <cfRule type="cellIs" dxfId="176" priority="176" operator="equal">
      <formula>"Alto"</formula>
    </cfRule>
    <cfRule type="cellIs" dxfId="175" priority="177" operator="equal">
      <formula>"Moderado"</formula>
    </cfRule>
    <cfRule type="cellIs" dxfId="174" priority="178" operator="equal">
      <formula>"Bajo"</formula>
    </cfRule>
  </conditionalFormatting>
  <conditionalFormatting sqref="Z33:Z34">
    <cfRule type="cellIs" dxfId="173" priority="170" operator="equal">
      <formula>"Muy Alta"</formula>
    </cfRule>
    <cfRule type="cellIs" dxfId="172" priority="171" operator="equal">
      <formula>"Alta"</formula>
    </cfRule>
    <cfRule type="cellIs" dxfId="171" priority="172" operator="equal">
      <formula>"Media"</formula>
    </cfRule>
    <cfRule type="cellIs" dxfId="170" priority="173" operator="equal">
      <formula>"Baja"</formula>
    </cfRule>
    <cfRule type="cellIs" dxfId="169" priority="174" operator="equal">
      <formula>"Muy Baja"</formula>
    </cfRule>
  </conditionalFormatting>
  <conditionalFormatting sqref="AB33:AB34">
    <cfRule type="cellIs" dxfId="168" priority="165" operator="equal">
      <formula>"Catastrófico"</formula>
    </cfRule>
    <cfRule type="cellIs" dxfId="167" priority="166" operator="equal">
      <formula>"Mayor"</formula>
    </cfRule>
    <cfRule type="cellIs" dxfId="166" priority="167" operator="equal">
      <formula>"Moderado"</formula>
    </cfRule>
    <cfRule type="cellIs" dxfId="165" priority="168" operator="equal">
      <formula>"Menor"</formula>
    </cfRule>
    <cfRule type="cellIs" dxfId="164" priority="169" operator="equal">
      <formula>"Leve"</formula>
    </cfRule>
  </conditionalFormatting>
  <conditionalFormatting sqref="AD33:AD34">
    <cfRule type="cellIs" dxfId="163" priority="161" operator="equal">
      <formula>"Extremo"</formula>
    </cfRule>
    <cfRule type="cellIs" dxfId="162" priority="162" operator="equal">
      <formula>"Alto"</formula>
    </cfRule>
    <cfRule type="cellIs" dxfId="161" priority="163" operator="equal">
      <formula>"Moderado"</formula>
    </cfRule>
    <cfRule type="cellIs" dxfId="160" priority="164" operator="equal">
      <formula>"Bajo"</formula>
    </cfRule>
  </conditionalFormatting>
  <conditionalFormatting sqref="H35">
    <cfRule type="cellIs" dxfId="159" priority="156" operator="equal">
      <formula>"Muy Alta"</formula>
    </cfRule>
    <cfRule type="cellIs" dxfId="158" priority="157" operator="equal">
      <formula>"Alta"</formula>
    </cfRule>
    <cfRule type="cellIs" dxfId="157" priority="158" operator="equal">
      <formula>"Media"</formula>
    </cfRule>
    <cfRule type="cellIs" dxfId="156" priority="159" operator="equal">
      <formula>"Baja"</formula>
    </cfRule>
    <cfRule type="cellIs" dxfId="155" priority="160" operator="equal">
      <formula>"Muy Baja"</formula>
    </cfRule>
  </conditionalFormatting>
  <conditionalFormatting sqref="N35">
    <cfRule type="cellIs" dxfId="154" priority="152" operator="equal">
      <formula>"Extremo"</formula>
    </cfRule>
    <cfRule type="cellIs" dxfId="153" priority="153" operator="equal">
      <formula>"Alto"</formula>
    </cfRule>
    <cfRule type="cellIs" dxfId="152" priority="154" operator="equal">
      <formula>"Moderado"</formula>
    </cfRule>
    <cfRule type="cellIs" dxfId="151" priority="155" operator="equal">
      <formula>"Bajo"</formula>
    </cfRule>
  </conditionalFormatting>
  <conditionalFormatting sqref="Z35:Z36">
    <cfRule type="cellIs" dxfId="150" priority="147" operator="equal">
      <formula>"Muy Alta"</formula>
    </cfRule>
    <cfRule type="cellIs" dxfId="149" priority="148" operator="equal">
      <formula>"Alta"</formula>
    </cfRule>
    <cfRule type="cellIs" dxfId="148" priority="149" operator="equal">
      <formula>"Media"</formula>
    </cfRule>
    <cfRule type="cellIs" dxfId="147" priority="150" operator="equal">
      <formula>"Baja"</formula>
    </cfRule>
    <cfRule type="cellIs" dxfId="146" priority="151" operator="equal">
      <formula>"Muy Baja"</formula>
    </cfRule>
  </conditionalFormatting>
  <conditionalFormatting sqref="AB35:AB36">
    <cfRule type="cellIs" dxfId="145" priority="142" operator="equal">
      <formula>"Catastrófico"</formula>
    </cfRule>
    <cfRule type="cellIs" dxfId="144" priority="143" operator="equal">
      <formula>"Mayor"</formula>
    </cfRule>
    <cfRule type="cellIs" dxfId="143" priority="144" operator="equal">
      <formula>"Moderado"</formula>
    </cfRule>
    <cfRule type="cellIs" dxfId="142" priority="145" operator="equal">
      <formula>"Menor"</formula>
    </cfRule>
    <cfRule type="cellIs" dxfId="141" priority="146" operator="equal">
      <formula>"Leve"</formula>
    </cfRule>
  </conditionalFormatting>
  <conditionalFormatting sqref="AD35:AD36">
    <cfRule type="cellIs" dxfId="140" priority="138" operator="equal">
      <formula>"Extremo"</formula>
    </cfRule>
    <cfRule type="cellIs" dxfId="139" priority="139" operator="equal">
      <formula>"Alto"</formula>
    </cfRule>
    <cfRule type="cellIs" dxfId="138" priority="140" operator="equal">
      <formula>"Moderado"</formula>
    </cfRule>
    <cfRule type="cellIs" dxfId="137" priority="141" operator="equal">
      <formula>"Bajo"</formula>
    </cfRule>
  </conditionalFormatting>
  <conditionalFormatting sqref="H37">
    <cfRule type="cellIs" dxfId="136" priority="133" operator="equal">
      <formula>"Muy Alta"</formula>
    </cfRule>
    <cfRule type="cellIs" dxfId="135" priority="134" operator="equal">
      <formula>"Alta"</formula>
    </cfRule>
    <cfRule type="cellIs" dxfId="134" priority="135" operator="equal">
      <formula>"Media"</formula>
    </cfRule>
    <cfRule type="cellIs" dxfId="133" priority="136" operator="equal">
      <formula>"Baja"</formula>
    </cfRule>
    <cfRule type="cellIs" dxfId="132" priority="137" operator="equal">
      <formula>"Muy Baja"</formula>
    </cfRule>
  </conditionalFormatting>
  <conditionalFormatting sqref="N37">
    <cfRule type="cellIs" dxfId="131" priority="129" operator="equal">
      <formula>"Extremo"</formula>
    </cfRule>
    <cfRule type="cellIs" dxfId="130" priority="130" operator="equal">
      <formula>"Alto"</formula>
    </cfRule>
    <cfRule type="cellIs" dxfId="129" priority="131" operator="equal">
      <formula>"Moderado"</formula>
    </cfRule>
    <cfRule type="cellIs" dxfId="128" priority="132" operator="equal">
      <formula>"Bajo"</formula>
    </cfRule>
  </conditionalFormatting>
  <conditionalFormatting sqref="Z37:Z38">
    <cfRule type="cellIs" dxfId="127" priority="124" operator="equal">
      <formula>"Muy Alta"</formula>
    </cfRule>
    <cfRule type="cellIs" dxfId="126" priority="125" operator="equal">
      <formula>"Alta"</formula>
    </cfRule>
    <cfRule type="cellIs" dxfId="125" priority="126" operator="equal">
      <formula>"Media"</formula>
    </cfRule>
    <cfRule type="cellIs" dxfId="124" priority="127" operator="equal">
      <formula>"Baja"</formula>
    </cfRule>
    <cfRule type="cellIs" dxfId="123" priority="128" operator="equal">
      <formula>"Muy Baja"</formula>
    </cfRule>
  </conditionalFormatting>
  <conditionalFormatting sqref="AB37:AB38">
    <cfRule type="cellIs" dxfId="122" priority="119" operator="equal">
      <formula>"Catastrófico"</formula>
    </cfRule>
    <cfRule type="cellIs" dxfId="121" priority="120" operator="equal">
      <formula>"Mayor"</formula>
    </cfRule>
    <cfRule type="cellIs" dxfId="120" priority="121" operator="equal">
      <formula>"Moderado"</formula>
    </cfRule>
    <cfRule type="cellIs" dxfId="119" priority="122" operator="equal">
      <formula>"Menor"</formula>
    </cfRule>
    <cfRule type="cellIs" dxfId="118" priority="123" operator="equal">
      <formula>"Leve"</formula>
    </cfRule>
  </conditionalFormatting>
  <conditionalFormatting sqref="AD37:AD38">
    <cfRule type="cellIs" dxfId="117" priority="115" operator="equal">
      <formula>"Extremo"</formula>
    </cfRule>
    <cfRule type="cellIs" dxfId="116" priority="116" operator="equal">
      <formula>"Alto"</formula>
    </cfRule>
    <cfRule type="cellIs" dxfId="115" priority="117" operator="equal">
      <formula>"Moderado"</formula>
    </cfRule>
    <cfRule type="cellIs" dxfId="114" priority="118" operator="equal">
      <formula>"Bajo"</formula>
    </cfRule>
  </conditionalFormatting>
  <conditionalFormatting sqref="H39">
    <cfRule type="cellIs" dxfId="113" priority="110" operator="equal">
      <formula>"Muy Alta"</formula>
    </cfRule>
    <cfRule type="cellIs" dxfId="112" priority="111" operator="equal">
      <formula>"Alta"</formula>
    </cfRule>
    <cfRule type="cellIs" dxfId="111" priority="112" operator="equal">
      <formula>"Media"</formula>
    </cfRule>
    <cfRule type="cellIs" dxfId="110" priority="113" operator="equal">
      <formula>"Baja"</formula>
    </cfRule>
    <cfRule type="cellIs" dxfId="109" priority="114" operator="equal">
      <formula>"Muy Baja"</formula>
    </cfRule>
  </conditionalFormatting>
  <conditionalFormatting sqref="N39">
    <cfRule type="cellIs" dxfId="108" priority="106" operator="equal">
      <formula>"Extremo"</formula>
    </cfRule>
    <cfRule type="cellIs" dxfId="107" priority="107" operator="equal">
      <formula>"Alto"</formula>
    </cfRule>
    <cfRule type="cellIs" dxfId="106" priority="108" operator="equal">
      <formula>"Moderado"</formula>
    </cfRule>
    <cfRule type="cellIs" dxfId="105" priority="109" operator="equal">
      <formula>"Bajo"</formula>
    </cfRule>
  </conditionalFormatting>
  <conditionalFormatting sqref="Z39:Z40">
    <cfRule type="cellIs" dxfId="104" priority="101" operator="equal">
      <formula>"Muy Alta"</formula>
    </cfRule>
    <cfRule type="cellIs" dxfId="103" priority="102" operator="equal">
      <formula>"Alta"</formula>
    </cfRule>
    <cfRule type="cellIs" dxfId="102" priority="103" operator="equal">
      <formula>"Media"</formula>
    </cfRule>
    <cfRule type="cellIs" dxfId="101" priority="104" operator="equal">
      <formula>"Baja"</formula>
    </cfRule>
    <cfRule type="cellIs" dxfId="100" priority="105" operator="equal">
      <formula>"Muy Baja"</formula>
    </cfRule>
  </conditionalFormatting>
  <conditionalFormatting sqref="AB39:AB40">
    <cfRule type="cellIs" dxfId="99" priority="96" operator="equal">
      <formula>"Catastrófico"</formula>
    </cfRule>
    <cfRule type="cellIs" dxfId="98" priority="97" operator="equal">
      <formula>"Mayor"</formula>
    </cfRule>
    <cfRule type="cellIs" dxfId="97" priority="98" operator="equal">
      <formula>"Moderado"</formula>
    </cfRule>
    <cfRule type="cellIs" dxfId="96" priority="99" operator="equal">
      <formula>"Menor"</formula>
    </cfRule>
    <cfRule type="cellIs" dxfId="95" priority="100" operator="equal">
      <formula>"Leve"</formula>
    </cfRule>
  </conditionalFormatting>
  <conditionalFormatting sqref="AD39:AD40">
    <cfRule type="cellIs" dxfId="94" priority="92" operator="equal">
      <formula>"Extremo"</formula>
    </cfRule>
    <cfRule type="cellIs" dxfId="93" priority="93" operator="equal">
      <formula>"Alto"</formula>
    </cfRule>
    <cfRule type="cellIs" dxfId="92" priority="94" operator="equal">
      <formula>"Moderado"</formula>
    </cfRule>
    <cfRule type="cellIs" dxfId="91" priority="95" operator="equal">
      <formula>"Bajo"</formula>
    </cfRule>
  </conditionalFormatting>
  <conditionalFormatting sqref="K31:K40">
    <cfRule type="containsText" dxfId="90" priority="91" operator="containsText" text="❌">
      <formula>NOT(ISERROR(SEARCH("❌",K31)))</formula>
    </cfRule>
  </conditionalFormatting>
  <conditionalFormatting sqref="L31">
    <cfRule type="cellIs" dxfId="89" priority="86" operator="equal">
      <formula>"Catastrófico"</formula>
    </cfRule>
    <cfRule type="cellIs" dxfId="88" priority="87" operator="equal">
      <formula>"Mayor"</formula>
    </cfRule>
    <cfRule type="cellIs" dxfId="87" priority="88" operator="equal">
      <formula>"Moderado"</formula>
    </cfRule>
    <cfRule type="cellIs" dxfId="86" priority="89" operator="equal">
      <formula>"Menor"</formula>
    </cfRule>
    <cfRule type="cellIs" dxfId="85" priority="90" operator="equal">
      <formula>"Leve"</formula>
    </cfRule>
  </conditionalFormatting>
  <conditionalFormatting sqref="N31">
    <cfRule type="cellIs" dxfId="84" priority="82" operator="equal">
      <formula>"Extremo"</formula>
    </cfRule>
    <cfRule type="cellIs" dxfId="83" priority="83" operator="equal">
      <formula>"Alto"</formula>
    </cfRule>
    <cfRule type="cellIs" dxfId="82" priority="84" operator="equal">
      <formula>"Moderado"</formula>
    </cfRule>
    <cfRule type="cellIs" dxfId="81" priority="85" operator="equal">
      <formula>"Bajo"</formula>
    </cfRule>
  </conditionalFormatting>
  <conditionalFormatting sqref="H48 H46">
    <cfRule type="cellIs" dxfId="80" priority="77" operator="equal">
      <formula>"Muy Alta"</formula>
    </cfRule>
    <cfRule type="cellIs" dxfId="79" priority="78" operator="equal">
      <formula>"Alta"</formula>
    </cfRule>
    <cfRule type="cellIs" dxfId="78" priority="79" operator="equal">
      <formula>"Media"</formula>
    </cfRule>
    <cfRule type="cellIs" dxfId="77" priority="80" operator="equal">
      <formula>"Baja"</formula>
    </cfRule>
    <cfRule type="cellIs" dxfId="76" priority="81" operator="equal">
      <formula>"Muy Baja"</formula>
    </cfRule>
  </conditionalFormatting>
  <conditionalFormatting sqref="L48">
    <cfRule type="cellIs" dxfId="75" priority="72" operator="equal">
      <formula>"Catastrófico"</formula>
    </cfRule>
    <cfRule type="cellIs" dxfId="74" priority="73" operator="equal">
      <formula>"Mayor"</formula>
    </cfRule>
    <cfRule type="cellIs" dxfId="73" priority="74" operator="equal">
      <formula>"Moderado"</formula>
    </cfRule>
    <cfRule type="cellIs" dxfId="72" priority="75" operator="equal">
      <formula>"Menor"</formula>
    </cfRule>
    <cfRule type="cellIs" dxfId="71" priority="76" operator="equal">
      <formula>"Leve"</formula>
    </cfRule>
  </conditionalFormatting>
  <conditionalFormatting sqref="Z46:Z47">
    <cfRule type="cellIs" dxfId="70" priority="67" operator="equal">
      <formula>"Muy Alta"</formula>
    </cfRule>
    <cfRule type="cellIs" dxfId="69" priority="68" operator="equal">
      <formula>"Alta"</formula>
    </cfRule>
    <cfRule type="cellIs" dxfId="68" priority="69" operator="equal">
      <formula>"Media"</formula>
    </cfRule>
    <cfRule type="cellIs" dxfId="67" priority="70" operator="equal">
      <formula>"Baja"</formula>
    </cfRule>
    <cfRule type="cellIs" dxfId="66" priority="71" operator="equal">
      <formula>"Muy Baja"</formula>
    </cfRule>
  </conditionalFormatting>
  <conditionalFormatting sqref="AB46:AB47">
    <cfRule type="cellIs" dxfId="65" priority="62" operator="equal">
      <formula>"Catastrófico"</formula>
    </cfRule>
    <cfRule type="cellIs" dxfId="64" priority="63" operator="equal">
      <formula>"Mayor"</formula>
    </cfRule>
    <cfRule type="cellIs" dxfId="63" priority="64" operator="equal">
      <formula>"Moderado"</formula>
    </cfRule>
    <cfRule type="cellIs" dxfId="62" priority="65" operator="equal">
      <formula>"Menor"</formula>
    </cfRule>
    <cfRule type="cellIs" dxfId="61" priority="66" operator="equal">
      <formula>"Leve"</formula>
    </cfRule>
  </conditionalFormatting>
  <conditionalFormatting sqref="AD46:AD47">
    <cfRule type="cellIs" dxfId="60" priority="58" operator="equal">
      <formula>"Extremo"</formula>
    </cfRule>
    <cfRule type="cellIs" dxfId="59" priority="59" operator="equal">
      <formula>"Alto"</formula>
    </cfRule>
    <cfRule type="cellIs" dxfId="58" priority="60" operator="equal">
      <formula>"Moderado"</formula>
    </cfRule>
    <cfRule type="cellIs" dxfId="57" priority="61" operator="equal">
      <formula>"Bajo"</formula>
    </cfRule>
  </conditionalFormatting>
  <conditionalFormatting sqref="N48">
    <cfRule type="cellIs" dxfId="56" priority="54" operator="equal">
      <formula>"Extremo"</formula>
    </cfRule>
    <cfRule type="cellIs" dxfId="55" priority="55" operator="equal">
      <formula>"Alto"</formula>
    </cfRule>
    <cfRule type="cellIs" dxfId="54" priority="56" operator="equal">
      <formula>"Moderado"</formula>
    </cfRule>
    <cfRule type="cellIs" dxfId="53" priority="57" operator="equal">
      <formula>"Bajo"</formula>
    </cfRule>
  </conditionalFormatting>
  <conditionalFormatting sqref="Z48:Z49">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AB48:AB49">
    <cfRule type="cellIs" dxfId="47" priority="44" operator="equal">
      <formula>"Catastrófico"</formula>
    </cfRule>
    <cfRule type="cellIs" dxfId="46" priority="45" operator="equal">
      <formula>"Mayor"</formula>
    </cfRule>
    <cfRule type="cellIs" dxfId="45" priority="46" operator="equal">
      <formula>"Moderado"</formula>
    </cfRule>
    <cfRule type="cellIs" dxfId="44" priority="47" operator="equal">
      <formula>"Menor"</formula>
    </cfRule>
    <cfRule type="cellIs" dxfId="43" priority="48" operator="equal">
      <formula>"Leve"</formula>
    </cfRule>
  </conditionalFormatting>
  <conditionalFormatting sqref="AD48:AD49">
    <cfRule type="cellIs" dxfId="42" priority="40" operator="equal">
      <formula>"Extremo"</formula>
    </cfRule>
    <cfRule type="cellIs" dxfId="41" priority="41" operator="equal">
      <formula>"Alto"</formula>
    </cfRule>
    <cfRule type="cellIs" dxfId="40" priority="42" operator="equal">
      <formula>"Moderado"</formula>
    </cfRule>
    <cfRule type="cellIs" dxfId="39" priority="43" operator="equal">
      <formula>"Bajo"</formula>
    </cfRule>
  </conditionalFormatting>
  <conditionalFormatting sqref="K46:K49">
    <cfRule type="containsText" dxfId="38" priority="39" operator="containsText" text="❌">
      <formula>NOT(ISERROR(SEARCH("❌",K46)))</formula>
    </cfRule>
  </conditionalFormatting>
  <conditionalFormatting sqref="L46">
    <cfRule type="cellIs" dxfId="37" priority="34" operator="equal">
      <formula>"Catastrófico"</formula>
    </cfRule>
    <cfRule type="cellIs" dxfId="36" priority="35" operator="equal">
      <formula>"Mayor"</formula>
    </cfRule>
    <cfRule type="cellIs" dxfId="35" priority="36" operator="equal">
      <formula>"Moderado"</formula>
    </cfRule>
    <cfRule type="cellIs" dxfId="34" priority="37" operator="equal">
      <formula>"Menor"</formula>
    </cfRule>
    <cfRule type="cellIs" dxfId="33" priority="38" operator="equal">
      <formula>"Leve"</formula>
    </cfRule>
  </conditionalFormatting>
  <conditionalFormatting sqref="N46">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H55">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Z55:Z56">
    <cfRule type="cellIs" dxfId="23" priority="20" operator="equal">
      <formula>"Muy Alta"</formula>
    </cfRule>
    <cfRule type="cellIs" dxfId="22" priority="21" operator="equal">
      <formula>"Alta"</formula>
    </cfRule>
    <cfRule type="cellIs" dxfId="21" priority="22" operator="equal">
      <formula>"Media"</formula>
    </cfRule>
    <cfRule type="cellIs" dxfId="20" priority="23" operator="equal">
      <formula>"Baja"</formula>
    </cfRule>
    <cfRule type="cellIs" dxfId="19" priority="24" operator="equal">
      <formula>"Muy Baja"</formula>
    </cfRule>
  </conditionalFormatting>
  <conditionalFormatting sqref="AB55:AB56">
    <cfRule type="cellIs" dxfId="18" priority="15" operator="equal">
      <formula>"Catastrófico"</formula>
    </cfRule>
    <cfRule type="cellIs" dxfId="17" priority="16" operator="equal">
      <formula>"Mayor"</formula>
    </cfRule>
    <cfRule type="cellIs" dxfId="16" priority="17" operator="equal">
      <formula>"Moderado"</formula>
    </cfRule>
    <cfRule type="cellIs" dxfId="15" priority="18" operator="equal">
      <formula>"Menor"</formula>
    </cfRule>
    <cfRule type="cellIs" dxfId="14" priority="19" operator="equal">
      <formula>"Leve"</formula>
    </cfRule>
  </conditionalFormatting>
  <conditionalFormatting sqref="AD55:AD56">
    <cfRule type="cellIs" dxfId="13" priority="11" operator="equal">
      <formula>"Extremo"</formula>
    </cfRule>
    <cfRule type="cellIs" dxfId="12" priority="12" operator="equal">
      <formula>"Alto"</formula>
    </cfRule>
    <cfRule type="cellIs" dxfId="11" priority="13" operator="equal">
      <formula>"Moderado"</formula>
    </cfRule>
    <cfRule type="cellIs" dxfId="10" priority="14" operator="equal">
      <formula>"Bajo"</formula>
    </cfRule>
  </conditionalFormatting>
  <conditionalFormatting sqref="K55:K56">
    <cfRule type="containsText" dxfId="9" priority="10" operator="containsText" text="❌">
      <formula>NOT(ISERROR(SEARCH("❌",K55)))</formula>
    </cfRule>
  </conditionalFormatting>
  <conditionalFormatting sqref="L5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N5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57DF-5564-4532-B898-B2C4714066C8}">
  <dimension ref="A1:AK12"/>
  <sheetViews>
    <sheetView topLeftCell="A3" workbookViewId="0">
      <selection activeCell="E9" sqref="E9:E10"/>
    </sheetView>
  </sheetViews>
  <sheetFormatPr baseColWidth="10" defaultRowHeight="15" x14ac:dyDescent="0.25"/>
  <cols>
    <col min="5" max="5" width="23.140625" bestFit="1" customWidth="1"/>
  </cols>
  <sheetData>
    <row r="1" spans="1:37" ht="16.5" x14ac:dyDescent="0.3">
      <c r="A1" s="165"/>
      <c r="B1" s="165"/>
      <c r="C1" s="165"/>
      <c r="D1" s="165"/>
      <c r="E1" s="166" t="s">
        <v>0</v>
      </c>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78" t="s">
        <v>1</v>
      </c>
      <c r="AI1" s="178"/>
      <c r="AJ1" s="178"/>
      <c r="AK1" s="178"/>
    </row>
    <row r="2" spans="1:37" ht="16.5" x14ac:dyDescent="0.3">
      <c r="A2" s="165"/>
      <c r="B2" s="165"/>
      <c r="C2" s="165"/>
      <c r="D2" s="165"/>
      <c r="E2" s="166" t="s">
        <v>2</v>
      </c>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78" t="s">
        <v>3</v>
      </c>
      <c r="AI2" s="178"/>
      <c r="AJ2" s="178"/>
      <c r="AK2" s="178"/>
    </row>
    <row r="3" spans="1:37" ht="16.5" x14ac:dyDescent="0.3">
      <c r="A3" s="165"/>
      <c r="B3" s="165"/>
      <c r="C3" s="165"/>
      <c r="D3" s="165"/>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78" t="s">
        <v>4</v>
      </c>
      <c r="AI3" s="178"/>
      <c r="AJ3" s="178"/>
      <c r="AK3" s="178"/>
    </row>
    <row r="4" spans="1:37" ht="16.5" x14ac:dyDescent="0.3">
      <c r="A4" s="13"/>
      <c r="B4" s="14"/>
      <c r="C4" s="13"/>
      <c r="D4" s="13"/>
      <c r="E4" s="8"/>
      <c r="F4" s="12"/>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x14ac:dyDescent="0.25">
      <c r="A5" s="187" t="s">
        <v>5</v>
      </c>
      <c r="B5" s="187"/>
      <c r="C5" s="186" t="s">
        <v>87</v>
      </c>
      <c r="D5" s="186"/>
      <c r="E5" s="186"/>
      <c r="F5" s="186"/>
      <c r="G5" s="186"/>
      <c r="H5" s="187" t="s">
        <v>6</v>
      </c>
      <c r="I5" s="187"/>
      <c r="J5" s="186" t="s">
        <v>88</v>
      </c>
      <c r="K5" s="186"/>
      <c r="L5" s="186"/>
      <c r="M5" s="186"/>
      <c r="N5" s="186"/>
      <c r="O5" s="187" t="s">
        <v>7</v>
      </c>
      <c r="P5" s="187"/>
      <c r="Q5" s="194" t="s">
        <v>89</v>
      </c>
      <c r="R5" s="195"/>
      <c r="S5" s="195"/>
      <c r="T5" s="195"/>
      <c r="U5" s="195"/>
      <c r="V5" s="195"/>
      <c r="W5" s="195"/>
      <c r="X5" s="195"/>
      <c r="Y5" s="195"/>
      <c r="Z5" s="195"/>
      <c r="AA5" s="195"/>
      <c r="AB5" s="195"/>
      <c r="AC5" s="195"/>
      <c r="AD5" s="195"/>
      <c r="AE5" s="196"/>
      <c r="AF5" s="15" t="s">
        <v>8</v>
      </c>
      <c r="AG5" s="194" t="s">
        <v>90</v>
      </c>
      <c r="AH5" s="195"/>
      <c r="AI5" s="195"/>
      <c r="AJ5" s="195"/>
      <c r="AK5" s="195"/>
    </row>
    <row r="6" spans="1:37" ht="16.5" x14ac:dyDescent="0.25">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row>
    <row r="7" spans="1:37" ht="16.5" x14ac:dyDescent="0.25">
      <c r="A7" s="188" t="s">
        <v>13</v>
      </c>
      <c r="B7" s="180" t="s">
        <v>14</v>
      </c>
      <c r="C7" s="184" t="s">
        <v>15</v>
      </c>
      <c r="D7" s="184" t="s">
        <v>16</v>
      </c>
      <c r="E7" s="180" t="s">
        <v>17</v>
      </c>
      <c r="F7" s="184" t="s">
        <v>18</v>
      </c>
      <c r="G7" s="204" t="s">
        <v>19</v>
      </c>
      <c r="H7" s="185" t="s">
        <v>20</v>
      </c>
      <c r="I7" s="181" t="s">
        <v>21</v>
      </c>
      <c r="J7" s="185" t="s">
        <v>22</v>
      </c>
      <c r="K7" s="185" t="s">
        <v>23</v>
      </c>
      <c r="L7" s="185" t="s">
        <v>24</v>
      </c>
      <c r="M7" s="181"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8.75" x14ac:dyDescent="0.25">
      <c r="A8" s="188"/>
      <c r="B8" s="180"/>
      <c r="C8" s="184"/>
      <c r="D8" s="184"/>
      <c r="E8" s="180"/>
      <c r="F8" s="184"/>
      <c r="G8" s="204"/>
      <c r="H8" s="185"/>
      <c r="I8" s="181"/>
      <c r="J8" s="185"/>
      <c r="K8" s="185"/>
      <c r="L8" s="181"/>
      <c r="M8" s="181"/>
      <c r="N8" s="185"/>
      <c r="O8" s="193"/>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row>
    <row r="9" spans="1:37" ht="381" customHeight="1" x14ac:dyDescent="0.25">
      <c r="A9" s="165">
        <v>1</v>
      </c>
      <c r="B9" s="201" t="s">
        <v>46</v>
      </c>
      <c r="C9" s="201" t="s">
        <v>91</v>
      </c>
      <c r="D9" s="201" t="s">
        <v>92</v>
      </c>
      <c r="E9" s="202" t="s">
        <v>93</v>
      </c>
      <c r="F9" s="201" t="s">
        <v>75</v>
      </c>
      <c r="G9" s="205">
        <v>2</v>
      </c>
      <c r="H9" s="200" t="s">
        <v>68</v>
      </c>
      <c r="I9" s="198">
        <v>0.2</v>
      </c>
      <c r="J9" s="199" t="s">
        <v>77</v>
      </c>
      <c r="K9" s="198" t="s">
        <v>77</v>
      </c>
      <c r="L9" s="200" t="s">
        <v>54</v>
      </c>
      <c r="M9" s="198">
        <v>0.6</v>
      </c>
      <c r="N9" s="197" t="s">
        <v>54</v>
      </c>
      <c r="O9" s="18">
        <v>1</v>
      </c>
      <c r="P9" s="19" t="s">
        <v>94</v>
      </c>
      <c r="Q9" s="19" t="s">
        <v>95</v>
      </c>
      <c r="R9" s="20" t="s">
        <v>57</v>
      </c>
      <c r="S9" s="21" t="s">
        <v>58</v>
      </c>
      <c r="T9" s="21" t="s">
        <v>59</v>
      </c>
      <c r="U9" s="22" t="s">
        <v>60</v>
      </c>
      <c r="V9" s="21" t="s">
        <v>61</v>
      </c>
      <c r="W9" s="21" t="s">
        <v>62</v>
      </c>
      <c r="X9" s="21" t="s">
        <v>63</v>
      </c>
      <c r="Y9" s="23">
        <v>0.12</v>
      </c>
      <c r="Z9" s="24" t="s">
        <v>68</v>
      </c>
      <c r="AA9" s="22">
        <v>0.12</v>
      </c>
      <c r="AB9" s="24" t="s">
        <v>54</v>
      </c>
      <c r="AC9" s="22">
        <v>0.6</v>
      </c>
      <c r="AD9" s="25" t="s">
        <v>54</v>
      </c>
      <c r="AE9" s="21" t="s">
        <v>70</v>
      </c>
      <c r="AF9" s="19" t="s">
        <v>96</v>
      </c>
      <c r="AG9" s="26" t="s">
        <v>97</v>
      </c>
      <c r="AH9" s="28">
        <v>44866</v>
      </c>
      <c r="AI9" s="28">
        <v>44900</v>
      </c>
      <c r="AJ9" s="26" t="s">
        <v>98</v>
      </c>
      <c r="AK9" s="27" t="s">
        <v>99</v>
      </c>
    </row>
    <row r="10" spans="1:37" ht="30" customHeight="1" x14ac:dyDescent="0.25">
      <c r="A10" s="165"/>
      <c r="B10" s="201"/>
      <c r="C10" s="201"/>
      <c r="D10" s="201"/>
      <c r="E10" s="202"/>
      <c r="F10" s="201"/>
      <c r="G10" s="205"/>
      <c r="H10" s="200"/>
      <c r="I10" s="198"/>
      <c r="J10" s="199"/>
      <c r="K10" s="198">
        <v>0</v>
      </c>
      <c r="L10" s="200"/>
      <c r="M10" s="198"/>
      <c r="N10" s="197"/>
      <c r="O10" s="18">
        <v>2</v>
      </c>
      <c r="P10" s="19" t="s">
        <v>100</v>
      </c>
      <c r="Q10" s="51" t="s">
        <v>101</v>
      </c>
      <c r="R10" s="20" t="s">
        <v>14</v>
      </c>
      <c r="S10" s="21" t="s">
        <v>102</v>
      </c>
      <c r="T10" s="21" t="s">
        <v>59</v>
      </c>
      <c r="U10" s="22" t="s">
        <v>103</v>
      </c>
      <c r="V10" s="21" t="s">
        <v>61</v>
      </c>
      <c r="W10" s="21" t="s">
        <v>62</v>
      </c>
      <c r="X10" s="21" t="s">
        <v>63</v>
      </c>
      <c r="Y10" s="23">
        <v>0</v>
      </c>
      <c r="Z10" s="24" t="s">
        <v>68</v>
      </c>
      <c r="AA10" s="22">
        <v>0</v>
      </c>
      <c r="AB10" s="24" t="s">
        <v>104</v>
      </c>
      <c r="AC10" s="22">
        <v>0</v>
      </c>
      <c r="AD10" s="25" t="s">
        <v>69</v>
      </c>
      <c r="AE10" s="21" t="s">
        <v>70</v>
      </c>
      <c r="AF10" s="19" t="s">
        <v>96</v>
      </c>
      <c r="AG10" s="26" t="s">
        <v>97</v>
      </c>
      <c r="AH10" s="28">
        <v>44866</v>
      </c>
      <c r="AI10" s="28">
        <v>44900</v>
      </c>
      <c r="AJ10" s="26" t="s">
        <v>98</v>
      </c>
      <c r="AK10" s="27" t="s">
        <v>99</v>
      </c>
    </row>
    <row r="11" spans="1:37" ht="316.5" customHeight="1" x14ac:dyDescent="0.25">
      <c r="A11" s="203">
        <v>2</v>
      </c>
      <c r="B11" s="201" t="s">
        <v>46</v>
      </c>
      <c r="C11" s="201" t="s">
        <v>105</v>
      </c>
      <c r="D11" s="201" t="s">
        <v>106</v>
      </c>
      <c r="E11" s="202" t="s">
        <v>107</v>
      </c>
      <c r="F11" s="201" t="s">
        <v>75</v>
      </c>
      <c r="G11" s="205">
        <v>12</v>
      </c>
      <c r="H11" s="200" t="s">
        <v>51</v>
      </c>
      <c r="I11" s="198">
        <v>0.4</v>
      </c>
      <c r="J11" s="199" t="s">
        <v>77</v>
      </c>
      <c r="K11" s="198" t="s">
        <v>77</v>
      </c>
      <c r="L11" s="200" t="s">
        <v>54</v>
      </c>
      <c r="M11" s="198">
        <v>0.6</v>
      </c>
      <c r="N11" s="197" t="s">
        <v>54</v>
      </c>
      <c r="O11" s="18">
        <v>1</v>
      </c>
      <c r="P11" s="19" t="s">
        <v>108</v>
      </c>
      <c r="Q11" s="19" t="s">
        <v>95</v>
      </c>
      <c r="R11" s="20" t="s">
        <v>57</v>
      </c>
      <c r="S11" s="21" t="s">
        <v>58</v>
      </c>
      <c r="T11" s="21" t="s">
        <v>59</v>
      </c>
      <c r="U11" s="22" t="s">
        <v>60</v>
      </c>
      <c r="V11" s="21" t="s">
        <v>61</v>
      </c>
      <c r="W11" s="21" t="s">
        <v>62</v>
      </c>
      <c r="X11" s="21" t="s">
        <v>63</v>
      </c>
      <c r="Y11" s="23">
        <v>0.24</v>
      </c>
      <c r="Z11" s="24" t="s">
        <v>51</v>
      </c>
      <c r="AA11" s="22">
        <v>0.24</v>
      </c>
      <c r="AB11" s="24" t="s">
        <v>54</v>
      </c>
      <c r="AC11" s="22">
        <v>0.6</v>
      </c>
      <c r="AD11" s="25" t="s">
        <v>54</v>
      </c>
      <c r="AE11" s="21" t="s">
        <v>70</v>
      </c>
      <c r="AF11" s="19" t="s">
        <v>96</v>
      </c>
      <c r="AG11" s="26" t="s">
        <v>109</v>
      </c>
      <c r="AH11" s="28">
        <v>44866</v>
      </c>
      <c r="AI11" s="28">
        <v>44900</v>
      </c>
      <c r="AJ11" s="26" t="s">
        <v>98</v>
      </c>
      <c r="AK11" s="27" t="s">
        <v>99</v>
      </c>
    </row>
    <row r="12" spans="1:37" ht="62.25" customHeight="1" x14ac:dyDescent="0.25">
      <c r="A12" s="203"/>
      <c r="B12" s="201"/>
      <c r="C12" s="201"/>
      <c r="D12" s="201"/>
      <c r="E12" s="202"/>
      <c r="F12" s="201"/>
      <c r="G12" s="205"/>
      <c r="H12" s="200"/>
      <c r="I12" s="198"/>
      <c r="J12" s="199"/>
      <c r="K12" s="198">
        <v>0</v>
      </c>
      <c r="L12" s="200"/>
      <c r="M12" s="198"/>
      <c r="N12" s="197"/>
      <c r="O12" s="18">
        <v>2</v>
      </c>
      <c r="P12" s="19" t="s">
        <v>110</v>
      </c>
      <c r="Q12" s="19" t="s">
        <v>95</v>
      </c>
      <c r="R12" s="20" t="s">
        <v>14</v>
      </c>
      <c r="S12" s="21" t="s">
        <v>102</v>
      </c>
      <c r="T12" s="21" t="s">
        <v>111</v>
      </c>
      <c r="U12" s="22" t="s">
        <v>112</v>
      </c>
      <c r="V12" s="21" t="s">
        <v>61</v>
      </c>
      <c r="W12" s="21" t="s">
        <v>62</v>
      </c>
      <c r="X12" s="21" t="s">
        <v>63</v>
      </c>
      <c r="Y12" s="23">
        <v>0</v>
      </c>
      <c r="Z12" s="24" t="s">
        <v>68</v>
      </c>
      <c r="AA12" s="22">
        <v>0</v>
      </c>
      <c r="AB12" s="24" t="s">
        <v>104</v>
      </c>
      <c r="AC12" s="22">
        <v>0</v>
      </c>
      <c r="AD12" s="25" t="s">
        <v>69</v>
      </c>
      <c r="AE12" s="21" t="s">
        <v>70</v>
      </c>
      <c r="AF12" s="19" t="s">
        <v>96</v>
      </c>
      <c r="AG12" s="26" t="s">
        <v>109</v>
      </c>
      <c r="AH12" s="28">
        <v>44866</v>
      </c>
      <c r="AI12" s="28">
        <v>44900</v>
      </c>
      <c r="AJ12" s="26" t="s">
        <v>98</v>
      </c>
      <c r="AK12" s="27" t="s">
        <v>99</v>
      </c>
    </row>
  </sheetData>
  <mergeCells count="78">
    <mergeCell ref="R7:R8"/>
    <mergeCell ref="F9:F10"/>
    <mergeCell ref="G9:G10"/>
    <mergeCell ref="H9:H10"/>
    <mergeCell ref="A5:B5"/>
    <mergeCell ref="B7:B8"/>
    <mergeCell ref="C5:G5"/>
    <mergeCell ref="H5:I5"/>
    <mergeCell ref="J5:N5"/>
    <mergeCell ref="I7:I8"/>
    <mergeCell ref="L7:L8"/>
    <mergeCell ref="M7:M8"/>
    <mergeCell ref="N7:N8"/>
    <mergeCell ref="J7:J8"/>
    <mergeCell ref="K7:K8"/>
    <mergeCell ref="M11:M12"/>
    <mergeCell ref="N11:N12"/>
    <mergeCell ref="A7:A8"/>
    <mergeCell ref="G7:G8"/>
    <mergeCell ref="H7:H8"/>
    <mergeCell ref="F11:F12"/>
    <mergeCell ref="G11:G12"/>
    <mergeCell ref="H11:H12"/>
    <mergeCell ref="I11:I12"/>
    <mergeCell ref="J11:J12"/>
    <mergeCell ref="E7:E8"/>
    <mergeCell ref="D7:D8"/>
    <mergeCell ref="C7:C8"/>
    <mergeCell ref="K11:K12"/>
    <mergeCell ref="L11:L12"/>
    <mergeCell ref="A11:A12"/>
    <mergeCell ref="B11:B12"/>
    <mergeCell ref="C11:C12"/>
    <mergeCell ref="D11:D12"/>
    <mergeCell ref="E11:E12"/>
    <mergeCell ref="A9:A10"/>
    <mergeCell ref="B9:B10"/>
    <mergeCell ref="C9:C10"/>
    <mergeCell ref="D9:D10"/>
    <mergeCell ref="E9:E10"/>
    <mergeCell ref="N9:N10"/>
    <mergeCell ref="I9:I10"/>
    <mergeCell ref="J9:J10"/>
    <mergeCell ref="K9:K10"/>
    <mergeCell ref="L9:L10"/>
    <mergeCell ref="M9:M10"/>
    <mergeCell ref="AJ7:AJ8"/>
    <mergeCell ref="F7:F8"/>
    <mergeCell ref="AH1:AK1"/>
    <mergeCell ref="AH3:AK3"/>
    <mergeCell ref="AH2:AK2"/>
    <mergeCell ref="AK7:AK8"/>
    <mergeCell ref="Z7:Z8"/>
    <mergeCell ref="AA7:AA8"/>
    <mergeCell ref="O5:P5"/>
    <mergeCell ref="Y6:AE6"/>
    <mergeCell ref="AF6:AK6"/>
    <mergeCell ref="Q7:Q8"/>
    <mergeCell ref="AI7:AI8"/>
    <mergeCell ref="AH7:AH8"/>
    <mergeCell ref="AG7:AG8"/>
    <mergeCell ref="S7:X7"/>
    <mergeCell ref="A1:D3"/>
    <mergeCell ref="E1:AG1"/>
    <mergeCell ref="E2:AG3"/>
    <mergeCell ref="Q5:AE5"/>
    <mergeCell ref="AF7:AF8"/>
    <mergeCell ref="AE7:AE8"/>
    <mergeCell ref="O7:O8"/>
    <mergeCell ref="AD7:AD8"/>
    <mergeCell ref="AC7:AC8"/>
    <mergeCell ref="Y7:Y8"/>
    <mergeCell ref="P7:P8"/>
    <mergeCell ref="AG5:AK5"/>
    <mergeCell ref="A6:G6"/>
    <mergeCell ref="H6:N6"/>
    <mergeCell ref="O6:X6"/>
    <mergeCell ref="AB7:AB8"/>
  </mergeCells>
  <hyperlinks>
    <hyperlink ref="G7:G8" location="'Tabla probabilidad'!A1" display="Frecuencia con la cual se realiza la actividad"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F6C4C-4F81-47B0-A4A1-7B900C39824A}">
  <dimension ref="A1:AK16"/>
  <sheetViews>
    <sheetView topLeftCell="AC1" workbookViewId="0">
      <selection activeCell="A6" sqref="A1:AK6"/>
    </sheetView>
  </sheetViews>
  <sheetFormatPr baseColWidth="10" defaultRowHeight="16.5" x14ac:dyDescent="0.3"/>
  <cols>
    <col min="1" max="2" width="11.42578125" style="7"/>
    <col min="3" max="3" width="15.42578125" style="7" bestFit="1" customWidth="1"/>
    <col min="4" max="4" width="11.42578125" style="7"/>
    <col min="5" max="5" width="21.5703125" style="7" bestFit="1" customWidth="1"/>
    <col min="6" max="9" width="11.42578125" style="7"/>
    <col min="10" max="10" width="18.7109375" style="7" bestFit="1" customWidth="1"/>
    <col min="11" max="11" width="21.7109375" style="7" bestFit="1" customWidth="1"/>
    <col min="12" max="15" width="11.42578125" style="7"/>
    <col min="16" max="16" width="22" style="7" bestFit="1" customWidth="1"/>
    <col min="17" max="16384" width="11.42578125" style="7"/>
  </cols>
  <sheetData>
    <row r="1" spans="1:37" x14ac:dyDescent="0.3">
      <c r="A1" s="165"/>
      <c r="B1" s="165"/>
      <c r="C1" s="165"/>
      <c r="D1" s="165"/>
      <c r="E1" s="215" t="s">
        <v>0</v>
      </c>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178" t="s">
        <v>1</v>
      </c>
      <c r="AI1" s="178"/>
      <c r="AJ1" s="178"/>
      <c r="AK1" s="178"/>
    </row>
    <row r="2" spans="1:37" x14ac:dyDescent="0.3">
      <c r="A2" s="165"/>
      <c r="B2" s="165"/>
      <c r="C2" s="165"/>
      <c r="D2" s="165"/>
      <c r="E2" s="215" t="s">
        <v>2</v>
      </c>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178" t="s">
        <v>133</v>
      </c>
      <c r="AI2" s="178"/>
      <c r="AJ2" s="178"/>
      <c r="AK2" s="178"/>
    </row>
    <row r="3" spans="1:37" x14ac:dyDescent="0.3">
      <c r="A3" s="165"/>
      <c r="B3" s="165"/>
      <c r="C3" s="165"/>
      <c r="D3" s="16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178" t="s">
        <v>4</v>
      </c>
      <c r="AI3" s="178"/>
      <c r="AJ3" s="178"/>
      <c r="AK3" s="178"/>
    </row>
    <row r="4" spans="1:37" x14ac:dyDescent="0.3">
      <c r="A4" s="13"/>
      <c r="B4" s="14"/>
      <c r="C4" s="13"/>
      <c r="D4" s="13"/>
      <c r="E4" s="8"/>
      <c r="F4" s="12"/>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23.25" x14ac:dyDescent="0.3">
      <c r="A5" s="187" t="s">
        <v>5</v>
      </c>
      <c r="B5" s="187"/>
      <c r="C5" s="186" t="s">
        <v>113</v>
      </c>
      <c r="D5" s="186"/>
      <c r="E5" s="186"/>
      <c r="F5" s="186"/>
      <c r="G5" s="186"/>
      <c r="H5" s="187" t="s">
        <v>6</v>
      </c>
      <c r="I5" s="187"/>
      <c r="J5" s="186" t="s">
        <v>114</v>
      </c>
      <c r="K5" s="186"/>
      <c r="L5" s="186"/>
      <c r="M5" s="186"/>
      <c r="N5" s="186"/>
      <c r="O5" s="187" t="s">
        <v>7</v>
      </c>
      <c r="P5" s="187"/>
      <c r="Q5" s="212" t="s">
        <v>115</v>
      </c>
      <c r="R5" s="213"/>
      <c r="S5" s="213"/>
      <c r="T5" s="213"/>
      <c r="U5" s="213"/>
      <c r="V5" s="213"/>
      <c r="W5" s="213"/>
      <c r="X5" s="213"/>
      <c r="Y5" s="213"/>
      <c r="Z5" s="213"/>
      <c r="AA5" s="213"/>
      <c r="AB5" s="213"/>
      <c r="AC5" s="213"/>
      <c r="AD5" s="213"/>
      <c r="AE5" s="214"/>
      <c r="AF5" s="15" t="s">
        <v>8</v>
      </c>
      <c r="AG5" s="212" t="s">
        <v>116</v>
      </c>
      <c r="AH5" s="213"/>
      <c r="AI5" s="213"/>
      <c r="AJ5" s="213"/>
      <c r="AK5" s="214"/>
    </row>
    <row r="6" spans="1:37" x14ac:dyDescent="0.3">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row>
    <row r="7" spans="1:37" x14ac:dyDescent="0.3">
      <c r="A7" s="188" t="s">
        <v>13</v>
      </c>
      <c r="B7" s="180" t="s">
        <v>14</v>
      </c>
      <c r="C7" s="184" t="s">
        <v>15</v>
      </c>
      <c r="D7" s="184" t="s">
        <v>16</v>
      </c>
      <c r="E7" s="180" t="s">
        <v>17</v>
      </c>
      <c r="F7" s="184" t="s">
        <v>18</v>
      </c>
      <c r="G7" s="184" t="s">
        <v>19</v>
      </c>
      <c r="H7" s="185" t="s">
        <v>20</v>
      </c>
      <c r="I7" s="181" t="s">
        <v>21</v>
      </c>
      <c r="J7" s="185" t="s">
        <v>22</v>
      </c>
      <c r="K7" s="185" t="s">
        <v>23</v>
      </c>
      <c r="L7" s="185" t="s">
        <v>24</v>
      </c>
      <c r="M7" s="181"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9.5" thickBot="1" x14ac:dyDescent="0.35">
      <c r="A8" s="188"/>
      <c r="B8" s="180"/>
      <c r="C8" s="184"/>
      <c r="D8" s="184"/>
      <c r="E8" s="180"/>
      <c r="F8" s="184"/>
      <c r="G8" s="184"/>
      <c r="H8" s="185"/>
      <c r="I8" s="181"/>
      <c r="J8" s="185"/>
      <c r="K8" s="185"/>
      <c r="L8" s="181"/>
      <c r="M8" s="181"/>
      <c r="N8" s="185"/>
      <c r="O8" s="193"/>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row>
    <row r="9" spans="1:37" s="52" customFormat="1" ht="208.5" customHeight="1" x14ac:dyDescent="0.25">
      <c r="A9" s="165">
        <v>1</v>
      </c>
      <c r="B9" s="172" t="s">
        <v>71</v>
      </c>
      <c r="C9" s="206" t="s">
        <v>134</v>
      </c>
      <c r="D9" s="206" t="s">
        <v>135</v>
      </c>
      <c r="E9" s="210" t="s">
        <v>136</v>
      </c>
      <c r="F9" s="170" t="s">
        <v>137</v>
      </c>
      <c r="G9" s="171">
        <v>40</v>
      </c>
      <c r="H9" s="162" t="s">
        <v>76</v>
      </c>
      <c r="I9" s="163">
        <v>0.6</v>
      </c>
      <c r="J9" s="176" t="s">
        <v>138</v>
      </c>
      <c r="K9" s="163" t="s">
        <v>138</v>
      </c>
      <c r="L9" s="162" t="s">
        <v>118</v>
      </c>
      <c r="M9" s="163">
        <v>0.8</v>
      </c>
      <c r="N9" s="175" t="s">
        <v>119</v>
      </c>
      <c r="O9" s="6">
        <v>1</v>
      </c>
      <c r="P9" s="56" t="s">
        <v>139</v>
      </c>
      <c r="Q9" s="53" t="s">
        <v>120</v>
      </c>
      <c r="R9" s="33" t="s">
        <v>121</v>
      </c>
      <c r="S9" s="34" t="s">
        <v>58</v>
      </c>
      <c r="T9" s="34"/>
      <c r="U9" s="35" t="s">
        <v>82</v>
      </c>
      <c r="V9" s="34"/>
      <c r="W9" s="34" t="s">
        <v>122</v>
      </c>
      <c r="X9" s="34"/>
      <c r="Y9" s="36">
        <v>0.01</v>
      </c>
      <c r="Z9" s="37" t="s">
        <v>68</v>
      </c>
      <c r="AA9" s="35">
        <v>0.01</v>
      </c>
      <c r="AB9" s="37" t="s">
        <v>53</v>
      </c>
      <c r="AC9" s="35">
        <v>0.35</v>
      </c>
      <c r="AD9" s="38" t="s">
        <v>69</v>
      </c>
      <c r="AE9" s="34"/>
      <c r="AF9" s="39"/>
      <c r="AG9" s="40"/>
      <c r="AH9" s="41"/>
      <c r="AI9" s="41"/>
      <c r="AJ9" s="39"/>
      <c r="AK9" s="40"/>
    </row>
    <row r="10" spans="1:37" s="49" customFormat="1" ht="17.25" thickBot="1" x14ac:dyDescent="0.3">
      <c r="A10" s="165"/>
      <c r="B10" s="173"/>
      <c r="C10" s="207"/>
      <c r="D10" s="207"/>
      <c r="E10" s="211"/>
      <c r="F10" s="170"/>
      <c r="G10" s="171"/>
      <c r="H10" s="162"/>
      <c r="I10" s="163"/>
      <c r="J10" s="176"/>
      <c r="K10" s="163">
        <v>0</v>
      </c>
      <c r="L10" s="162"/>
      <c r="M10" s="163"/>
      <c r="N10" s="175"/>
      <c r="O10" s="6">
        <v>2</v>
      </c>
      <c r="P10" s="57"/>
      <c r="Q10" s="32"/>
      <c r="R10" s="33" t="s">
        <v>82</v>
      </c>
      <c r="S10" s="34"/>
      <c r="T10" s="34"/>
      <c r="U10" s="35" t="s">
        <v>82</v>
      </c>
      <c r="V10" s="34"/>
      <c r="W10" s="34"/>
      <c r="X10" s="34"/>
      <c r="Y10" s="36" t="s">
        <v>82</v>
      </c>
      <c r="Z10" s="37" t="s">
        <v>82</v>
      </c>
      <c r="AA10" s="35" t="s">
        <v>82</v>
      </c>
      <c r="AB10" s="37" t="s">
        <v>82</v>
      </c>
      <c r="AC10" s="35" t="s">
        <v>82</v>
      </c>
      <c r="AD10" s="38" t="s">
        <v>82</v>
      </c>
      <c r="AE10" s="34"/>
      <c r="AF10" s="39"/>
      <c r="AG10" s="40"/>
      <c r="AH10" s="41"/>
      <c r="AI10" s="41"/>
      <c r="AJ10" s="39"/>
      <c r="AK10" s="40"/>
    </row>
    <row r="11" spans="1:37" s="49" customFormat="1" ht="76.5" x14ac:dyDescent="0.25">
      <c r="A11" s="165">
        <v>2</v>
      </c>
      <c r="B11" s="172" t="s">
        <v>71</v>
      </c>
      <c r="C11" s="206" t="s">
        <v>123</v>
      </c>
      <c r="D11" s="206" t="s">
        <v>124</v>
      </c>
      <c r="E11" s="210" t="s">
        <v>125</v>
      </c>
      <c r="F11" s="170" t="s">
        <v>126</v>
      </c>
      <c r="G11" s="171">
        <v>40</v>
      </c>
      <c r="H11" s="162" t="s">
        <v>76</v>
      </c>
      <c r="I11" s="163">
        <v>0.6</v>
      </c>
      <c r="J11" s="176" t="s">
        <v>127</v>
      </c>
      <c r="K11" s="163" t="s">
        <v>127</v>
      </c>
      <c r="L11" s="162" t="s">
        <v>54</v>
      </c>
      <c r="M11" s="163">
        <v>0.6</v>
      </c>
      <c r="N11" s="175" t="s">
        <v>54</v>
      </c>
      <c r="O11" s="6">
        <v>1</v>
      </c>
      <c r="P11" s="58" t="s">
        <v>140</v>
      </c>
      <c r="Q11" s="32" t="s">
        <v>128</v>
      </c>
      <c r="R11" s="33" t="s">
        <v>121</v>
      </c>
      <c r="S11" s="34" t="s">
        <v>58</v>
      </c>
      <c r="T11" s="34"/>
      <c r="U11" s="35" t="s">
        <v>82</v>
      </c>
      <c r="V11" s="34"/>
      <c r="W11" s="34" t="s">
        <v>122</v>
      </c>
      <c r="X11" s="34"/>
      <c r="Y11" s="36">
        <v>0.01</v>
      </c>
      <c r="Z11" s="37" t="s">
        <v>68</v>
      </c>
      <c r="AA11" s="35">
        <v>0.01</v>
      </c>
      <c r="AB11" s="37" t="s">
        <v>53</v>
      </c>
      <c r="AC11" s="35">
        <v>0.35</v>
      </c>
      <c r="AD11" s="38" t="s">
        <v>69</v>
      </c>
      <c r="AE11" s="34"/>
      <c r="AF11" s="39"/>
      <c r="AG11" s="40"/>
      <c r="AH11" s="41"/>
      <c r="AI11" s="41"/>
      <c r="AJ11" s="39"/>
      <c r="AK11" s="40"/>
    </row>
    <row r="12" spans="1:37" s="49" customFormat="1" ht="17.25" thickBot="1" x14ac:dyDescent="0.3">
      <c r="A12" s="165"/>
      <c r="B12" s="173"/>
      <c r="C12" s="207"/>
      <c r="D12" s="207"/>
      <c r="E12" s="211"/>
      <c r="F12" s="170"/>
      <c r="G12" s="171"/>
      <c r="H12" s="162"/>
      <c r="I12" s="163"/>
      <c r="J12" s="176"/>
      <c r="K12" s="163">
        <v>0</v>
      </c>
      <c r="L12" s="162"/>
      <c r="M12" s="163"/>
      <c r="N12" s="175"/>
      <c r="O12" s="6">
        <v>2</v>
      </c>
      <c r="P12" s="59"/>
      <c r="Q12" s="32"/>
      <c r="R12" s="33" t="s">
        <v>82</v>
      </c>
      <c r="S12" s="34"/>
      <c r="T12" s="34"/>
      <c r="U12" s="35" t="s">
        <v>82</v>
      </c>
      <c r="V12" s="34"/>
      <c r="W12" s="34"/>
      <c r="X12" s="34"/>
      <c r="Y12" s="36" t="s">
        <v>82</v>
      </c>
      <c r="Z12" s="37" t="s">
        <v>82</v>
      </c>
      <c r="AA12" s="35" t="s">
        <v>82</v>
      </c>
      <c r="AB12" s="37" t="s">
        <v>82</v>
      </c>
      <c r="AC12" s="35" t="s">
        <v>82</v>
      </c>
      <c r="AD12" s="38" t="s">
        <v>82</v>
      </c>
      <c r="AE12" s="34"/>
      <c r="AF12" s="39"/>
      <c r="AG12" s="40"/>
      <c r="AH12" s="41"/>
      <c r="AI12" s="41"/>
      <c r="AJ12" s="39"/>
      <c r="AK12" s="40"/>
    </row>
    <row r="13" spans="1:37" s="49" customFormat="1" ht="126" x14ac:dyDescent="0.25">
      <c r="A13" s="165">
        <v>3</v>
      </c>
      <c r="B13" s="172" t="s">
        <v>71</v>
      </c>
      <c r="C13" s="206" t="s">
        <v>129</v>
      </c>
      <c r="D13" s="206" t="s">
        <v>130</v>
      </c>
      <c r="E13" s="210" t="s">
        <v>131</v>
      </c>
      <c r="F13" s="170" t="s">
        <v>137</v>
      </c>
      <c r="G13" s="171">
        <v>2</v>
      </c>
      <c r="H13" s="162" t="s">
        <v>68</v>
      </c>
      <c r="I13" s="163">
        <v>0.2</v>
      </c>
      <c r="J13" s="176" t="s">
        <v>138</v>
      </c>
      <c r="K13" s="163" t="s">
        <v>138</v>
      </c>
      <c r="L13" s="162" t="s">
        <v>118</v>
      </c>
      <c r="M13" s="163">
        <v>0.8</v>
      </c>
      <c r="N13" s="175" t="s">
        <v>119</v>
      </c>
      <c r="O13" s="6">
        <v>1</v>
      </c>
      <c r="P13" s="60" t="s">
        <v>141</v>
      </c>
      <c r="Q13" s="32" t="s">
        <v>120</v>
      </c>
      <c r="R13" s="33" t="s">
        <v>121</v>
      </c>
      <c r="S13" s="34" t="s">
        <v>58</v>
      </c>
      <c r="T13" s="34"/>
      <c r="U13" s="35" t="s">
        <v>82</v>
      </c>
      <c r="V13" s="34"/>
      <c r="W13" s="34" t="s">
        <v>122</v>
      </c>
      <c r="X13" s="34"/>
      <c r="Y13" s="36">
        <v>0.01</v>
      </c>
      <c r="Z13" s="37" t="s">
        <v>68</v>
      </c>
      <c r="AA13" s="35">
        <v>0.01</v>
      </c>
      <c r="AB13" s="37" t="s">
        <v>53</v>
      </c>
      <c r="AC13" s="35">
        <v>0.35</v>
      </c>
      <c r="AD13" s="38" t="s">
        <v>69</v>
      </c>
      <c r="AE13" s="34"/>
      <c r="AF13" s="39"/>
      <c r="AG13" s="40"/>
      <c r="AH13" s="41"/>
      <c r="AI13" s="41"/>
      <c r="AJ13" s="39"/>
      <c r="AK13" s="40"/>
    </row>
    <row r="14" spans="1:37" s="49" customFormat="1" ht="17.25" thickBot="1" x14ac:dyDescent="0.3">
      <c r="A14" s="165"/>
      <c r="B14" s="173"/>
      <c r="C14" s="207"/>
      <c r="D14" s="207"/>
      <c r="E14" s="211"/>
      <c r="F14" s="170"/>
      <c r="G14" s="171"/>
      <c r="H14" s="162"/>
      <c r="I14" s="163"/>
      <c r="J14" s="176"/>
      <c r="K14" s="163">
        <v>0</v>
      </c>
      <c r="L14" s="162"/>
      <c r="M14" s="163"/>
      <c r="N14" s="175"/>
      <c r="O14" s="6">
        <v>2</v>
      </c>
      <c r="P14" s="57"/>
      <c r="Q14" s="32"/>
      <c r="R14" s="33"/>
      <c r="S14" s="34"/>
      <c r="T14" s="34"/>
      <c r="U14" s="35" t="s">
        <v>82</v>
      </c>
      <c r="V14" s="34"/>
      <c r="W14" s="34"/>
      <c r="X14" s="34"/>
      <c r="Y14" s="36" t="s">
        <v>82</v>
      </c>
      <c r="Z14" s="37" t="s">
        <v>82</v>
      </c>
      <c r="AA14" s="35" t="s">
        <v>82</v>
      </c>
      <c r="AB14" s="37" t="s">
        <v>82</v>
      </c>
      <c r="AC14" s="35" t="s">
        <v>82</v>
      </c>
      <c r="AD14" s="38" t="s">
        <v>82</v>
      </c>
      <c r="AE14" s="34"/>
      <c r="AF14" s="39"/>
      <c r="AG14" s="40"/>
      <c r="AH14" s="41"/>
      <c r="AI14" s="41"/>
      <c r="AJ14" s="39"/>
      <c r="AK14" s="40"/>
    </row>
    <row r="15" spans="1:37" s="49" customFormat="1" ht="78.75" x14ac:dyDescent="0.25">
      <c r="A15" s="165">
        <v>4</v>
      </c>
      <c r="B15" s="172" t="s">
        <v>71</v>
      </c>
      <c r="C15" s="206" t="s">
        <v>142</v>
      </c>
      <c r="D15" s="206" t="s">
        <v>132</v>
      </c>
      <c r="E15" s="208" t="s">
        <v>143</v>
      </c>
      <c r="F15" s="170" t="s">
        <v>137</v>
      </c>
      <c r="G15" s="171">
        <v>40</v>
      </c>
      <c r="H15" s="162" t="s">
        <v>76</v>
      </c>
      <c r="I15" s="163">
        <v>0.6</v>
      </c>
      <c r="J15" s="176" t="s">
        <v>127</v>
      </c>
      <c r="K15" s="163" t="s">
        <v>127</v>
      </c>
      <c r="L15" s="162" t="s">
        <v>54</v>
      </c>
      <c r="M15" s="163">
        <v>0.6</v>
      </c>
      <c r="N15" s="175" t="s">
        <v>54</v>
      </c>
      <c r="O15" s="6">
        <v>1</v>
      </c>
      <c r="P15" s="60" t="s">
        <v>144</v>
      </c>
      <c r="Q15" s="32" t="s">
        <v>145</v>
      </c>
      <c r="R15" s="33" t="s">
        <v>121</v>
      </c>
      <c r="S15" s="34" t="s">
        <v>58</v>
      </c>
      <c r="T15" s="34"/>
      <c r="U15" s="35" t="s">
        <v>82</v>
      </c>
      <c r="V15" s="34"/>
      <c r="W15" s="34" t="s">
        <v>122</v>
      </c>
      <c r="X15" s="34"/>
      <c r="Y15" s="36">
        <v>0.01</v>
      </c>
      <c r="Z15" s="37" t="s">
        <v>68</v>
      </c>
      <c r="AA15" s="35">
        <v>0.01</v>
      </c>
      <c r="AB15" s="37" t="s">
        <v>53</v>
      </c>
      <c r="AC15" s="35">
        <v>0.35</v>
      </c>
      <c r="AD15" s="38" t="s">
        <v>69</v>
      </c>
      <c r="AE15" s="34"/>
      <c r="AF15" s="39"/>
      <c r="AG15" s="40"/>
      <c r="AH15" s="41"/>
      <c r="AI15" s="41"/>
      <c r="AJ15" s="39"/>
      <c r="AK15" s="40"/>
    </row>
    <row r="16" spans="1:37" s="49" customFormat="1" ht="69" customHeight="1" thickBot="1" x14ac:dyDescent="0.3">
      <c r="A16" s="165"/>
      <c r="B16" s="173"/>
      <c r="C16" s="207"/>
      <c r="D16" s="207"/>
      <c r="E16" s="209"/>
      <c r="F16" s="170"/>
      <c r="G16" s="171"/>
      <c r="H16" s="162"/>
      <c r="I16" s="163"/>
      <c r="J16" s="176"/>
      <c r="K16" s="163">
        <v>0</v>
      </c>
      <c r="L16" s="162"/>
      <c r="M16" s="163"/>
      <c r="N16" s="175"/>
      <c r="O16" s="6">
        <v>2</v>
      </c>
      <c r="P16" s="57"/>
      <c r="Q16" s="32"/>
      <c r="R16" s="33" t="s">
        <v>82</v>
      </c>
      <c r="S16" s="34"/>
      <c r="T16" s="34"/>
      <c r="U16" s="35" t="s">
        <v>82</v>
      </c>
      <c r="V16" s="34"/>
      <c r="W16" s="34"/>
      <c r="X16" s="34"/>
      <c r="Y16" s="36" t="s">
        <v>82</v>
      </c>
      <c r="Z16" s="37" t="s">
        <v>82</v>
      </c>
      <c r="AA16" s="35" t="s">
        <v>82</v>
      </c>
      <c r="AB16" s="37" t="s">
        <v>82</v>
      </c>
      <c r="AC16" s="35" t="s">
        <v>82</v>
      </c>
      <c r="AD16" s="38" t="s">
        <v>82</v>
      </c>
      <c r="AE16" s="34"/>
      <c r="AF16" s="39"/>
      <c r="AG16" s="40"/>
      <c r="AH16" s="41"/>
      <c r="AI16" s="41"/>
      <c r="AJ16" s="39"/>
      <c r="AK16" s="40"/>
    </row>
  </sheetData>
  <mergeCells count="106">
    <mergeCell ref="AH1:AK1"/>
    <mergeCell ref="AH3:AK3"/>
    <mergeCell ref="AH2:AK2"/>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F7:AF8"/>
    <mergeCell ref="AK7:AK8"/>
    <mergeCell ref="AJ7:AJ8"/>
    <mergeCell ref="AG5:AK5"/>
    <mergeCell ref="A6:G6"/>
    <mergeCell ref="H6:N6"/>
    <mergeCell ref="O6:X6"/>
    <mergeCell ref="K11:K12"/>
    <mergeCell ref="L11:L12"/>
    <mergeCell ref="M11:M12"/>
    <mergeCell ref="N11:N12"/>
    <mergeCell ref="AB7:AB8"/>
    <mergeCell ref="Z7:Z8"/>
    <mergeCell ref="AA7:AA8"/>
    <mergeCell ref="G7:G8"/>
    <mergeCell ref="H7:H8"/>
    <mergeCell ref="I7:I8"/>
    <mergeCell ref="L7:L8"/>
    <mergeCell ref="M7:M8"/>
    <mergeCell ref="N7:N8"/>
    <mergeCell ref="J7:J8"/>
    <mergeCell ref="K7:K8"/>
    <mergeCell ref="R7:R8"/>
    <mergeCell ref="S7:X7"/>
    <mergeCell ref="H11:H12"/>
    <mergeCell ref="I11:I12"/>
    <mergeCell ref="J11:J12"/>
    <mergeCell ref="A5:B5"/>
    <mergeCell ref="A7:A8"/>
    <mergeCell ref="F7:F8"/>
    <mergeCell ref="E7:E8"/>
    <mergeCell ref="D7:D8"/>
    <mergeCell ref="C7:C8"/>
    <mergeCell ref="AE7:AE8"/>
    <mergeCell ref="O7:O8"/>
    <mergeCell ref="AD7:AD8"/>
    <mergeCell ref="AC7:AC8"/>
    <mergeCell ref="Y7:Y8"/>
    <mergeCell ref="P7:P8"/>
    <mergeCell ref="B7:B8"/>
    <mergeCell ref="C5:G5"/>
    <mergeCell ref="H5:I5"/>
    <mergeCell ref="J5:N5"/>
    <mergeCell ref="O5:P5"/>
    <mergeCell ref="D11:D12"/>
    <mergeCell ref="E11:E12"/>
    <mergeCell ref="Y6:AE6"/>
    <mergeCell ref="AF6:AK6"/>
    <mergeCell ref="Q7:Q8"/>
    <mergeCell ref="M13:M14"/>
    <mergeCell ref="N13:N14"/>
    <mergeCell ref="A11:A12"/>
    <mergeCell ref="B11:B12"/>
    <mergeCell ref="C11:C12"/>
    <mergeCell ref="A13:A14"/>
    <mergeCell ref="B13:B14"/>
    <mergeCell ref="C13:C14"/>
    <mergeCell ref="D13:D14"/>
    <mergeCell ref="E13:E14"/>
    <mergeCell ref="F13:F14"/>
    <mergeCell ref="AI7:AI8"/>
    <mergeCell ref="AH7:AH8"/>
    <mergeCell ref="AG7:AG8"/>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J13:J14"/>
    <mergeCell ref="K13:K14"/>
    <mergeCell ref="L13:L14"/>
    <mergeCell ref="F11:F12"/>
    <mergeCell ref="G11:G12"/>
    <mergeCell ref="G13:G14"/>
    <mergeCell ref="H13:H14"/>
    <mergeCell ref="I13:I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5AD29-7CD5-4490-A660-1BE647319D27}">
  <dimension ref="A1:AK18"/>
  <sheetViews>
    <sheetView topLeftCell="A6" zoomScale="30" zoomScaleNormal="30" workbookViewId="0">
      <selection activeCell="C7" sqref="C7:C8"/>
    </sheetView>
  </sheetViews>
  <sheetFormatPr baseColWidth="10" defaultRowHeight="84.75" customHeight="1" x14ac:dyDescent="0.25"/>
  <cols>
    <col min="3" max="3" width="32" bestFit="1" customWidth="1"/>
    <col min="4" max="4" width="25.7109375" bestFit="1" customWidth="1"/>
    <col min="5" max="5" width="105.85546875" bestFit="1" customWidth="1"/>
    <col min="6" max="6" width="11.28515625" bestFit="1" customWidth="1"/>
  </cols>
  <sheetData>
    <row r="1" spans="1:37" ht="84.75" customHeight="1" x14ac:dyDescent="0.3">
      <c r="A1" s="165"/>
      <c r="B1" s="165"/>
      <c r="C1" s="165"/>
      <c r="D1" s="165"/>
      <c r="E1" s="215" t="s">
        <v>0</v>
      </c>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178" t="s">
        <v>1</v>
      </c>
      <c r="AI1" s="178"/>
      <c r="AJ1" s="178"/>
      <c r="AK1" s="178"/>
    </row>
    <row r="2" spans="1:37" ht="84.75" customHeight="1" x14ac:dyDescent="0.3">
      <c r="A2" s="165"/>
      <c r="B2" s="165"/>
      <c r="C2" s="165"/>
      <c r="D2" s="165"/>
      <c r="E2" s="215" t="s">
        <v>2</v>
      </c>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178" t="s">
        <v>3</v>
      </c>
      <c r="AI2" s="178"/>
      <c r="AJ2" s="178"/>
      <c r="AK2" s="178"/>
    </row>
    <row r="3" spans="1:37" ht="84.75" customHeight="1" x14ac:dyDescent="0.3">
      <c r="A3" s="165"/>
      <c r="B3" s="165"/>
      <c r="C3" s="165"/>
      <c r="D3" s="16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178" t="s">
        <v>4</v>
      </c>
      <c r="AI3" s="178"/>
      <c r="AJ3" s="178"/>
      <c r="AK3" s="178"/>
    </row>
    <row r="4" spans="1:37" ht="84.75" customHeight="1" x14ac:dyDescent="0.3">
      <c r="A4" s="13"/>
      <c r="B4" s="14"/>
      <c r="C4" s="13"/>
      <c r="D4" s="13"/>
      <c r="E4" s="8"/>
      <c r="F4" s="12"/>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84.75" customHeight="1" x14ac:dyDescent="0.25">
      <c r="A5" s="187" t="s">
        <v>5</v>
      </c>
      <c r="B5" s="187"/>
      <c r="C5" s="186"/>
      <c r="D5" s="186"/>
      <c r="E5" s="186"/>
      <c r="F5" s="186"/>
      <c r="G5" s="186"/>
      <c r="H5" s="187" t="s">
        <v>6</v>
      </c>
      <c r="I5" s="187"/>
      <c r="J5" s="186"/>
      <c r="K5" s="186"/>
      <c r="L5" s="186"/>
      <c r="M5" s="186"/>
      <c r="N5" s="186"/>
      <c r="O5" s="187" t="s">
        <v>7</v>
      </c>
      <c r="P5" s="187"/>
      <c r="Q5" s="212"/>
      <c r="R5" s="213"/>
      <c r="S5" s="213"/>
      <c r="T5" s="213"/>
      <c r="U5" s="213"/>
      <c r="V5" s="213"/>
      <c r="W5" s="213"/>
      <c r="X5" s="213"/>
      <c r="Y5" s="213"/>
      <c r="Z5" s="213"/>
      <c r="AA5" s="213"/>
      <c r="AB5" s="213"/>
      <c r="AC5" s="213"/>
      <c r="AD5" s="213"/>
      <c r="AE5" s="214"/>
      <c r="AF5" s="15" t="s">
        <v>8</v>
      </c>
      <c r="AG5" s="212"/>
      <c r="AH5" s="213"/>
      <c r="AI5" s="213"/>
      <c r="AJ5" s="213"/>
      <c r="AK5" s="214"/>
    </row>
    <row r="6" spans="1:37" ht="84.75" customHeight="1" x14ac:dyDescent="0.25">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row>
    <row r="7" spans="1:37" s="66" customFormat="1" ht="84.75" customHeight="1" x14ac:dyDescent="0.25">
      <c r="A7" s="188" t="s">
        <v>13</v>
      </c>
      <c r="B7" s="216" t="s">
        <v>14</v>
      </c>
      <c r="C7" s="216" t="s">
        <v>15</v>
      </c>
      <c r="D7" s="216" t="s">
        <v>16</v>
      </c>
      <c r="E7" s="216" t="s">
        <v>17</v>
      </c>
      <c r="F7" s="216" t="s">
        <v>18</v>
      </c>
      <c r="G7" s="216" t="s">
        <v>19</v>
      </c>
      <c r="H7" s="220" t="s">
        <v>20</v>
      </c>
      <c r="I7" s="220" t="s">
        <v>21</v>
      </c>
      <c r="J7" s="220" t="s">
        <v>22</v>
      </c>
      <c r="K7" s="220" t="s">
        <v>23</v>
      </c>
      <c r="L7" s="220" t="s">
        <v>24</v>
      </c>
      <c r="M7" s="220" t="s">
        <v>21</v>
      </c>
      <c r="N7" s="220" t="s">
        <v>25</v>
      </c>
      <c r="O7" s="218" t="s">
        <v>26</v>
      </c>
      <c r="P7" s="191" t="s">
        <v>27</v>
      </c>
      <c r="Q7" s="191" t="s">
        <v>28</v>
      </c>
      <c r="R7" s="191" t="s">
        <v>29</v>
      </c>
      <c r="S7" s="234" t="s">
        <v>30</v>
      </c>
      <c r="T7" s="235"/>
      <c r="U7" s="235"/>
      <c r="V7" s="235"/>
      <c r="W7" s="235"/>
      <c r="X7" s="236"/>
      <c r="Y7" s="232" t="s">
        <v>85</v>
      </c>
      <c r="Z7" s="232" t="s">
        <v>31</v>
      </c>
      <c r="AA7" s="232" t="s">
        <v>21</v>
      </c>
      <c r="AB7" s="232" t="s">
        <v>32</v>
      </c>
      <c r="AC7" s="232" t="s">
        <v>21</v>
      </c>
      <c r="AD7" s="232" t="s">
        <v>33</v>
      </c>
      <c r="AE7" s="232" t="s">
        <v>34</v>
      </c>
      <c r="AF7" s="222" t="s">
        <v>12</v>
      </c>
      <c r="AG7" s="222" t="s">
        <v>35</v>
      </c>
      <c r="AH7" s="222" t="s">
        <v>36</v>
      </c>
      <c r="AI7" s="222" t="s">
        <v>37</v>
      </c>
      <c r="AJ7" s="222" t="s">
        <v>38</v>
      </c>
      <c r="AK7" s="222" t="s">
        <v>39</v>
      </c>
    </row>
    <row r="8" spans="1:37" s="66" customFormat="1" ht="84.75" customHeight="1" x14ac:dyDescent="0.25">
      <c r="A8" s="188"/>
      <c r="B8" s="217"/>
      <c r="C8" s="217"/>
      <c r="D8" s="217"/>
      <c r="E8" s="217"/>
      <c r="F8" s="217"/>
      <c r="G8" s="217"/>
      <c r="H8" s="221"/>
      <c r="I8" s="221"/>
      <c r="J8" s="221"/>
      <c r="K8" s="221"/>
      <c r="L8" s="221"/>
      <c r="M8" s="221"/>
      <c r="N8" s="221"/>
      <c r="O8" s="219"/>
      <c r="P8" s="192"/>
      <c r="Q8" s="192"/>
      <c r="R8" s="192"/>
      <c r="S8" s="48" t="s">
        <v>40</v>
      </c>
      <c r="T8" s="48" t="s">
        <v>41</v>
      </c>
      <c r="U8" s="48" t="s">
        <v>42</v>
      </c>
      <c r="V8" s="48" t="s">
        <v>43</v>
      </c>
      <c r="W8" s="48" t="s">
        <v>44</v>
      </c>
      <c r="X8" s="48" t="s">
        <v>45</v>
      </c>
      <c r="Y8" s="233"/>
      <c r="Z8" s="233"/>
      <c r="AA8" s="233"/>
      <c r="AB8" s="233"/>
      <c r="AC8" s="233"/>
      <c r="AD8" s="233"/>
      <c r="AE8" s="233"/>
      <c r="AF8" s="223"/>
      <c r="AG8" s="223"/>
      <c r="AH8" s="223"/>
      <c r="AI8" s="223"/>
      <c r="AJ8" s="223"/>
      <c r="AK8" s="223"/>
    </row>
    <row r="9" spans="1:37" ht="84.75" customHeight="1" x14ac:dyDescent="0.25">
      <c r="A9" s="6">
        <v>1</v>
      </c>
      <c r="B9" s="39" t="s">
        <v>146</v>
      </c>
      <c r="C9" s="61" t="s">
        <v>147</v>
      </c>
      <c r="D9" s="39" t="s">
        <v>148</v>
      </c>
      <c r="E9" s="50" t="s">
        <v>149</v>
      </c>
      <c r="F9" s="39" t="s">
        <v>150</v>
      </c>
      <c r="G9" s="62" t="s">
        <v>151</v>
      </c>
      <c r="H9" s="44" t="str">
        <f>IF(G9&lt;=0,"",IF(G9&lt;=2,"Muy Baja",IF(G9&lt;=24,"Baja",IF(G9&lt;=500,"Media",IF(G9&lt;=5000,"Alta","Muy Alta")))))</f>
        <v>Muy Alta</v>
      </c>
      <c r="I9" s="46">
        <f>IF(H9="","",IF(H9="Muy Baja",0.2,IF(H9="Baja",0.4,IF(H9="Media",0.6,IF(H9="Alta",0.8,IF(H9="Muy Alta",1,))))))</f>
        <v>1</v>
      </c>
      <c r="J9" s="47" t="s">
        <v>77</v>
      </c>
      <c r="K9" s="63" t="str">
        <f>IF(NOT(ISERROR(MATCH(J9,'[2]Tabla Impacto'!$B$221:$B$223,0))),'[2]Tabla Impacto'!$F$223&amp;"Por favor no seleccionar los criterios de impacto(Afectación Económica o presupuestal y Pérdida Reputacional)",J9)</f>
        <v xml:space="preserve">     Entre 50 y 100 SMLMV </v>
      </c>
      <c r="L9" s="44" t="str">
        <f>IF(OR(K9='[2]Tabla Impacto'!$C$11,K9='[2]Tabla Impacto'!$D$11),"Leve",IF(OR(K9='[2]Tabla Impacto'!$C$12,K9='[2]Tabla Impacto'!$D$12),"Menor",IF(OR(K9='[2]Tabla Impacto'!$C$13,K9='[2]Tabla Impacto'!$D$13),"Moderado",IF(OR(K9='[2]Tabla Impacto'!$C$14,K9='[2]Tabla Impacto'!$D$14),"Mayor",IF(OR(K9='[2]Tabla Impacto'!$C$15,K9='[2]Tabla Impacto'!$D$15),"Catastrófico","")))))</f>
        <v>Moderado</v>
      </c>
      <c r="M9" s="46">
        <f>IF(L9="","",IF(L9="Leve",0.2,IF(L9="Menor",0.4,IF(L9="Moderado",0.6,IF(L9="Mayor",0.8,IF(L9="Catastrófico",1,))))))</f>
        <v>0.6</v>
      </c>
      <c r="N9" s="4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6">
        <v>1</v>
      </c>
      <c r="P9" s="64" t="s">
        <v>152</v>
      </c>
      <c r="Q9" s="64" t="s">
        <v>153</v>
      </c>
      <c r="R9" s="33" t="str">
        <f t="shared" ref="R9:R14" si="0">IF(OR(S9="Preventivo",S9="Detectivo"),"Probabilidad",IF(S9="Correctivo","Impacto",""))</f>
        <v>Probabilidad</v>
      </c>
      <c r="S9" s="34" t="s">
        <v>154</v>
      </c>
      <c r="T9" s="34" t="s">
        <v>59</v>
      </c>
      <c r="U9" s="35" t="str">
        <f>IF(AND(S9="Preventivo",T9="Automático"),"50%",IF(AND(S9="Preventivo",T9="Manual"),"40%",IF(AND(S9="Detectivo",T9="Automático"),"40%",IF(AND(S9="Detectivo",T9="Manual"),"30%",IF(AND(S9="Correctivo",T9="Automático"),"35%",IF(AND(S9="Correctivo",T9="Manual"),"25%",""))))))</f>
        <v>30%</v>
      </c>
      <c r="V9" s="34" t="s">
        <v>61</v>
      </c>
      <c r="W9" s="34" t="s">
        <v>62</v>
      </c>
      <c r="X9" s="34" t="s">
        <v>63</v>
      </c>
      <c r="Y9" s="36">
        <f>IFERROR(IF(R9="Probabilidad",(I9-(+I9*U9)),IF(R9="Impacto",I9,"")),"")</f>
        <v>0.7</v>
      </c>
      <c r="Z9" s="37" t="str">
        <f>IFERROR(IF(Y9="","",IF(Y9&lt;=0.2,"Muy Baja",IF(Y9&lt;=0.4,"Baja",IF(Y9&lt;=0.6,"Media",IF(Y9&lt;=0.8,"Alta","Muy Alta"))))),"")</f>
        <v>Alta</v>
      </c>
      <c r="AA9" s="35">
        <f>+Y9</f>
        <v>0.7</v>
      </c>
      <c r="AB9" s="37" t="str">
        <f>IFERROR(IF(AC9="","",IF(AC9&lt;=0.2,"Leve",IF(AC9&lt;=0.4,"Menor",IF(AC9&lt;=0.6,"Moderado",IF(AC9&lt;=0.8,"Mayor","Catastrófico"))))),"")</f>
        <v>Moderado</v>
      </c>
      <c r="AC9" s="35">
        <f>IFERROR(IF(R9="Impacto",(M9-(+M9*U9)),IF(R9="Probabilidad",M9,"")),"")</f>
        <v>0.6</v>
      </c>
      <c r="AD9" s="3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34" t="s">
        <v>70</v>
      </c>
      <c r="AF9" s="26" t="s">
        <v>155</v>
      </c>
      <c r="AG9" s="39" t="s">
        <v>156</v>
      </c>
      <c r="AH9" s="41">
        <v>44927</v>
      </c>
      <c r="AI9" s="41">
        <v>44958</v>
      </c>
      <c r="AJ9" s="65"/>
      <c r="AK9" s="40" t="s">
        <v>99</v>
      </c>
    </row>
    <row r="10" spans="1:37" ht="84.75" customHeight="1" x14ac:dyDescent="0.25">
      <c r="A10" s="224">
        <v>2</v>
      </c>
      <c r="B10" s="172" t="s">
        <v>46</v>
      </c>
      <c r="C10" s="172" t="s">
        <v>157</v>
      </c>
      <c r="D10" s="172" t="s">
        <v>158</v>
      </c>
      <c r="E10" s="226" t="s">
        <v>159</v>
      </c>
      <c r="F10" s="172" t="s">
        <v>75</v>
      </c>
      <c r="G10" s="62" t="s">
        <v>160</v>
      </c>
      <c r="H10" s="44" t="str">
        <f>IF(G10&lt;=0,"",IF(G10&lt;=2,"Muy Baja",IF(G10&lt;=24,"Baja",IF(G10&lt;=500,"Media",IF(G10&lt;=5000,"Alta","Muy Alta")))))</f>
        <v>Muy Alta</v>
      </c>
      <c r="I10" s="228">
        <f>IF(H10="","",IF(H10="Muy Baja",0.2,IF(H10="Baja",0.4,IF(H10="Media",0.6,IF(H10="Alta",0.8,IF(H10="Muy Alta",1,))))))</f>
        <v>1</v>
      </c>
      <c r="J10" s="230" t="s">
        <v>117</v>
      </c>
      <c r="K10" s="228" t="str">
        <f>IF(NOT(ISERROR(MATCH(J10,'[2]Tabla Impacto'!$B$221:$B$223,0))),'[2]Tabla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41" t="str">
        <f>IF(OR(K10='[2]Tabla Impacto'!$C$11,K10='[2]Tabla Impacto'!$D$11),"Leve",IF(OR(K10='[2]Tabla Impacto'!$C$12,K10='[2]Tabla Impacto'!$D$12),"Menor",IF(OR(K10='[2]Tabla Impacto'!$C$13,K10='[2]Tabla Impacto'!$D$13),"Moderado",IF(OR(K10='[2]Tabla Impacto'!$C$14,K10='[2]Tabla Impacto'!$D$14),"Mayor",IF(OR(K10='[2]Tabla Impacto'!$C$15,K10='[2]Tabla Impacto'!$D$15),"Catastrófico","")))))</f>
        <v>Mayor</v>
      </c>
      <c r="M10" s="228">
        <f>IF(L10="","",IF(L10="Leve",0.2,IF(L10="Menor",0.4,IF(L10="Moderado",0.6,IF(L10="Mayor",0.8,IF(L10="Catastrófico",1,))))))</f>
        <v>0.8</v>
      </c>
      <c r="N10" s="249"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32" t="s">
        <v>161</v>
      </c>
      <c r="Q10" s="32" t="s">
        <v>162</v>
      </c>
      <c r="R10" s="33" t="str">
        <f t="shared" si="0"/>
        <v>Probabilidad</v>
      </c>
      <c r="S10" s="34" t="s">
        <v>58</v>
      </c>
      <c r="T10" s="34" t="s">
        <v>59</v>
      </c>
      <c r="U10" s="35" t="str">
        <f>IF(AND(S10="Preventivo",T10="Automático"),"50%",IF(AND(S10="Preventivo",T10="Manual"),"40%",IF(AND(S10="Detectivo",T10="Automático"),"40%",IF(AND(S10="Detectivo",T10="Manual"),"30%",IF(AND(S10="Correctivo",T10="Automático"),"35%",IF(AND(S10="Correctivo",T10="Manual"),"25%",""))))))</f>
        <v>40%</v>
      </c>
      <c r="V10" s="34" t="s">
        <v>61</v>
      </c>
      <c r="W10" s="34" t="s">
        <v>62</v>
      </c>
      <c r="X10" s="34" t="s">
        <v>63</v>
      </c>
      <c r="Y10" s="36">
        <f t="shared" ref="Y10:Y12" si="1">IFERROR(IF(R10="Probabilidad",(I10-(+I10*U10)),IF(R10="Impacto",I10,"")),"")</f>
        <v>0.6</v>
      </c>
      <c r="Z10" s="37" t="str">
        <f>IFERROR(IF(Y10="","",IF(Y10&lt;=0.2,"Muy Baja",IF(Y10&lt;=0.4,"Baja",IF(Y10&lt;=0.6,"Media",IF(Y10&lt;=0.8,"Alta","Muy Alta"))))),"")</f>
        <v>Media</v>
      </c>
      <c r="AA10" s="35">
        <f>+Y10</f>
        <v>0.6</v>
      </c>
      <c r="AB10" s="37" t="str">
        <f>IFERROR(IF(AC10="","",IF(AC10&lt;=0.2,"Leve",IF(AC10&lt;=0.4,"Menor",IF(AC10&lt;=0.6,"Moderado",IF(AC10&lt;=0.8,"Mayor","Catastrófico"))))),"")</f>
        <v>Mayor</v>
      </c>
      <c r="AC10" s="251">
        <f t="shared" ref="AC10:AC14" si="2">IFERROR(IF(R10="Impacto",(M10-(+M10*U10)),IF(R10="Probabilidad",M10,"")),"")</f>
        <v>0.8</v>
      </c>
      <c r="AD10" s="253" t="str">
        <f>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243" t="s">
        <v>70</v>
      </c>
      <c r="AF10" s="172" t="s">
        <v>163</v>
      </c>
      <c r="AG10" s="172" t="s">
        <v>156</v>
      </c>
      <c r="AH10" s="245">
        <v>44927</v>
      </c>
      <c r="AI10" s="245">
        <v>44986</v>
      </c>
      <c r="AJ10" s="247"/>
      <c r="AK10" s="237" t="s">
        <v>99</v>
      </c>
    </row>
    <row r="11" spans="1:37" ht="135" customHeight="1" x14ac:dyDescent="0.25">
      <c r="A11" s="225"/>
      <c r="B11" s="173"/>
      <c r="C11" s="173"/>
      <c r="D11" s="173"/>
      <c r="E11" s="227"/>
      <c r="F11" s="173"/>
      <c r="G11" s="40" t="s">
        <v>164</v>
      </c>
      <c r="H11" s="44" t="str">
        <f>IF(G11&lt;=0,"",IF(G11&lt;=2,"Muy Baja",IF(G11&lt;=24,"Baja",IF(G11&lt;=500,"Media",IF(G11&lt;=5000,"Alta","Muy Alta")))))</f>
        <v>Muy Alta</v>
      </c>
      <c r="I11" s="229"/>
      <c r="J11" s="231"/>
      <c r="K11" s="229">
        <f>IF(NOT(ISERROR(MATCH(J11,_xlfn.ANCHORARRAY(E10),0))),#REF!&amp;"Por favor no seleccionar los criterios de impacto",J11)</f>
        <v>0</v>
      </c>
      <c r="L11" s="242"/>
      <c r="M11" s="229"/>
      <c r="N11" s="250"/>
      <c r="O11" s="6">
        <v>2</v>
      </c>
      <c r="P11" s="32" t="s">
        <v>165</v>
      </c>
      <c r="Q11" s="32" t="s">
        <v>166</v>
      </c>
      <c r="R11" s="33" t="str">
        <f t="shared" si="0"/>
        <v>Probabilidad</v>
      </c>
      <c r="S11" s="34" t="s">
        <v>154</v>
      </c>
      <c r="T11" s="34" t="s">
        <v>59</v>
      </c>
      <c r="U11" s="35" t="str">
        <f t="shared" ref="U11" si="3">IF(AND(S11="Preventivo",T11="Automático"),"50%",IF(AND(S11="Preventivo",T11="Manual"),"40%",IF(AND(S11="Detectivo",T11="Automático"),"40%",IF(AND(S11="Detectivo",T11="Manual"),"30%",IF(AND(S11="Correctivo",T11="Automático"),"35%",IF(AND(S11="Correctivo",T11="Manual"),"25%",""))))))</f>
        <v>30%</v>
      </c>
      <c r="V11" s="34" t="s">
        <v>61</v>
      </c>
      <c r="W11" s="34" t="s">
        <v>122</v>
      </c>
      <c r="X11" s="34" t="s">
        <v>63</v>
      </c>
      <c r="Y11" s="36">
        <v>0.2</v>
      </c>
      <c r="Z11" s="37" t="str">
        <f t="shared" ref="Z11" si="4">IFERROR(IF(Y11="","",IF(Y11&lt;=0.2,"Muy Baja",IF(Y11&lt;=0.4,"Baja",IF(Y11&lt;=0.6,"Media",IF(Y11&lt;=0.8,"Alta","Muy Alta"))))),"")</f>
        <v>Muy Baja</v>
      </c>
      <c r="AA11" s="35">
        <v>0.2</v>
      </c>
      <c r="AB11" s="37" t="s">
        <v>53</v>
      </c>
      <c r="AC11" s="252"/>
      <c r="AD11" s="254"/>
      <c r="AE11" s="244"/>
      <c r="AF11" s="173"/>
      <c r="AG11" s="173"/>
      <c r="AH11" s="246"/>
      <c r="AI11" s="246"/>
      <c r="AJ11" s="248"/>
      <c r="AK11" s="238"/>
    </row>
    <row r="12" spans="1:37" ht="84.75" customHeight="1" x14ac:dyDescent="0.25">
      <c r="A12" s="224">
        <v>3</v>
      </c>
      <c r="B12" s="172" t="s">
        <v>46</v>
      </c>
      <c r="C12" s="172" t="s">
        <v>167</v>
      </c>
      <c r="D12" s="172" t="s">
        <v>168</v>
      </c>
      <c r="E12" s="226" t="s">
        <v>169</v>
      </c>
      <c r="F12" s="172" t="s">
        <v>75</v>
      </c>
      <c r="G12" s="239" t="s">
        <v>170</v>
      </c>
      <c r="H12" s="241" t="str">
        <f>IF(G12&lt;=0,"",IF(G12&lt;=2,"Muy Baja",IF(G12&lt;=24,"Baja",IF(G12&lt;=500,"Media",IF(G12&lt;=5000,"Alta","Muy Alta")))))</f>
        <v>Muy Alta</v>
      </c>
      <c r="I12" s="228">
        <f>IF(H12="","",IF(H12="Muy Baja",0.2,IF(H12="Baja",0.4,IF(H12="Media",0.6,IF(H12="Alta",0.8,IF(H12="Muy Alta",1,))))))</f>
        <v>1</v>
      </c>
      <c r="J12" s="230" t="s">
        <v>77</v>
      </c>
      <c r="K12" s="228" t="str">
        <f>IF(NOT(ISERROR(MATCH(J12,'[2]Tabla Impacto'!$B$221:$B$223,0))),'[2]Tabla Impacto'!$F$223&amp;"Por favor no seleccionar los criterios de impacto(Afectación Económica o presupuestal y Pérdida Reputacional)",J12)</f>
        <v xml:space="preserve">     Entre 50 y 100 SMLMV </v>
      </c>
      <c r="L12" s="241" t="str">
        <f>IF(OR(K12='[2]Tabla Impacto'!$C$11,K12='[2]Tabla Impacto'!$D$11),"Leve",IF(OR(K12='[2]Tabla Impacto'!$C$12,K12='[2]Tabla Impacto'!$D$12),"Menor",IF(OR(K12='[2]Tabla Impacto'!$C$13,K12='[2]Tabla Impacto'!$D$13),"Moderado",IF(OR(K12='[2]Tabla Impacto'!$C$14,K12='[2]Tabla Impacto'!$D$14),"Mayor",IF(OR(K12='[2]Tabla Impacto'!$C$15,K12='[2]Tabla Impacto'!$D$15),"Catastrófico","")))))</f>
        <v>Moderado</v>
      </c>
      <c r="M12" s="228">
        <f>IF(L12="","",IF(L12="Leve",0.2,IF(L12="Menor",0.4,IF(L12="Moderado",0.6,IF(L12="Mayor",0.8,IF(L12="Catastrófico",1,))))))</f>
        <v>0.6</v>
      </c>
      <c r="N12" s="24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224">
        <v>1</v>
      </c>
      <c r="P12" s="259" t="s">
        <v>171</v>
      </c>
      <c r="Q12" s="259" t="s">
        <v>172</v>
      </c>
      <c r="R12" s="261" t="str">
        <f t="shared" si="0"/>
        <v>Probabilidad</v>
      </c>
      <c r="S12" s="243" t="s">
        <v>58</v>
      </c>
      <c r="T12" s="243" t="s">
        <v>59</v>
      </c>
      <c r="U12" s="251" t="str">
        <f>IF(AND(S12="Preventivo",T12="Automático"),"50%",IF(AND(S12="Preventivo",T12="Manual"),"40%",IF(AND(S12="Detectivo",T12="Automático"),"40%",IF(AND(S12="Detectivo",T12="Manual"),"30%",IF(AND(S12="Correctivo",T12="Automático"),"35%",IF(AND(S12="Correctivo",T12="Manual"),"25%",""))))))</f>
        <v>40%</v>
      </c>
      <c r="V12" s="243" t="s">
        <v>61</v>
      </c>
      <c r="W12" s="243" t="s">
        <v>62</v>
      </c>
      <c r="X12" s="243" t="s">
        <v>63</v>
      </c>
      <c r="Y12" s="257">
        <f t="shared" si="1"/>
        <v>0.6</v>
      </c>
      <c r="Z12" s="255" t="str">
        <f>IFERROR(IF(Y12="","",IF(Y12&lt;=0.2,"Muy Baja",IF(Y12&lt;=0.4,"Baja",IF(Y12&lt;=0.6,"Media",IF(Y12&lt;=0.8,"Alta","Muy Alta"))))),"")</f>
        <v>Media</v>
      </c>
      <c r="AA12" s="251">
        <f>+Y12</f>
        <v>0.6</v>
      </c>
      <c r="AB12" s="255" t="str">
        <f>IFERROR(IF(AC12="","",IF(AC12&lt;=0.2,"Leve",IF(AC12&lt;=0.4,"Menor",IF(AC12&lt;=0.6,"Moderado",IF(AC12&lt;=0.8,"Mayor","Catastrófico"))))),"")</f>
        <v>Moderado</v>
      </c>
      <c r="AC12" s="251">
        <f t="shared" si="2"/>
        <v>0.6</v>
      </c>
      <c r="AD12" s="253"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243" t="s">
        <v>70</v>
      </c>
      <c r="AF12" s="172" t="s">
        <v>173</v>
      </c>
      <c r="AG12" s="172" t="s">
        <v>156</v>
      </c>
      <c r="AH12" s="245">
        <v>44927</v>
      </c>
      <c r="AI12" s="245">
        <v>44986</v>
      </c>
      <c r="AJ12" s="247"/>
      <c r="AK12" s="237" t="s">
        <v>99</v>
      </c>
    </row>
    <row r="13" spans="1:37" ht="84.75" customHeight="1" x14ac:dyDescent="0.25">
      <c r="A13" s="225"/>
      <c r="B13" s="173"/>
      <c r="C13" s="173"/>
      <c r="D13" s="173"/>
      <c r="E13" s="227"/>
      <c r="F13" s="173"/>
      <c r="G13" s="240"/>
      <c r="H13" s="242"/>
      <c r="I13" s="229"/>
      <c r="J13" s="231"/>
      <c r="K13" s="229">
        <f>IF(NOT(ISERROR(MATCH(J13,_xlfn.ANCHORARRAY(E14),0))),#REF!&amp;"Por favor no seleccionar los criterios de impacto",J13)</f>
        <v>0</v>
      </c>
      <c r="L13" s="242"/>
      <c r="M13" s="229"/>
      <c r="N13" s="250"/>
      <c r="O13" s="225"/>
      <c r="P13" s="260"/>
      <c r="Q13" s="260"/>
      <c r="R13" s="262"/>
      <c r="S13" s="244"/>
      <c r="T13" s="244"/>
      <c r="U13" s="252"/>
      <c r="V13" s="244"/>
      <c r="W13" s="244"/>
      <c r="X13" s="244"/>
      <c r="Y13" s="258"/>
      <c r="Z13" s="256"/>
      <c r="AA13" s="252"/>
      <c r="AB13" s="256"/>
      <c r="AC13" s="252"/>
      <c r="AD13" s="254"/>
      <c r="AE13" s="244"/>
      <c r="AF13" s="173"/>
      <c r="AG13" s="173"/>
      <c r="AH13" s="246"/>
      <c r="AI13" s="246"/>
      <c r="AJ13" s="248"/>
      <c r="AK13" s="238"/>
    </row>
    <row r="14" spans="1:37" ht="84.75" customHeight="1" x14ac:dyDescent="0.25">
      <c r="A14" s="224">
        <v>4</v>
      </c>
      <c r="B14" s="172" t="s">
        <v>71</v>
      </c>
      <c r="C14" s="172" t="s">
        <v>174</v>
      </c>
      <c r="D14" s="172" t="s">
        <v>175</v>
      </c>
      <c r="E14" s="226" t="s">
        <v>176</v>
      </c>
      <c r="F14" s="172" t="s">
        <v>75</v>
      </c>
      <c r="G14" s="237" t="s">
        <v>151</v>
      </c>
      <c r="H14" s="241" t="str">
        <f>IF(G14&lt;=0,"",IF(G14&lt;=2,"Muy Baja",IF(G14&lt;=24,"Baja",IF(G14&lt;=500,"Media",IF(G14&lt;=5000,"Alta","Muy Alta")))))</f>
        <v>Muy Alta</v>
      </c>
      <c r="I14" s="228">
        <f>IF(H14="","",IF(H14="Muy Baja",0.2,IF(H14="Baja",0.4,IF(H14="Media",0.6,IF(H14="Alta",0.8,IF(H14="Muy Alta",1,))))))</f>
        <v>1</v>
      </c>
      <c r="J14" s="230" t="s">
        <v>127</v>
      </c>
      <c r="K14" s="46" t="str">
        <f>IF(NOT(ISERROR(MATCH(J14,'[2]Tabla Impacto'!$B$221:$B$223,0))),'[2]Tabla Impacto'!$F$223&amp;"Por favor no seleccionar los criterios de impacto(Afectación Económica o presupuestal y Pérdida Reputacional)",J14)</f>
        <v xml:space="preserve">     El riesgo afecta la imagen de la entidad con algunos usuarios de relevancia frente al logro de los objetivos</v>
      </c>
      <c r="L14" s="241" t="str">
        <f>IF(OR(K14='[2]Tabla Impacto'!$C$11,K14='[2]Tabla Impacto'!$D$11),"Leve",IF(OR(K14='[2]Tabla Impacto'!$C$12,K14='[2]Tabla Impacto'!$D$12),"Menor",IF(OR(K14='[2]Tabla Impacto'!$C$13,K14='[2]Tabla Impacto'!$D$13),"Moderado",IF(OR(K14='[2]Tabla Impacto'!$C$14,K14='[2]Tabla Impacto'!$D$14),"Mayor",IF(OR(K14='[2]Tabla Impacto'!$C$15,K14='[2]Tabla Impacto'!$D$15),"Catastrófico","")))))</f>
        <v>Moderado</v>
      </c>
      <c r="M14" s="228">
        <f>IF(L14="","",IF(L14="Leve",0.2,IF(L14="Menor",0.4,IF(L14="Moderado",0.6,IF(L14="Mayor",0.8,IF(L14="Catastrófico",1,))))))</f>
        <v>0.6</v>
      </c>
      <c r="N14" s="249"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Alto</v>
      </c>
      <c r="O14" s="224">
        <v>1</v>
      </c>
      <c r="P14" s="259" t="s">
        <v>177</v>
      </c>
      <c r="Q14" s="259" t="s">
        <v>178</v>
      </c>
      <c r="R14" s="261" t="str">
        <f t="shared" si="0"/>
        <v>Probabilidad</v>
      </c>
      <c r="S14" s="243" t="s">
        <v>154</v>
      </c>
      <c r="T14" s="243" t="s">
        <v>59</v>
      </c>
      <c r="U14" s="251" t="str">
        <f>IF(AND(S14="Preventivo",T14="Automático"),"50%",IF(AND(S14="Preventivo",T14="Manual"),"40%",IF(AND(S14="Detectivo",T14="Automático"),"40%",IF(AND(S14="Detectivo",T14="Manual"),"30%",IF(AND(S14="Correctivo",T14="Automático"),"35%",IF(AND(S14="Correctivo",T14="Manual"),"25%",""))))))</f>
        <v>30%</v>
      </c>
      <c r="V14" s="243" t="s">
        <v>61</v>
      </c>
      <c r="W14" s="243" t="s">
        <v>62</v>
      </c>
      <c r="X14" s="243" t="s">
        <v>63</v>
      </c>
      <c r="Y14" s="257">
        <f t="shared" ref="Y14" si="5">IFERROR(IF(R14="Probabilidad",(I14-(+I14*U14)),IF(R14="Impacto",I14,"")),"")</f>
        <v>0.7</v>
      </c>
      <c r="Z14" s="255" t="str">
        <f>IFERROR(IF(Y14="","",IF(Y14&lt;=0.2,"Muy Baja",IF(Y14&lt;=0.4,"Baja",IF(Y14&lt;=0.6,"Media",IF(Y14&lt;=0.8,"Alta","Muy Alta"))))),"")</f>
        <v>Alta</v>
      </c>
      <c r="AA14" s="251">
        <f>+Y14</f>
        <v>0.7</v>
      </c>
      <c r="AB14" s="255" t="str">
        <f>IFERROR(IF(AC14="","",IF(AC14&lt;=0.2,"Leve",IF(AC14&lt;=0.4,"Menor",IF(AC14&lt;=0.6,"Moderado",IF(AC14&lt;=0.8,"Mayor","Catastrófico"))))),"")</f>
        <v>Moderado</v>
      </c>
      <c r="AC14" s="251">
        <f t="shared" si="2"/>
        <v>0.6</v>
      </c>
      <c r="AD14" s="253"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Alto</v>
      </c>
      <c r="AE14" s="243" t="s">
        <v>64</v>
      </c>
      <c r="AF14" s="172"/>
      <c r="AG14" s="172" t="s">
        <v>156</v>
      </c>
      <c r="AH14" s="245">
        <v>44927</v>
      </c>
      <c r="AI14" s="245">
        <v>44986</v>
      </c>
      <c r="AJ14" s="247"/>
      <c r="AK14" s="237" t="s">
        <v>99</v>
      </c>
    </row>
    <row r="15" spans="1:37" ht="84.75" customHeight="1" x14ac:dyDescent="0.25">
      <c r="A15" s="225"/>
      <c r="B15" s="173"/>
      <c r="C15" s="173"/>
      <c r="D15" s="173"/>
      <c r="E15" s="227"/>
      <c r="F15" s="173"/>
      <c r="G15" s="238"/>
      <c r="H15" s="242"/>
      <c r="I15" s="229"/>
      <c r="J15" s="231"/>
      <c r="K15" s="46">
        <f>IF(NOT(ISERROR(MATCH(J15,_xlfn.ANCHORARRAY(#REF!),0))),#REF!&amp;"Por favor no seleccionar los criterios de impacto",J15)</f>
        <v>0</v>
      </c>
      <c r="L15" s="242"/>
      <c r="M15" s="229"/>
      <c r="N15" s="250"/>
      <c r="O15" s="225"/>
      <c r="P15" s="260"/>
      <c r="Q15" s="260"/>
      <c r="R15" s="262"/>
      <c r="S15" s="244"/>
      <c r="T15" s="244"/>
      <c r="U15" s="252"/>
      <c r="V15" s="244"/>
      <c r="W15" s="244"/>
      <c r="X15" s="244"/>
      <c r="Y15" s="258"/>
      <c r="Z15" s="256"/>
      <c r="AA15" s="252"/>
      <c r="AB15" s="256"/>
      <c r="AC15" s="252"/>
      <c r="AD15" s="254"/>
      <c r="AE15" s="244"/>
      <c r="AF15" s="173"/>
      <c r="AG15" s="173"/>
      <c r="AH15" s="246"/>
      <c r="AI15" s="246"/>
      <c r="AJ15" s="248"/>
      <c r="AK15" s="238"/>
    </row>
    <row r="16" spans="1:37" ht="84.75" customHeight="1" x14ac:dyDescent="0.25">
      <c r="B16" t="s">
        <v>179</v>
      </c>
    </row>
    <row r="18" spans="2:2" ht="84.75" customHeight="1" x14ac:dyDescent="0.25">
      <c r="B18" t="s">
        <v>83</v>
      </c>
    </row>
  </sheetData>
  <mergeCells count="144">
    <mergeCell ref="T14:T15"/>
    <mergeCell ref="J5:N5"/>
    <mergeCell ref="O5:P5"/>
    <mergeCell ref="Q5:AE5"/>
    <mergeCell ref="AG5:AK5"/>
    <mergeCell ref="A6:G6"/>
    <mergeCell ref="H6:N6"/>
    <mergeCell ref="O6:X6"/>
    <mergeCell ref="Y6:AE6"/>
    <mergeCell ref="AF6:AK6"/>
    <mergeCell ref="R14:R15"/>
    <mergeCell ref="AK14:AK15"/>
    <mergeCell ref="A1:D3"/>
    <mergeCell ref="E1:AG1"/>
    <mergeCell ref="AH1:AK1"/>
    <mergeCell ref="E2:AG3"/>
    <mergeCell ref="AH2:AK2"/>
    <mergeCell ref="AH3:AK3"/>
    <mergeCell ref="A5:B5"/>
    <mergeCell ref="C5:G5"/>
    <mergeCell ref="H5:I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G14:G15"/>
    <mergeCell ref="H14:H15"/>
    <mergeCell ref="I14:I15"/>
    <mergeCell ref="J14:J15"/>
    <mergeCell ref="L14:L15"/>
    <mergeCell ref="AH12:AH13"/>
    <mergeCell ref="AI12:AI13"/>
    <mergeCell ref="AJ12:AJ13"/>
    <mergeCell ref="AK12:AK13"/>
    <mergeCell ref="AE12:AE13"/>
    <mergeCell ref="AF12:AF13"/>
    <mergeCell ref="AG12:AG13"/>
    <mergeCell ref="M12:M13"/>
    <mergeCell ref="N12:N13"/>
    <mergeCell ref="O12:O13"/>
    <mergeCell ref="U14:U15"/>
    <mergeCell ref="V14:V15"/>
    <mergeCell ref="W14:W15"/>
    <mergeCell ref="X14:X15"/>
    <mergeCell ref="M14:M15"/>
    <mergeCell ref="N14:N15"/>
    <mergeCell ref="O14:O15"/>
    <mergeCell ref="P14:P15"/>
    <mergeCell ref="Q14:Q15"/>
    <mergeCell ref="A14:A15"/>
    <mergeCell ref="B14:B15"/>
    <mergeCell ref="C14:C15"/>
    <mergeCell ref="D14:D15"/>
    <mergeCell ref="E14:E15"/>
    <mergeCell ref="F14:F15"/>
    <mergeCell ref="AB12:AB13"/>
    <mergeCell ref="AC12:AC13"/>
    <mergeCell ref="AD12:AD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AK10:AK11"/>
    <mergeCell ref="A12:A13"/>
    <mergeCell ref="B12:B13"/>
    <mergeCell ref="C12:C13"/>
    <mergeCell ref="D12:D13"/>
    <mergeCell ref="E12:E13"/>
    <mergeCell ref="F12:F13"/>
    <mergeCell ref="G12:G13"/>
    <mergeCell ref="H12:H13"/>
    <mergeCell ref="I12:I13"/>
    <mergeCell ref="AE10:AE11"/>
    <mergeCell ref="AF10:AF11"/>
    <mergeCell ref="AG10:AG11"/>
    <mergeCell ref="AH10:AH11"/>
    <mergeCell ref="AI10:AI11"/>
    <mergeCell ref="AJ10:AJ11"/>
    <mergeCell ref="K10:K11"/>
    <mergeCell ref="L10:L11"/>
    <mergeCell ref="M10:M11"/>
    <mergeCell ref="N10:N11"/>
    <mergeCell ref="AC10:AC11"/>
    <mergeCell ref="AD10:AD11"/>
    <mergeCell ref="A10:A11"/>
    <mergeCell ref="B10:B11"/>
    <mergeCell ref="C10:C11"/>
    <mergeCell ref="D10:D11"/>
    <mergeCell ref="E10:E11"/>
    <mergeCell ref="F10:F11"/>
    <mergeCell ref="I10:I11"/>
    <mergeCell ref="J10:J11"/>
    <mergeCell ref="AD7:AD8"/>
    <mergeCell ref="S7:X7"/>
    <mergeCell ref="Y7:Y8"/>
    <mergeCell ref="Z7:Z8"/>
    <mergeCell ref="AA7:AA8"/>
    <mergeCell ref="AB7:AB8"/>
    <mergeCell ref="AC7:AC8"/>
    <mergeCell ref="M7:M8"/>
    <mergeCell ref="N7:N8"/>
    <mergeCell ref="R7:R8"/>
    <mergeCell ref="G7:G8"/>
    <mergeCell ref="H7:H8"/>
    <mergeCell ref="I7:I8"/>
    <mergeCell ref="J7:J8"/>
    <mergeCell ref="K7:K8"/>
    <mergeCell ref="L7:L8"/>
    <mergeCell ref="AJ7:AJ8"/>
    <mergeCell ref="AK7:AK8"/>
    <mergeCell ref="AE7:AE8"/>
    <mergeCell ref="AF7:AF8"/>
    <mergeCell ref="AG7:AG8"/>
    <mergeCell ref="AH7:AH8"/>
    <mergeCell ref="AI7:AI8"/>
    <mergeCell ref="A7:A8"/>
    <mergeCell ref="B7:B8"/>
    <mergeCell ref="C7:C8"/>
    <mergeCell ref="D7:D8"/>
    <mergeCell ref="E7:E8"/>
    <mergeCell ref="F7:F8"/>
    <mergeCell ref="O7:O8"/>
    <mergeCell ref="P7:P8"/>
    <mergeCell ref="Q7:Q8"/>
  </mergeCells>
  <conditionalFormatting sqref="Z9:Z11 H9:H12">
    <cfRule type="cellIs" dxfId="1733" priority="52" operator="equal">
      <formula>"Muy Alta"</formula>
    </cfRule>
    <cfRule type="cellIs" dxfId="1732" priority="53" operator="equal">
      <formula>"Alta"</formula>
    </cfRule>
    <cfRule type="cellIs" dxfId="1731" priority="54" operator="equal">
      <formula>"Media"</formula>
    </cfRule>
    <cfRule type="cellIs" dxfId="1730" priority="55" operator="equal">
      <formula>"Baja"</formula>
    </cfRule>
    <cfRule type="cellIs" dxfId="1729" priority="56" operator="equal">
      <formula>"Muy Baja"</formula>
    </cfRule>
  </conditionalFormatting>
  <conditionalFormatting sqref="L12 L14 L9:L10 AB9:AB11">
    <cfRule type="cellIs" dxfId="1728" priority="47" operator="equal">
      <formula>"Catastrófico"</formula>
    </cfRule>
    <cfRule type="cellIs" dxfId="1727" priority="48" operator="equal">
      <formula>"Mayor"</formula>
    </cfRule>
    <cfRule type="cellIs" dxfId="1726" priority="49" operator="equal">
      <formula>"Moderado"</formula>
    </cfRule>
    <cfRule type="cellIs" dxfId="1725" priority="50" operator="equal">
      <formula>"Menor"</formula>
    </cfRule>
    <cfRule type="cellIs" dxfId="1724" priority="51" operator="equal">
      <formula>"Leve"</formula>
    </cfRule>
  </conditionalFormatting>
  <conditionalFormatting sqref="N9:N10 AD9:AD10">
    <cfRule type="cellIs" dxfId="1723" priority="43" operator="equal">
      <formula>"Extremo"</formula>
    </cfRule>
    <cfRule type="cellIs" dxfId="1722" priority="44" operator="equal">
      <formula>"Alto"</formula>
    </cfRule>
    <cfRule type="cellIs" dxfId="1721" priority="45" operator="equal">
      <formula>"Moderado"</formula>
    </cfRule>
    <cfRule type="cellIs" dxfId="1720" priority="46" operator="equal">
      <formula>"Bajo"</formula>
    </cfRule>
  </conditionalFormatting>
  <conditionalFormatting sqref="N12">
    <cfRule type="cellIs" dxfId="1719" priority="39" operator="equal">
      <formula>"Extremo"</formula>
    </cfRule>
    <cfRule type="cellIs" dxfId="1718" priority="40" operator="equal">
      <formula>"Alto"</formula>
    </cfRule>
    <cfRule type="cellIs" dxfId="1717" priority="41" operator="equal">
      <formula>"Moderado"</formula>
    </cfRule>
    <cfRule type="cellIs" dxfId="1716" priority="42" operator="equal">
      <formula>"Bajo"</formula>
    </cfRule>
  </conditionalFormatting>
  <conditionalFormatting sqref="Z12">
    <cfRule type="cellIs" dxfId="1715" priority="34" operator="equal">
      <formula>"Muy Alta"</formula>
    </cfRule>
    <cfRule type="cellIs" dxfId="1714" priority="35" operator="equal">
      <formula>"Alta"</formula>
    </cfRule>
    <cfRule type="cellIs" dxfId="1713" priority="36" operator="equal">
      <formula>"Media"</formula>
    </cfRule>
    <cfRule type="cellIs" dxfId="1712" priority="37" operator="equal">
      <formula>"Baja"</formula>
    </cfRule>
    <cfRule type="cellIs" dxfId="1711" priority="38" operator="equal">
      <formula>"Muy Baja"</formula>
    </cfRule>
  </conditionalFormatting>
  <conditionalFormatting sqref="AB12">
    <cfRule type="cellIs" dxfId="1710" priority="29" operator="equal">
      <formula>"Catastrófico"</formula>
    </cfRule>
    <cfRule type="cellIs" dxfId="1709" priority="30" operator="equal">
      <formula>"Mayor"</formula>
    </cfRule>
    <cfRule type="cellIs" dxfId="1708" priority="31" operator="equal">
      <formula>"Moderado"</formula>
    </cfRule>
    <cfRule type="cellIs" dxfId="1707" priority="32" operator="equal">
      <formula>"Menor"</formula>
    </cfRule>
    <cfRule type="cellIs" dxfId="1706" priority="33" operator="equal">
      <formula>"Leve"</formula>
    </cfRule>
  </conditionalFormatting>
  <conditionalFormatting sqref="AD12">
    <cfRule type="cellIs" dxfId="1705" priority="25" operator="equal">
      <formula>"Extremo"</formula>
    </cfRule>
    <cfRule type="cellIs" dxfId="1704" priority="26" operator="equal">
      <formula>"Alto"</formula>
    </cfRule>
    <cfRule type="cellIs" dxfId="1703" priority="27" operator="equal">
      <formula>"Moderado"</formula>
    </cfRule>
    <cfRule type="cellIs" dxfId="1702" priority="28" operator="equal">
      <formula>"Bajo"</formula>
    </cfRule>
  </conditionalFormatting>
  <conditionalFormatting sqref="H14">
    <cfRule type="cellIs" dxfId="1701" priority="20" operator="equal">
      <formula>"Muy Alta"</formula>
    </cfRule>
    <cfRule type="cellIs" dxfId="1700" priority="21" operator="equal">
      <formula>"Alta"</formula>
    </cfRule>
    <cfRule type="cellIs" dxfId="1699" priority="22" operator="equal">
      <formula>"Media"</formula>
    </cfRule>
    <cfRule type="cellIs" dxfId="1698" priority="23" operator="equal">
      <formula>"Baja"</formula>
    </cfRule>
    <cfRule type="cellIs" dxfId="1697" priority="24" operator="equal">
      <formula>"Muy Baja"</formula>
    </cfRule>
  </conditionalFormatting>
  <conditionalFormatting sqref="N14">
    <cfRule type="cellIs" dxfId="1696" priority="16" operator="equal">
      <formula>"Extremo"</formula>
    </cfRule>
    <cfRule type="cellIs" dxfId="1695" priority="17" operator="equal">
      <formula>"Alto"</formula>
    </cfRule>
    <cfRule type="cellIs" dxfId="1694" priority="18" operator="equal">
      <formula>"Moderado"</formula>
    </cfRule>
    <cfRule type="cellIs" dxfId="1693" priority="19" operator="equal">
      <formula>"Bajo"</formula>
    </cfRule>
  </conditionalFormatting>
  <conditionalFormatting sqref="Z14">
    <cfRule type="cellIs" dxfId="1692" priority="11" operator="equal">
      <formula>"Muy Alta"</formula>
    </cfRule>
    <cfRule type="cellIs" dxfId="1691" priority="12" operator="equal">
      <formula>"Alta"</formula>
    </cfRule>
    <cfRule type="cellIs" dxfId="1690" priority="13" operator="equal">
      <formula>"Media"</formula>
    </cfRule>
    <cfRule type="cellIs" dxfId="1689" priority="14" operator="equal">
      <formula>"Baja"</formula>
    </cfRule>
    <cfRule type="cellIs" dxfId="1688" priority="15" operator="equal">
      <formula>"Muy Baja"</formula>
    </cfRule>
  </conditionalFormatting>
  <conditionalFormatting sqref="AB14">
    <cfRule type="cellIs" dxfId="1687" priority="6" operator="equal">
      <formula>"Catastrófico"</formula>
    </cfRule>
    <cfRule type="cellIs" dxfId="1686" priority="7" operator="equal">
      <formula>"Mayor"</formula>
    </cfRule>
    <cfRule type="cellIs" dxfId="1685" priority="8" operator="equal">
      <formula>"Moderado"</formula>
    </cfRule>
    <cfRule type="cellIs" dxfId="1684" priority="9" operator="equal">
      <formula>"Menor"</formula>
    </cfRule>
    <cfRule type="cellIs" dxfId="1683" priority="10" operator="equal">
      <formula>"Leve"</formula>
    </cfRule>
  </conditionalFormatting>
  <conditionalFormatting sqref="AD14">
    <cfRule type="cellIs" dxfId="1682" priority="2" operator="equal">
      <formula>"Extremo"</formula>
    </cfRule>
    <cfRule type="cellIs" dxfId="1681" priority="3" operator="equal">
      <formula>"Alto"</formula>
    </cfRule>
    <cfRule type="cellIs" dxfId="1680" priority="4" operator="equal">
      <formula>"Moderado"</formula>
    </cfRule>
    <cfRule type="cellIs" dxfId="1679" priority="5" operator="equal">
      <formula>"Bajo"</formula>
    </cfRule>
  </conditionalFormatting>
  <conditionalFormatting sqref="K9:K15">
    <cfRule type="containsText" dxfId="1678" priority="1" operator="containsText" text="❌">
      <formula>NOT(ISERROR(SEARCH("❌",K9)))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2AA63-ADF8-41C5-9089-C249EFB27352}">
  <dimension ref="A1:AL57"/>
  <sheetViews>
    <sheetView topLeftCell="A9" zoomScale="20" zoomScaleNormal="20" workbookViewId="0">
      <selection activeCell="Z55" sqref="Z55"/>
    </sheetView>
  </sheetViews>
  <sheetFormatPr baseColWidth="10" defaultRowHeight="15" x14ac:dyDescent="0.25"/>
  <sheetData>
    <row r="1" spans="1:38" ht="15.75" x14ac:dyDescent="0.25">
      <c r="A1" s="263"/>
      <c r="B1" s="263"/>
      <c r="C1" s="263"/>
      <c r="D1" s="263"/>
      <c r="E1" s="264"/>
      <c r="F1" s="265" t="s">
        <v>180</v>
      </c>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t="s">
        <v>1</v>
      </c>
      <c r="AJ1" s="265"/>
      <c r="AK1" s="265"/>
      <c r="AL1" s="265"/>
    </row>
    <row r="2" spans="1:38" ht="15.75" x14ac:dyDescent="0.25">
      <c r="A2" s="263"/>
      <c r="B2" s="263"/>
      <c r="C2" s="263"/>
      <c r="D2" s="263"/>
      <c r="E2" s="264"/>
      <c r="F2" s="265" t="s">
        <v>2</v>
      </c>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t="s">
        <v>3</v>
      </c>
      <c r="AJ2" s="265"/>
      <c r="AK2" s="265"/>
      <c r="AL2" s="265"/>
    </row>
    <row r="3" spans="1:38" ht="15.75" x14ac:dyDescent="0.25">
      <c r="A3" s="263"/>
      <c r="B3" s="263"/>
      <c r="C3" s="263"/>
      <c r="D3" s="263"/>
      <c r="E3" s="264"/>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t="s">
        <v>181</v>
      </c>
      <c r="AJ3" s="265"/>
      <c r="AK3" s="265"/>
      <c r="AL3" s="265"/>
    </row>
    <row r="4" spans="1:38" ht="15.75" x14ac:dyDescent="0.25">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ht="15.75" x14ac:dyDescent="0.25">
      <c r="A5" s="275" t="s">
        <v>5</v>
      </c>
      <c r="B5" s="275"/>
      <c r="C5" s="276"/>
      <c r="D5" s="277" t="s">
        <v>182</v>
      </c>
      <c r="E5" s="277"/>
      <c r="F5" s="277"/>
      <c r="G5" s="277"/>
      <c r="H5" s="277"/>
      <c r="I5" s="278" t="s">
        <v>6</v>
      </c>
      <c r="J5" s="278"/>
      <c r="K5" s="277"/>
      <c r="L5" s="277"/>
      <c r="M5" s="277"/>
      <c r="N5" s="277"/>
      <c r="O5" s="277"/>
      <c r="P5" s="278" t="s">
        <v>7</v>
      </c>
      <c r="Q5" s="278"/>
      <c r="R5" s="279"/>
      <c r="S5" s="280"/>
      <c r="T5" s="280"/>
      <c r="U5" s="280"/>
      <c r="V5" s="280"/>
      <c r="W5" s="280"/>
      <c r="X5" s="280"/>
      <c r="Y5" s="280"/>
      <c r="Z5" s="280"/>
      <c r="AA5" s="280"/>
      <c r="AB5" s="280"/>
      <c r="AC5" s="280"/>
      <c r="AD5" s="280"/>
      <c r="AE5" s="280"/>
      <c r="AF5" s="281"/>
      <c r="AG5" s="69" t="s">
        <v>8</v>
      </c>
      <c r="AH5" s="268" t="s">
        <v>183</v>
      </c>
      <c r="AI5" s="268"/>
      <c r="AJ5" s="268"/>
      <c r="AK5" s="268"/>
      <c r="AL5" s="268"/>
    </row>
    <row r="6" spans="1:38" ht="15.75" x14ac:dyDescent="0.25">
      <c r="A6" s="269" t="s">
        <v>9</v>
      </c>
      <c r="B6" s="269"/>
      <c r="C6" s="269"/>
      <c r="D6" s="269"/>
      <c r="E6" s="269"/>
      <c r="F6" s="269"/>
      <c r="G6" s="269"/>
      <c r="H6" s="270"/>
      <c r="I6" s="271" t="s">
        <v>10</v>
      </c>
      <c r="J6" s="271"/>
      <c r="K6" s="271"/>
      <c r="L6" s="271"/>
      <c r="M6" s="271"/>
      <c r="N6" s="271"/>
      <c r="O6" s="271"/>
      <c r="P6" s="272" t="s">
        <v>11</v>
      </c>
      <c r="Q6" s="272"/>
      <c r="R6" s="272"/>
      <c r="S6" s="272"/>
      <c r="T6" s="272"/>
      <c r="U6" s="272"/>
      <c r="V6" s="272"/>
      <c r="W6" s="272"/>
      <c r="X6" s="272"/>
      <c r="Y6" s="272"/>
      <c r="Z6" s="273" t="s">
        <v>84</v>
      </c>
      <c r="AA6" s="273"/>
      <c r="AB6" s="273"/>
      <c r="AC6" s="273"/>
      <c r="AD6" s="273"/>
      <c r="AE6" s="273"/>
      <c r="AF6" s="273"/>
      <c r="AG6" s="274" t="s">
        <v>12</v>
      </c>
      <c r="AH6" s="274"/>
      <c r="AI6" s="274"/>
      <c r="AJ6" s="274"/>
      <c r="AK6" s="274"/>
      <c r="AL6" s="274"/>
    </row>
    <row r="7" spans="1:38" ht="15.75" x14ac:dyDescent="0.25">
      <c r="A7" s="266" t="s">
        <v>184</v>
      </c>
      <c r="B7" s="266" t="s">
        <v>13</v>
      </c>
      <c r="C7" s="267" t="s">
        <v>14</v>
      </c>
      <c r="D7" s="267" t="s">
        <v>15</v>
      </c>
      <c r="E7" s="267" t="s">
        <v>16</v>
      </c>
      <c r="F7" s="267" t="s">
        <v>17</v>
      </c>
      <c r="G7" s="267" t="s">
        <v>18</v>
      </c>
      <c r="H7" s="267" t="s">
        <v>19</v>
      </c>
      <c r="I7" s="271" t="s">
        <v>20</v>
      </c>
      <c r="J7" s="271" t="s">
        <v>21</v>
      </c>
      <c r="K7" s="271" t="s">
        <v>22</v>
      </c>
      <c r="L7" s="271" t="s">
        <v>23</v>
      </c>
      <c r="M7" s="271" t="s">
        <v>24</v>
      </c>
      <c r="N7" s="271" t="s">
        <v>21</v>
      </c>
      <c r="O7" s="271" t="s">
        <v>25</v>
      </c>
      <c r="P7" s="272" t="s">
        <v>26</v>
      </c>
      <c r="Q7" s="272" t="s">
        <v>27</v>
      </c>
      <c r="R7" s="282" t="s">
        <v>28</v>
      </c>
      <c r="S7" s="272" t="s">
        <v>29</v>
      </c>
      <c r="T7" s="272" t="s">
        <v>30</v>
      </c>
      <c r="U7" s="272"/>
      <c r="V7" s="272"/>
      <c r="W7" s="272"/>
      <c r="X7" s="272"/>
      <c r="Y7" s="272"/>
      <c r="Z7" s="273" t="s">
        <v>85</v>
      </c>
      <c r="AA7" s="273" t="s">
        <v>31</v>
      </c>
      <c r="AB7" s="273" t="s">
        <v>21</v>
      </c>
      <c r="AC7" s="273" t="s">
        <v>32</v>
      </c>
      <c r="AD7" s="273" t="s">
        <v>21</v>
      </c>
      <c r="AE7" s="273" t="s">
        <v>33</v>
      </c>
      <c r="AF7" s="273" t="s">
        <v>34</v>
      </c>
      <c r="AG7" s="274" t="s">
        <v>12</v>
      </c>
      <c r="AH7" s="274" t="s">
        <v>35</v>
      </c>
      <c r="AI7" s="274" t="s">
        <v>36</v>
      </c>
      <c r="AJ7" s="274" t="s">
        <v>37</v>
      </c>
      <c r="AK7" s="274" t="s">
        <v>38</v>
      </c>
      <c r="AL7" s="274" t="s">
        <v>39</v>
      </c>
    </row>
    <row r="8" spans="1:38" ht="31.5" x14ac:dyDescent="0.25">
      <c r="A8" s="266"/>
      <c r="B8" s="266"/>
      <c r="C8" s="267"/>
      <c r="D8" s="267"/>
      <c r="E8" s="267"/>
      <c r="F8" s="267"/>
      <c r="G8" s="267"/>
      <c r="H8" s="267"/>
      <c r="I8" s="271"/>
      <c r="J8" s="271"/>
      <c r="K8" s="271"/>
      <c r="L8" s="271"/>
      <c r="M8" s="271"/>
      <c r="N8" s="271"/>
      <c r="O8" s="271"/>
      <c r="P8" s="272"/>
      <c r="Q8" s="272"/>
      <c r="R8" s="283"/>
      <c r="S8" s="272"/>
      <c r="T8" s="70" t="s">
        <v>40</v>
      </c>
      <c r="U8" s="70" t="s">
        <v>41</v>
      </c>
      <c r="V8" s="70" t="s">
        <v>42</v>
      </c>
      <c r="W8" s="70" t="s">
        <v>43</v>
      </c>
      <c r="X8" s="70" t="s">
        <v>44</v>
      </c>
      <c r="Y8" s="70" t="s">
        <v>45</v>
      </c>
      <c r="Z8" s="273"/>
      <c r="AA8" s="273"/>
      <c r="AB8" s="273"/>
      <c r="AC8" s="273"/>
      <c r="AD8" s="273"/>
      <c r="AE8" s="273"/>
      <c r="AF8" s="273"/>
      <c r="AG8" s="274"/>
      <c r="AH8" s="274"/>
      <c r="AI8" s="274"/>
      <c r="AJ8" s="274"/>
      <c r="AK8" s="274"/>
      <c r="AL8" s="274"/>
    </row>
    <row r="9" spans="1:38" ht="204.75" x14ac:dyDescent="0.25">
      <c r="A9" s="284" t="s">
        <v>185</v>
      </c>
      <c r="B9" s="285">
        <v>1</v>
      </c>
      <c r="C9" s="286" t="s">
        <v>146</v>
      </c>
      <c r="D9" s="286" t="s">
        <v>186</v>
      </c>
      <c r="E9" s="286" t="s">
        <v>187</v>
      </c>
      <c r="F9" s="287" t="s">
        <v>188</v>
      </c>
      <c r="G9" s="286" t="s">
        <v>150</v>
      </c>
      <c r="H9" s="286">
        <v>1</v>
      </c>
      <c r="I9" s="289" t="str">
        <f>IF(H9&lt;=0,"",IF(H9&lt;=2,"Muy Baja",IF(H9&lt;=24,"Baja",IF(H9&lt;=500,"Media",IF(H9&lt;=5000,"Alta","Muy Alta")))))</f>
        <v>Muy Baja</v>
      </c>
      <c r="J9" s="288">
        <f>IF(I9="","",IF(I9="Muy Baja",0.2,IF(I9="Baja",0.4,IF(I9="Media",0.6,IF(I9="Alta",0.8,IF(I9="Muy Alta",1,))))))</f>
        <v>0.2</v>
      </c>
      <c r="K9" s="290" t="s">
        <v>189</v>
      </c>
      <c r="L9" s="288" t="str">
        <f>IF(NOT(ISERROR(MATCH(K9,'[3]Tabla Impacto'!$B$221:$B$223,0))),'[3]Tabla Impacto'!$F$223&amp;"Por favor no seleccionar los criterios de impacto(Afectación Económica o presupuestal y Pérdida Reputacional)",K9)</f>
        <v xml:space="preserve">     Mayor a 500 SMLMV </v>
      </c>
      <c r="M9" s="289" t="str">
        <f>IF(OR(L9='[3]Tabla Impacto'!$C$11,L9='[3]Tabla Impacto'!$D$11),"Leve",IF(OR(L9='[3]Tabla Impacto'!$C$12,L9='[3]Tabla Impacto'!$D$12),"Menor",IF(OR(L9='[3]Tabla Impacto'!$C$13,L9='[3]Tabla Impacto'!$D$13),"Moderado",IF(OR(L9='[3]Tabla Impacto'!$C$14,L9='[3]Tabla Impacto'!$D$14),"Mayor",IF(OR(L9='[3]Tabla Impacto'!$C$15,L9='[3]Tabla Impacto'!$D$15),"Catastrófico","")))))</f>
        <v>Catastrófico</v>
      </c>
      <c r="N9" s="288">
        <f>IF(M9="","",IF(M9="Leve",0.2,IF(M9="Menor",0.4,IF(M9="Moderado",0.6,IF(M9="Mayor",0.8,IF(M9="Catastrófico",1,))))))</f>
        <v>1</v>
      </c>
      <c r="O9" s="289"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Extremo</v>
      </c>
      <c r="P9" s="71">
        <v>1</v>
      </c>
      <c r="Q9" s="75" t="s">
        <v>190</v>
      </c>
      <c r="R9" s="72" t="s">
        <v>191</v>
      </c>
      <c r="S9" s="76" t="str">
        <f t="shared" ref="S9:S10" si="0">IF(OR(T9="Preventivo",T9="Detectivo"),"Probabilidad",IF(T9="Correctivo","Impacto",""))</f>
        <v>Probabilidad</v>
      </c>
      <c r="T9" s="72" t="s">
        <v>154</v>
      </c>
      <c r="U9" s="72" t="s">
        <v>59</v>
      </c>
      <c r="V9" s="74" t="str">
        <f>IF(AND(T9="Preventivo",U9="Automático"),"50%",IF(AND(T9="Preventivo",U9="Manual"),"40%",IF(AND(T9="Detectivo",U9="Automático"),"40%",IF(AND(T9="Detectivo",U9="Manual"),"30%",IF(AND(T9="Correctivo",U9="Automático"),"35%",IF(AND(T9="Correctivo",U9="Manual"),"25%",""))))))</f>
        <v>30%</v>
      </c>
      <c r="W9" s="72" t="s">
        <v>61</v>
      </c>
      <c r="X9" s="72" t="s">
        <v>122</v>
      </c>
      <c r="Y9" s="72" t="s">
        <v>63</v>
      </c>
      <c r="Z9" s="77">
        <f>IFERROR(IF(S9="Probabilidad",(J9-(+J9*V9)),IF(S9="Impacto",J9,"")),"")</f>
        <v>0.14000000000000001</v>
      </c>
      <c r="AA9" s="73" t="str">
        <f>IFERROR(IF(Z9="","",IF(Z9&lt;=0.2,"Muy Baja",IF(Z9&lt;=0.4,"Baja",IF(Z9&lt;=0.6,"Media",IF(Z9&lt;=0.8,"Alta","Muy Alta"))))),"")</f>
        <v>Muy Baja</v>
      </c>
      <c r="AB9" s="74">
        <f>+Z9</f>
        <v>0.14000000000000001</v>
      </c>
      <c r="AC9" s="73" t="str">
        <f>IFERROR(IF(AD9="","",IF(AD9&lt;=0.2,"Leve",IF(AD9&lt;=0.4,"Menor",IF(AD9&lt;=0.6,"Moderado",IF(AD9&lt;=0.8,"Mayor","Catastrófico"))))),"")</f>
        <v>Catastrófico</v>
      </c>
      <c r="AD9" s="74">
        <f>IFERROR(IF(S9="Impacto",(N9-(+N9*V9)),IF(S9="Probabilidad",N9,"")),"")</f>
        <v>1</v>
      </c>
      <c r="AE9" s="73" t="str">
        <f>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Extremo</v>
      </c>
      <c r="AF9" s="72" t="s">
        <v>64</v>
      </c>
      <c r="AG9" s="72"/>
      <c r="AH9" s="72"/>
      <c r="AI9" s="78"/>
      <c r="AJ9" s="78"/>
      <c r="AK9" s="72"/>
      <c r="AL9" s="72"/>
    </row>
    <row r="10" spans="1:38" ht="173.25" x14ac:dyDescent="0.25">
      <c r="A10" s="264"/>
      <c r="B10" s="285"/>
      <c r="C10" s="286"/>
      <c r="D10" s="286"/>
      <c r="E10" s="286"/>
      <c r="F10" s="287"/>
      <c r="G10" s="286"/>
      <c r="H10" s="286"/>
      <c r="I10" s="289"/>
      <c r="J10" s="288"/>
      <c r="K10" s="290"/>
      <c r="L10" s="288">
        <f>IF(NOT(ISERROR(MATCH(K10,_xlfn.ANCHORARRAY(F13),0))),#REF!&amp;"Por favor no seleccionar los criterios de impacto",K10)</f>
        <v>0</v>
      </c>
      <c r="M10" s="289"/>
      <c r="N10" s="288"/>
      <c r="O10" s="289"/>
      <c r="P10" s="71">
        <v>2</v>
      </c>
      <c r="Q10" s="75" t="s">
        <v>192</v>
      </c>
      <c r="R10" s="72" t="s">
        <v>193</v>
      </c>
      <c r="S10" s="76" t="str">
        <f t="shared" si="0"/>
        <v>Probabilidad</v>
      </c>
      <c r="T10" s="72" t="s">
        <v>154</v>
      </c>
      <c r="U10" s="72" t="s">
        <v>59</v>
      </c>
      <c r="V10" s="74" t="str">
        <f t="shared" ref="V10" si="1">IF(AND(T10="Preventivo",U10="Automático"),"50%",IF(AND(T10="Preventivo",U10="Manual"),"40%",IF(AND(T10="Detectivo",U10="Automático"),"40%",IF(AND(T10="Detectivo",U10="Manual"),"30%",IF(AND(T10="Correctivo",U10="Automático"),"35%",IF(AND(T10="Correctivo",U10="Manual"),"25%",""))))))</f>
        <v>30%</v>
      </c>
      <c r="W10" s="72" t="s">
        <v>61</v>
      </c>
      <c r="X10" s="72" t="s">
        <v>122</v>
      </c>
      <c r="Y10" s="72" t="s">
        <v>63</v>
      </c>
      <c r="Z10" s="77">
        <f t="shared" ref="Z10:Z52" si="2">IFERROR(IF(S10="Probabilidad",(J10-(+J10*V10)),IF(S10="Impacto",J10,"")),"")</f>
        <v>0</v>
      </c>
      <c r="AA10" s="73" t="str">
        <f t="shared" ref="AA10" si="3">IFERROR(IF(Z10="","",IF(Z10&lt;=0.2,"Muy Baja",IF(Z10&lt;=0.4,"Baja",IF(Z10&lt;=0.6,"Media",IF(Z10&lt;=0.8,"Alta","Muy Alta"))))),"")</f>
        <v>Muy Baja</v>
      </c>
      <c r="AB10" s="74">
        <f t="shared" ref="AB10" si="4">+Z10</f>
        <v>0</v>
      </c>
      <c r="AC10" s="73" t="str">
        <f t="shared" ref="AC10" si="5">IFERROR(IF(AD10="","",IF(AD10&lt;=0.2,"Leve",IF(AD10&lt;=0.4,"Menor",IF(AD10&lt;=0.6,"Moderado",IF(AD10&lt;=0.8,"Mayor","Catastrófico"))))),"")</f>
        <v>Leve</v>
      </c>
      <c r="AD10" s="74">
        <f t="shared" ref="AD10:AD52" si="6">IFERROR(IF(S10="Impacto",(N10-(+N10*V10)),IF(S10="Probabilidad",N10,"")),"")</f>
        <v>0</v>
      </c>
      <c r="AE10" s="73" t="str">
        <f t="shared" ref="AE10" si="7">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Bajo</v>
      </c>
      <c r="AF10" s="72" t="s">
        <v>64</v>
      </c>
      <c r="AG10" s="72"/>
      <c r="AH10" s="72"/>
      <c r="AI10" s="78"/>
      <c r="AJ10" s="78"/>
      <c r="AK10" s="72"/>
      <c r="AL10" s="72"/>
    </row>
    <row r="11" spans="1:38" ht="157.5" x14ac:dyDescent="0.25">
      <c r="A11" s="264" t="s">
        <v>185</v>
      </c>
      <c r="B11" s="285">
        <v>2</v>
      </c>
      <c r="C11" s="286" t="s">
        <v>46</v>
      </c>
      <c r="D11" s="286" t="s">
        <v>194</v>
      </c>
      <c r="E11" s="286" t="s">
        <v>195</v>
      </c>
      <c r="F11" s="287" t="s">
        <v>196</v>
      </c>
      <c r="G11" s="286" t="s">
        <v>150</v>
      </c>
      <c r="H11" s="286">
        <v>1</v>
      </c>
      <c r="I11" s="289" t="str">
        <f>IF(H11&lt;=0,"",IF(H11&lt;=2,"Muy Baja",IF(H11&lt;=24,"Baja",IF(H11&lt;=500,"Media",IF(H11&lt;=5000,"Alta","Muy Alta")))))</f>
        <v>Muy Baja</v>
      </c>
      <c r="J11" s="288">
        <f>IF(I11="","",IF(I11="Muy Baja",0.2,IF(I11="Baja",0.4,IF(I11="Media",0.6,IF(I11="Alta",0.8,IF(I11="Muy Alta",1,))))))</f>
        <v>0.2</v>
      </c>
      <c r="K11" s="290" t="s">
        <v>77</v>
      </c>
      <c r="L11" s="288" t="str">
        <f>IF(NOT(ISERROR(MATCH(K11,'[3]Tabla Impacto'!$B$221:$B$223,0))),'[3]Tabla Impacto'!$F$223&amp;"Por favor no seleccionar los criterios de impacto(Afectación Económica o presupuestal y Pérdida Reputacional)",K11)</f>
        <v xml:space="preserve">     Entre 50 y 100 SMLMV </v>
      </c>
      <c r="M11" s="289" t="str">
        <f>IF(OR(L11='[3]Tabla Impacto'!$C$11,L11='[3]Tabla Impacto'!$D$11),"Leve",IF(OR(L11='[3]Tabla Impacto'!$C$12,L11='[3]Tabla Impacto'!$D$12),"Menor",IF(OR(L11='[3]Tabla Impacto'!$C$13,L11='[3]Tabla Impacto'!$D$13),"Moderado",IF(OR(L11='[3]Tabla Impacto'!$C$14,L11='[3]Tabla Impacto'!$D$14),"Mayor",IF(OR(L11='[3]Tabla Impacto'!$C$15,L11='[3]Tabla Impacto'!$D$15),"Catastrófico","")))))</f>
        <v>Moderado</v>
      </c>
      <c r="N11" s="288">
        <f>IF(M11="","",IF(M11="Leve",0.2,IF(M11="Menor",0.4,IF(M11="Moderado",0.6,IF(M11="Mayor",0.8,IF(M11="Catastrófico",1,))))))</f>
        <v>0.6</v>
      </c>
      <c r="O11" s="289" t="str">
        <f>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71">
        <v>1</v>
      </c>
      <c r="Q11" s="75" t="s">
        <v>197</v>
      </c>
      <c r="R11" s="72" t="s">
        <v>198</v>
      </c>
      <c r="S11" s="76" t="s">
        <v>57</v>
      </c>
      <c r="T11" s="72" t="s">
        <v>154</v>
      </c>
      <c r="U11" s="72" t="s">
        <v>59</v>
      </c>
      <c r="V11" s="74" t="str">
        <f>IF(AND(T11="Preventivo",U11="Automático"),"50%",IF(AND(T11="Preventivo",U11="Manual"),"40%",IF(AND(T11="Detectivo",U11="Automático"),"40%",IF(AND(T11="Detectivo",U11="Manual"),"30%",IF(AND(T11="Correctivo",U11="Automático"),"35%",IF(AND(T11="Correctivo",U11="Manual"),"25%",""))))))</f>
        <v>30%</v>
      </c>
      <c r="W11" s="72" t="s">
        <v>61</v>
      </c>
      <c r="X11" s="72" t="s">
        <v>122</v>
      </c>
      <c r="Y11" s="72" t="s">
        <v>63</v>
      </c>
      <c r="Z11" s="77">
        <f t="shared" si="2"/>
        <v>0.14000000000000001</v>
      </c>
      <c r="AA11" s="73" t="str">
        <f>IFERROR(IF(Z11="","",IF(Z11&lt;=0.2,"Muy Baja",IF(Z11&lt;=0.4,"Baja",IF(Z11&lt;=0.6,"Media",IF(Z11&lt;=0.8,"Alta","Muy Alta"))))),"")</f>
        <v>Muy Baja</v>
      </c>
      <c r="AB11" s="74">
        <f>+Z11</f>
        <v>0.14000000000000001</v>
      </c>
      <c r="AC11" s="73" t="str">
        <f>IFERROR(IF(AD11="","",IF(AD11&lt;=0.2,"Leve",IF(AD11&lt;=0.4,"Menor",IF(AD11&lt;=0.6,"Moderado",IF(AD11&lt;=0.8,"Mayor","Catastrófico"))))),"")</f>
        <v>Moderado</v>
      </c>
      <c r="AD11" s="74">
        <f t="shared" si="6"/>
        <v>0.6</v>
      </c>
      <c r="AE11" s="73" t="str">
        <f>IFERROR(IF(OR(AND(AA11="Muy Baja",AC11="Leve"),AND(AA11="Muy Baja",AC11="Menor"),AND(AA11="Baja",AC11="Leve")),"Bajo",IF(OR(AND(AA11="Muy baja",AC11="Moderado"),AND(AA11="Baja",AC11="Menor"),AND(AA11="Baja",AC11="Moderado"),AND(AA11="Media",AC11="Leve"),AND(AA11="Media",AC11="Menor"),AND(AA11="Media",AC11="Moderado"),AND(AA11="Alta",AC11="Leve"),AND(AA11="Alta",AC11="Menor")),"Moderado",IF(OR(AND(AA11="Muy Baja",AC11="Mayor"),AND(AA11="Baja",AC11="Mayor"),AND(AA11="Media",AC11="Mayor"),AND(AA11="Alta",AC11="Moderado"),AND(AA11="Alta",AC11="Mayor"),AND(AA11="Muy Alta",AC11="Leve"),AND(AA11="Muy Alta",AC11="Menor"),AND(AA11="Muy Alta",AC11="Moderado"),AND(AA11="Muy Alta",AC11="Mayor")),"Alto",IF(OR(AND(AA11="Muy Baja",AC11="Catastrófico"),AND(AA11="Baja",AC11="Catastrófico"),AND(AA11="Media",AC11="Catastrófico"),AND(AA11="Alta",AC11="Catastrófico"),AND(AA11="Muy Alta",AC11="Catastrófico")),"Extremo","")))),"")</f>
        <v>Moderado</v>
      </c>
      <c r="AF11" s="72" t="s">
        <v>64</v>
      </c>
      <c r="AG11" s="72"/>
      <c r="AH11" s="72"/>
      <c r="AI11" s="78"/>
      <c r="AJ11" s="78"/>
      <c r="AK11" s="72"/>
      <c r="AL11" s="72"/>
    </row>
    <row r="12" spans="1:38" ht="94.5" x14ac:dyDescent="0.25">
      <c r="A12" s="264"/>
      <c r="B12" s="285"/>
      <c r="C12" s="286"/>
      <c r="D12" s="286"/>
      <c r="E12" s="286"/>
      <c r="F12" s="287"/>
      <c r="G12" s="286"/>
      <c r="H12" s="286"/>
      <c r="I12" s="289"/>
      <c r="J12" s="288"/>
      <c r="K12" s="290"/>
      <c r="L12" s="288">
        <f>IF(NOT(ISERROR(MATCH(K12,_xlfn.ANCHORARRAY(F15),0))),#REF!&amp;"Por favor no seleccionar los criterios de impacto",K12)</f>
        <v>0</v>
      </c>
      <c r="M12" s="289"/>
      <c r="N12" s="288"/>
      <c r="O12" s="289"/>
      <c r="P12" s="71">
        <v>2</v>
      </c>
      <c r="Q12" s="75" t="s">
        <v>199</v>
      </c>
      <c r="R12" s="72" t="s">
        <v>198</v>
      </c>
      <c r="S12" s="76" t="s">
        <v>200</v>
      </c>
      <c r="T12" s="72" t="s">
        <v>154</v>
      </c>
      <c r="U12" s="72" t="s">
        <v>59</v>
      </c>
      <c r="V12" s="74" t="str">
        <f t="shared" ref="V12" si="8">IF(AND(T12="Preventivo",U12="Automático"),"50%",IF(AND(T12="Preventivo",U12="Manual"),"40%",IF(AND(T12="Detectivo",U12="Automático"),"40%",IF(AND(T12="Detectivo",U12="Manual"),"30%",IF(AND(T12="Correctivo",U12="Automático"),"35%",IF(AND(T12="Correctivo",U12="Manual"),"25%",""))))))</f>
        <v>30%</v>
      </c>
      <c r="W12" s="72" t="s">
        <v>61</v>
      </c>
      <c r="X12" s="72" t="s">
        <v>122</v>
      </c>
      <c r="Y12" s="72" t="s">
        <v>63</v>
      </c>
      <c r="Z12" s="77">
        <f t="shared" si="2"/>
        <v>0</v>
      </c>
      <c r="AA12" s="73" t="str">
        <f t="shared" ref="AA12:AA46" si="9">IFERROR(IF(Z12="","",IF(Z12&lt;=0.2,"Muy Baja",IF(Z12&lt;=0.4,"Baja",IF(Z12&lt;=0.6,"Media",IF(Z12&lt;=0.8,"Alta","Muy Alta"))))),"")</f>
        <v>Muy Baja</v>
      </c>
      <c r="AB12" s="74">
        <f t="shared" ref="AB12" si="10">+Z12</f>
        <v>0</v>
      </c>
      <c r="AC12" s="73" t="str">
        <f t="shared" ref="AC12:AC46" si="11">IFERROR(IF(AD12="","",IF(AD12&lt;=0.2,"Leve",IF(AD12&lt;=0.4,"Menor",IF(AD12&lt;=0.6,"Moderado",IF(AD12&lt;=0.8,"Mayor","Catastrófico"))))),"")</f>
        <v>Leve</v>
      </c>
      <c r="AD12" s="74">
        <f t="shared" si="6"/>
        <v>0</v>
      </c>
      <c r="AE12" s="73" t="str">
        <f t="shared" ref="AE12" si="12">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Bajo</v>
      </c>
      <c r="AF12" s="72" t="s">
        <v>64</v>
      </c>
      <c r="AG12" s="72"/>
      <c r="AH12" s="72"/>
      <c r="AI12" s="78"/>
      <c r="AJ12" s="78"/>
      <c r="AK12" s="72"/>
      <c r="AL12" s="72"/>
    </row>
    <row r="13" spans="1:38" ht="173.25" x14ac:dyDescent="0.25">
      <c r="A13" s="264" t="s">
        <v>185</v>
      </c>
      <c r="B13" s="285">
        <v>3</v>
      </c>
      <c r="C13" s="286" t="s">
        <v>146</v>
      </c>
      <c r="D13" s="286" t="s">
        <v>201</v>
      </c>
      <c r="E13" s="286" t="s">
        <v>202</v>
      </c>
      <c r="F13" s="287" t="s">
        <v>203</v>
      </c>
      <c r="G13" s="286" t="s">
        <v>150</v>
      </c>
      <c r="H13" s="286">
        <v>4</v>
      </c>
      <c r="I13" s="289" t="str">
        <f>IF(H13&lt;=0,"",IF(H13&lt;=2,"Muy Baja",IF(H13&lt;=24,"Baja",IF(H13&lt;=500,"Media",IF(H13&lt;=5000,"Alta","Muy Alta")))))</f>
        <v>Baja</v>
      </c>
      <c r="J13" s="288">
        <f>IF(I13="","",IF(I13="Muy Baja",0.2,IF(I13="Baja",0.4,IF(I13="Media",0.6,IF(I13="Alta",0.8,IF(I13="Muy Alta",1,))))))</f>
        <v>0.4</v>
      </c>
      <c r="K13" s="290" t="s">
        <v>77</v>
      </c>
      <c r="L13" s="288" t="str">
        <f>IF(NOT(ISERROR(MATCH(K13,'[3]Tabla Impacto'!$B$221:$B$223,0))),'[3]Tabla Impacto'!$F$223&amp;"Por favor no seleccionar los criterios de impacto(Afectación Económica o presupuestal y Pérdida Reputacional)",K13)</f>
        <v xml:space="preserve">     Entre 50 y 100 SMLMV </v>
      </c>
      <c r="M13" s="289" t="str">
        <f>IF(OR(L13='[3]Tabla Impacto'!$C$11,L13='[3]Tabla Impacto'!$D$11),"Leve",IF(OR(L13='[3]Tabla Impacto'!$C$12,L13='[3]Tabla Impacto'!$D$12),"Menor",IF(OR(L13='[3]Tabla Impacto'!$C$13,L13='[3]Tabla Impacto'!$D$13),"Moderado",IF(OR(L13='[3]Tabla Impacto'!$C$14,L13='[3]Tabla Impacto'!$D$14),"Mayor",IF(OR(L13='[3]Tabla Impacto'!$C$15,L13='[3]Tabla Impacto'!$D$15),"Catastrófico","")))))</f>
        <v>Moderado</v>
      </c>
      <c r="N13" s="288">
        <f>IF(M13="","",IF(M13="Leve",0.2,IF(M13="Menor",0.4,IF(M13="Moderado",0.6,IF(M13="Mayor",0.8,IF(M13="Catastrófico",1,))))))</f>
        <v>0.6</v>
      </c>
      <c r="O13" s="289"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Moderado</v>
      </c>
      <c r="P13" s="71">
        <v>1</v>
      </c>
      <c r="Q13" s="75" t="s">
        <v>204</v>
      </c>
      <c r="R13" s="72" t="s">
        <v>205</v>
      </c>
      <c r="S13" s="76" t="s">
        <v>57</v>
      </c>
      <c r="T13" s="72" t="s">
        <v>154</v>
      </c>
      <c r="U13" s="72" t="s">
        <v>59</v>
      </c>
      <c r="V13" s="74" t="str">
        <f>IF(AND(T13="Preventivo",U13="Automático"),"50%",IF(AND(T13="Preventivo",U13="Manual"),"40%",IF(AND(T13="Detectivo",U13="Automático"),"40%",IF(AND(T13="Detectivo",U13="Manual"),"30%",IF(AND(T13="Correctivo",U13="Automático"),"35%",IF(AND(T13="Correctivo",U13="Manual"),"25%",""))))))</f>
        <v>30%</v>
      </c>
      <c r="W13" s="72" t="s">
        <v>61</v>
      </c>
      <c r="X13" s="72" t="s">
        <v>122</v>
      </c>
      <c r="Y13" s="72" t="s">
        <v>63</v>
      </c>
      <c r="Z13" s="77">
        <f t="shared" si="2"/>
        <v>0.28000000000000003</v>
      </c>
      <c r="AA13" s="73" t="str">
        <f>IFERROR(IF(Z13="","",IF(Z13&lt;=0.2,"Muy Baja",IF(Z13&lt;=0.4,"Baja",IF(Z13&lt;=0.6,"Media",IF(Z13&lt;=0.8,"Alta","Muy Alta"))))),"")</f>
        <v>Baja</v>
      </c>
      <c r="AB13" s="74">
        <f>+Z13</f>
        <v>0.28000000000000003</v>
      </c>
      <c r="AC13" s="73" t="str">
        <f>IFERROR(IF(AD13="","",IF(AD13&lt;=0.2,"Leve",IF(AD13&lt;=0.4,"Menor",IF(AD13&lt;=0.6,"Moderado",IF(AD13&lt;=0.8,"Mayor","Catastrófico"))))),"")</f>
        <v>Moderado</v>
      </c>
      <c r="AD13" s="74">
        <f t="shared" si="6"/>
        <v>0.6</v>
      </c>
      <c r="AE13" s="73" t="str">
        <f>IFERROR(IF(OR(AND(AA13="Muy Baja",AC13="Leve"),AND(AA13="Muy Baja",AC13="Menor"),AND(AA13="Baja",AC13="Leve")),"Bajo",IF(OR(AND(AA13="Muy baja",AC13="Moderado"),AND(AA13="Baja",AC13="Menor"),AND(AA13="Baja",AC13="Moderado"),AND(AA13="Media",AC13="Leve"),AND(AA13="Media",AC13="Menor"),AND(AA13="Media",AC13="Moderado"),AND(AA13="Alta",AC13="Leve"),AND(AA13="Alta",AC13="Menor")),"Moderado",IF(OR(AND(AA13="Muy Baja",AC13="Mayor"),AND(AA13="Baja",AC13="Mayor"),AND(AA13="Media",AC13="Mayor"),AND(AA13="Alta",AC13="Moderado"),AND(AA13="Alta",AC13="Mayor"),AND(AA13="Muy Alta",AC13="Leve"),AND(AA13="Muy Alta",AC13="Menor"),AND(AA13="Muy Alta",AC13="Moderado"),AND(AA13="Muy Alta",AC13="Mayor")),"Alto",IF(OR(AND(AA13="Muy Baja",AC13="Catastrófico"),AND(AA13="Baja",AC13="Catastrófico"),AND(AA13="Media",AC13="Catastrófico"),AND(AA13="Alta",AC13="Catastrófico"),AND(AA13="Muy Alta",AC13="Catastrófico")),"Extremo","")))),"")</f>
        <v>Moderado</v>
      </c>
      <c r="AF13" s="72" t="s">
        <v>64</v>
      </c>
      <c r="AG13" s="72"/>
      <c r="AH13" s="72"/>
      <c r="AI13" s="78"/>
      <c r="AJ13" s="78"/>
      <c r="AK13" s="72"/>
      <c r="AL13" s="72"/>
    </row>
    <row r="14" spans="1:38" ht="189" x14ac:dyDescent="0.25">
      <c r="A14" s="264"/>
      <c r="B14" s="285"/>
      <c r="C14" s="286"/>
      <c r="D14" s="286"/>
      <c r="E14" s="286"/>
      <c r="F14" s="287"/>
      <c r="G14" s="286"/>
      <c r="H14" s="286"/>
      <c r="I14" s="289"/>
      <c r="J14" s="288"/>
      <c r="K14" s="290"/>
      <c r="L14" s="288">
        <f>IF(NOT(ISERROR(MATCH(K14,_xlfn.ANCHORARRAY(F17),0))),#REF!&amp;"Por favor no seleccionar los criterios de impacto",K14)</f>
        <v>0</v>
      </c>
      <c r="M14" s="289"/>
      <c r="N14" s="288"/>
      <c r="O14" s="289"/>
      <c r="P14" s="71">
        <v>2</v>
      </c>
      <c r="Q14" s="75" t="s">
        <v>206</v>
      </c>
      <c r="R14" s="72" t="s">
        <v>207</v>
      </c>
      <c r="S14" s="76" t="s">
        <v>57</v>
      </c>
      <c r="T14" s="72" t="s">
        <v>154</v>
      </c>
      <c r="U14" s="72" t="s">
        <v>59</v>
      </c>
      <c r="V14" s="74" t="str">
        <f t="shared" ref="V14" si="13">IF(AND(T14="Preventivo",U14="Automático"),"50%",IF(AND(T14="Preventivo",U14="Manual"),"40%",IF(AND(T14="Detectivo",U14="Automático"),"40%",IF(AND(T14="Detectivo",U14="Manual"),"30%",IF(AND(T14="Correctivo",U14="Automático"),"35%",IF(AND(T14="Correctivo",U14="Manual"),"25%",""))))))</f>
        <v>30%</v>
      </c>
      <c r="W14" s="72" t="s">
        <v>61</v>
      </c>
      <c r="X14" s="72" t="s">
        <v>122</v>
      </c>
      <c r="Y14" s="72" t="s">
        <v>63</v>
      </c>
      <c r="Z14" s="77">
        <f t="shared" si="2"/>
        <v>0</v>
      </c>
      <c r="AA14" s="73" t="str">
        <f t="shared" si="9"/>
        <v>Muy Baja</v>
      </c>
      <c r="AB14" s="74">
        <f t="shared" ref="AB14" si="14">+Z14</f>
        <v>0</v>
      </c>
      <c r="AC14" s="73" t="str">
        <f t="shared" si="11"/>
        <v>Leve</v>
      </c>
      <c r="AD14" s="74">
        <f t="shared" si="6"/>
        <v>0</v>
      </c>
      <c r="AE14" s="73" t="str">
        <f t="shared" ref="AE14" si="15">IFERROR(IF(OR(AND(AA14="Muy Baja",AC14="Leve"),AND(AA14="Muy Baja",AC14="Menor"),AND(AA14="Baja",AC14="Leve")),"Bajo",IF(OR(AND(AA14="Muy baja",AC14="Moderado"),AND(AA14="Baja",AC14="Menor"),AND(AA14="Baja",AC14="Moderado"),AND(AA14="Media",AC14="Leve"),AND(AA14="Media",AC14="Menor"),AND(AA14="Media",AC14="Moderado"),AND(AA14="Alta",AC14="Leve"),AND(AA14="Alta",AC14="Menor")),"Moderado",IF(OR(AND(AA14="Muy Baja",AC14="Mayor"),AND(AA14="Baja",AC14="Mayor"),AND(AA14="Media",AC14="Mayor"),AND(AA14="Alta",AC14="Moderado"),AND(AA14="Alta",AC14="Mayor"),AND(AA14="Muy Alta",AC14="Leve"),AND(AA14="Muy Alta",AC14="Menor"),AND(AA14="Muy Alta",AC14="Moderado"),AND(AA14="Muy Alta",AC14="Mayor")),"Alto",IF(OR(AND(AA14="Muy Baja",AC14="Catastrófico"),AND(AA14="Baja",AC14="Catastrófico"),AND(AA14="Media",AC14="Catastrófico"),AND(AA14="Alta",AC14="Catastrófico"),AND(AA14="Muy Alta",AC14="Catastrófico")),"Extremo","")))),"")</f>
        <v>Bajo</v>
      </c>
      <c r="AF14" s="72" t="s">
        <v>64</v>
      </c>
      <c r="AG14" s="72"/>
      <c r="AH14" s="72"/>
      <c r="AI14" s="78"/>
      <c r="AJ14" s="78"/>
      <c r="AK14" s="72"/>
      <c r="AL14" s="72"/>
    </row>
    <row r="15" spans="1:38" ht="204.75" x14ac:dyDescent="0.25">
      <c r="A15" s="264" t="s">
        <v>185</v>
      </c>
      <c r="B15" s="285">
        <v>4</v>
      </c>
      <c r="C15" s="286" t="s">
        <v>146</v>
      </c>
      <c r="D15" s="286" t="s">
        <v>208</v>
      </c>
      <c r="E15" s="286" t="s">
        <v>209</v>
      </c>
      <c r="F15" s="287" t="s">
        <v>210</v>
      </c>
      <c r="G15" s="286" t="s">
        <v>150</v>
      </c>
      <c r="H15" s="286">
        <v>1</v>
      </c>
      <c r="I15" s="289" t="str">
        <f>IF(H15&lt;=0,"",IF(H15&lt;=2,"Muy Baja",IF(H15&lt;=24,"Baja",IF(H15&lt;=500,"Media",IF(H15&lt;=5000,"Alta","Muy Alta")))))</f>
        <v>Muy Baja</v>
      </c>
      <c r="J15" s="288">
        <f>IF(I15="","",IF(I15="Muy Baja",0.2,IF(I15="Baja",0.4,IF(I15="Media",0.6,IF(I15="Alta",0.8,IF(I15="Muy Alta",1,))))))</f>
        <v>0.2</v>
      </c>
      <c r="K15" s="290" t="s">
        <v>77</v>
      </c>
      <c r="L15" s="288" t="str">
        <f>IF(NOT(ISERROR(MATCH(K15,'[3]Tabla Impacto'!$B$221:$B$223,0))),'[3]Tabla Impacto'!$F$223&amp;"Por favor no seleccionar los criterios de impacto(Afectación Económica o presupuestal y Pérdida Reputacional)",K15)</f>
        <v xml:space="preserve">     Entre 50 y 100 SMLMV </v>
      </c>
      <c r="M15" s="289" t="str">
        <f>IF(OR(L15='[3]Tabla Impacto'!$C$11,L15='[3]Tabla Impacto'!$D$11),"Leve",IF(OR(L15='[3]Tabla Impacto'!$C$12,L15='[3]Tabla Impacto'!$D$12),"Menor",IF(OR(L15='[3]Tabla Impacto'!$C$13,L15='[3]Tabla Impacto'!$D$13),"Moderado",IF(OR(L15='[3]Tabla Impacto'!$C$14,L15='[3]Tabla Impacto'!$D$14),"Mayor",IF(OR(L15='[3]Tabla Impacto'!$C$15,L15='[3]Tabla Impacto'!$D$15),"Catastrófico","")))))</f>
        <v>Moderado</v>
      </c>
      <c r="N15" s="288">
        <f>IF(M15="","",IF(M15="Leve",0.2,IF(M15="Menor",0.4,IF(M15="Moderado",0.6,IF(M15="Mayor",0.8,IF(M15="Catastrófico",1,))))))</f>
        <v>0.6</v>
      </c>
      <c r="O15" s="289" t="str">
        <f>IF(OR(AND(I15="Muy Baja",M15="Leve"),AND(I15="Muy Baja",M15="Menor"),AND(I15="Baja",M15="Leve")),"Bajo",IF(OR(AND(I15="Muy baja",M15="Moderado"),AND(I15="Baja",M15="Menor"),AND(I15="Baja",M15="Moderado"),AND(I15="Media",M15="Leve"),AND(I15="Media",M15="Menor"),AND(I15="Media",M15="Moderado"),AND(I15="Alta",M15="Leve"),AND(I15="Alta",M15="Menor")),"Moderado",IF(OR(AND(I15="Muy Baja",M15="Mayor"),AND(I15="Baja",M15="Mayor"),AND(I15="Media",M15="Mayor"),AND(I15="Alta",M15="Moderado"),AND(I15="Alta",M15="Mayor"),AND(I15="Muy Alta",M15="Leve"),AND(I15="Muy Alta",M15="Menor"),AND(I15="Muy Alta",M15="Moderado"),AND(I15="Muy Alta",M15="Mayor")),"Alto",IF(OR(AND(I15="Muy Baja",M15="Catastrófico"),AND(I15="Baja",M15="Catastrófico"),AND(I15="Media",M15="Catastrófico"),AND(I15="Alta",M15="Catastrófico"),AND(I15="Muy Alta",M15="Catastrófico")),"Extremo",""))))</f>
        <v>Moderado</v>
      </c>
      <c r="P15" s="71">
        <v>1</v>
      </c>
      <c r="Q15" s="75" t="s">
        <v>211</v>
      </c>
      <c r="R15" s="72" t="s">
        <v>212</v>
      </c>
      <c r="S15" s="76" t="s">
        <v>57</v>
      </c>
      <c r="T15" s="72" t="s">
        <v>154</v>
      </c>
      <c r="U15" s="72" t="s">
        <v>59</v>
      </c>
      <c r="V15" s="74" t="str">
        <f>IF(AND(T15="Preventivo",U15="Automático"),"50%",IF(AND(T15="Preventivo",U15="Manual"),"40%",IF(AND(T15="Detectivo",U15="Automático"),"40%",IF(AND(T15="Detectivo",U15="Manual"),"30%",IF(AND(T15="Correctivo",U15="Automático"),"35%",IF(AND(T15="Correctivo",U15="Manual"),"25%",""))))))</f>
        <v>30%</v>
      </c>
      <c r="W15" s="72" t="s">
        <v>61</v>
      </c>
      <c r="X15" s="72" t="s">
        <v>122</v>
      </c>
      <c r="Y15" s="72" t="s">
        <v>63</v>
      </c>
      <c r="Z15" s="77">
        <f t="shared" si="2"/>
        <v>0.14000000000000001</v>
      </c>
      <c r="AA15" s="73" t="str">
        <f>IFERROR(IF(Z15="","",IF(Z15&lt;=0.2,"Muy Baja",IF(Z15&lt;=0.4,"Baja",IF(Z15&lt;=0.6,"Media",IF(Z15&lt;=0.8,"Alta","Muy Alta"))))),"")</f>
        <v>Muy Baja</v>
      </c>
      <c r="AB15" s="74">
        <f>+Z15</f>
        <v>0.14000000000000001</v>
      </c>
      <c r="AC15" s="73" t="str">
        <f>IFERROR(IF(AD15="","",IF(AD15&lt;=0.2,"Leve",IF(AD15&lt;=0.4,"Menor",IF(AD15&lt;=0.6,"Moderado",IF(AD15&lt;=0.8,"Mayor","Catastrófico"))))),"")</f>
        <v>Moderado</v>
      </c>
      <c r="AD15" s="74">
        <f t="shared" si="6"/>
        <v>0.6</v>
      </c>
      <c r="AE15" s="73" t="str">
        <f>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72" t="s">
        <v>64</v>
      </c>
      <c r="AG15" s="72"/>
      <c r="AH15" s="72"/>
      <c r="AI15" s="78"/>
      <c r="AJ15" s="78"/>
      <c r="AK15" s="72"/>
      <c r="AL15" s="72"/>
    </row>
    <row r="16" spans="1:38" ht="173.25" x14ac:dyDescent="0.25">
      <c r="A16" s="264"/>
      <c r="B16" s="285"/>
      <c r="C16" s="286"/>
      <c r="D16" s="286"/>
      <c r="E16" s="286"/>
      <c r="F16" s="287"/>
      <c r="G16" s="286"/>
      <c r="H16" s="286"/>
      <c r="I16" s="289"/>
      <c r="J16" s="288"/>
      <c r="K16" s="290"/>
      <c r="L16" s="288">
        <f>IF(NOT(ISERROR(MATCH(K16,_xlfn.ANCHORARRAY(F19),0))),#REF!&amp;"Por favor no seleccionar los criterios de impacto",K16)</f>
        <v>0</v>
      </c>
      <c r="M16" s="289"/>
      <c r="N16" s="288"/>
      <c r="O16" s="289"/>
      <c r="P16" s="71">
        <v>2</v>
      </c>
      <c r="Q16" s="75" t="s">
        <v>213</v>
      </c>
      <c r="R16" s="72" t="s">
        <v>212</v>
      </c>
      <c r="S16" s="76" t="s">
        <v>57</v>
      </c>
      <c r="T16" s="72" t="s">
        <v>154</v>
      </c>
      <c r="U16" s="72" t="s">
        <v>59</v>
      </c>
      <c r="V16" s="74" t="str">
        <f t="shared" ref="V16" si="16">IF(AND(T16="Preventivo",U16="Automático"),"50%",IF(AND(T16="Preventivo",U16="Manual"),"40%",IF(AND(T16="Detectivo",U16="Automático"),"40%",IF(AND(T16="Detectivo",U16="Manual"),"30%",IF(AND(T16="Correctivo",U16="Automático"),"35%",IF(AND(T16="Correctivo",U16="Manual"),"25%",""))))))</f>
        <v>30%</v>
      </c>
      <c r="W16" s="72" t="s">
        <v>61</v>
      </c>
      <c r="X16" s="72" t="s">
        <v>122</v>
      </c>
      <c r="Y16" s="72" t="s">
        <v>63</v>
      </c>
      <c r="Z16" s="77">
        <f t="shared" si="2"/>
        <v>0</v>
      </c>
      <c r="AA16" s="73" t="str">
        <f t="shared" si="9"/>
        <v>Muy Baja</v>
      </c>
      <c r="AB16" s="74">
        <f t="shared" ref="AB16" si="17">+Z16</f>
        <v>0</v>
      </c>
      <c r="AC16" s="73" t="str">
        <f t="shared" si="11"/>
        <v>Leve</v>
      </c>
      <c r="AD16" s="74">
        <f t="shared" si="6"/>
        <v>0</v>
      </c>
      <c r="AE16" s="73" t="str">
        <f t="shared" ref="AE16" si="18">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Bajo</v>
      </c>
      <c r="AF16" s="72" t="s">
        <v>64</v>
      </c>
      <c r="AG16" s="72"/>
      <c r="AH16" s="72"/>
      <c r="AI16" s="78"/>
      <c r="AJ16" s="78"/>
      <c r="AK16" s="72"/>
      <c r="AL16" s="72"/>
    </row>
    <row r="17" spans="1:38" ht="173.25" x14ac:dyDescent="0.25">
      <c r="A17" s="264" t="s">
        <v>185</v>
      </c>
      <c r="B17" s="285">
        <v>5</v>
      </c>
      <c r="C17" s="286" t="s">
        <v>46</v>
      </c>
      <c r="D17" s="286" t="s">
        <v>214</v>
      </c>
      <c r="E17" s="286" t="s">
        <v>215</v>
      </c>
      <c r="F17" s="287" t="s">
        <v>216</v>
      </c>
      <c r="G17" s="286" t="s">
        <v>150</v>
      </c>
      <c r="H17" s="286">
        <v>20</v>
      </c>
      <c r="I17" s="289" t="str">
        <f>IF(H17&lt;=0,"",IF(H17&lt;=2,"Muy Baja",IF(H17&lt;=24,"Baja",IF(H17&lt;=500,"Media",IF(H17&lt;=5000,"Alta","Muy Alta")))))</f>
        <v>Baja</v>
      </c>
      <c r="J17" s="288">
        <f>IF(I17="","",IF(I17="Muy Baja",0.2,IF(I17="Baja",0.4,IF(I17="Media",0.6,IF(I17="Alta",0.8,IF(I17="Muy Alta",1,))))))</f>
        <v>0.4</v>
      </c>
      <c r="K17" s="290" t="s">
        <v>77</v>
      </c>
      <c r="L17" s="288" t="str">
        <f>IF(NOT(ISERROR(MATCH(K17,'[3]Tabla Impacto'!$B$221:$B$223,0))),'[3]Tabla Impacto'!$F$223&amp;"Por favor no seleccionar los criterios de impacto(Afectación Económica o presupuestal y Pérdida Reputacional)",K17)</f>
        <v xml:space="preserve">     Entre 50 y 100 SMLMV </v>
      </c>
      <c r="M17" s="289" t="str">
        <f>IF(OR(L17='[3]Tabla Impacto'!$C$11,L17='[3]Tabla Impacto'!$D$11),"Leve",IF(OR(L17='[3]Tabla Impacto'!$C$12,L17='[3]Tabla Impacto'!$D$12),"Menor",IF(OR(L17='[3]Tabla Impacto'!$C$13,L17='[3]Tabla Impacto'!$D$13),"Moderado",IF(OR(L17='[3]Tabla Impacto'!$C$14,L17='[3]Tabla Impacto'!$D$14),"Mayor",IF(OR(L17='[3]Tabla Impacto'!$C$15,L17='[3]Tabla Impacto'!$D$15),"Catastrófico","")))))</f>
        <v>Moderado</v>
      </c>
      <c r="N17" s="288">
        <f>IF(M17="","",IF(M17="Leve",0.2,IF(M17="Menor",0.4,IF(M17="Moderado",0.6,IF(M17="Mayor",0.8,IF(M17="Catastrófico",1,))))))</f>
        <v>0.6</v>
      </c>
      <c r="O17" s="289" t="str">
        <f>IF(OR(AND(I17="Muy Baja",M17="Leve"),AND(I17="Muy Baja",M17="Menor"),AND(I17="Baja",M17="Leve")),"Bajo",IF(OR(AND(I17="Muy baja",M17="Moderado"),AND(I17="Baja",M17="Menor"),AND(I17="Baja",M17="Moderado"),AND(I17="Media",M17="Leve"),AND(I17="Media",M17="Menor"),AND(I17="Media",M17="Moderado"),AND(I17="Alta",M17="Leve"),AND(I17="Alta",M17="Menor")),"Moderado",IF(OR(AND(I17="Muy Baja",M17="Mayor"),AND(I17="Baja",M17="Mayor"),AND(I17="Media",M17="Mayor"),AND(I17="Alta",M17="Moderado"),AND(I17="Alta",M17="Mayor"),AND(I17="Muy Alta",M17="Leve"),AND(I17="Muy Alta",M17="Menor"),AND(I17="Muy Alta",M17="Moderado"),AND(I17="Muy Alta",M17="Mayor")),"Alto",IF(OR(AND(I17="Muy Baja",M17="Catastrófico"),AND(I17="Baja",M17="Catastrófico"),AND(I17="Media",M17="Catastrófico"),AND(I17="Alta",M17="Catastrófico"),AND(I17="Muy Alta",M17="Catastrófico")),"Extremo",""))))</f>
        <v>Moderado</v>
      </c>
      <c r="P17" s="71">
        <v>1</v>
      </c>
      <c r="Q17" s="75" t="s">
        <v>217</v>
      </c>
      <c r="R17" s="72" t="s">
        <v>218</v>
      </c>
      <c r="S17" s="76" t="s">
        <v>57</v>
      </c>
      <c r="T17" s="72" t="s">
        <v>154</v>
      </c>
      <c r="U17" s="72" t="s">
        <v>59</v>
      </c>
      <c r="V17" s="74" t="str">
        <f>IF(AND(T17="Preventivo",U17="Automático"),"50%",IF(AND(T17="Preventivo",U17="Manual"),"40%",IF(AND(T17="Detectivo",U17="Automático"),"40%",IF(AND(T17="Detectivo",U17="Manual"),"30%",IF(AND(T17="Correctivo",U17="Automático"),"35%",IF(AND(T17="Correctivo",U17="Manual"),"25%",""))))))</f>
        <v>30%</v>
      </c>
      <c r="W17" s="72" t="s">
        <v>61</v>
      </c>
      <c r="X17" s="72" t="s">
        <v>122</v>
      </c>
      <c r="Y17" s="72" t="s">
        <v>63</v>
      </c>
      <c r="Z17" s="77">
        <f t="shared" si="2"/>
        <v>0.28000000000000003</v>
      </c>
      <c r="AA17" s="73" t="str">
        <f>IFERROR(IF(Z17="","",IF(Z17&lt;=0.2,"Muy Baja",IF(Z17&lt;=0.4,"Baja",IF(Z17&lt;=0.6,"Media",IF(Z17&lt;=0.8,"Alta","Muy Alta"))))),"")</f>
        <v>Baja</v>
      </c>
      <c r="AB17" s="74">
        <f>+Z17</f>
        <v>0.28000000000000003</v>
      </c>
      <c r="AC17" s="73" t="str">
        <f>IFERROR(IF(AD17="","",IF(AD17&lt;=0.2,"Leve",IF(AD17&lt;=0.4,"Menor",IF(AD17&lt;=0.6,"Moderado",IF(AD17&lt;=0.8,"Mayor","Catastrófico"))))),"")</f>
        <v>Moderado</v>
      </c>
      <c r="AD17" s="74">
        <f t="shared" si="6"/>
        <v>0.6</v>
      </c>
      <c r="AE17" s="73" t="str">
        <f>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Moderado</v>
      </c>
      <c r="AF17" s="72" t="s">
        <v>64</v>
      </c>
      <c r="AG17" s="72"/>
      <c r="AH17" s="72"/>
      <c r="AI17" s="78"/>
      <c r="AJ17" s="78"/>
      <c r="AK17" s="72"/>
      <c r="AL17" s="72"/>
    </row>
    <row r="18" spans="1:38" ht="157.5" x14ac:dyDescent="0.25">
      <c r="A18" s="264"/>
      <c r="B18" s="285"/>
      <c r="C18" s="286"/>
      <c r="D18" s="286"/>
      <c r="E18" s="286"/>
      <c r="F18" s="287"/>
      <c r="G18" s="286"/>
      <c r="H18" s="286"/>
      <c r="I18" s="289"/>
      <c r="J18" s="288"/>
      <c r="K18" s="290"/>
      <c r="L18" s="288">
        <f>IF(NOT(ISERROR(MATCH(K18,_xlfn.ANCHORARRAY(F21),0))),#REF!&amp;"Por favor no seleccionar los criterios de impacto",K18)</f>
        <v>0</v>
      </c>
      <c r="M18" s="289"/>
      <c r="N18" s="288"/>
      <c r="O18" s="289"/>
      <c r="P18" s="71">
        <v>2</v>
      </c>
      <c r="Q18" s="75" t="s">
        <v>219</v>
      </c>
      <c r="R18" s="72" t="s">
        <v>220</v>
      </c>
      <c r="S18" s="76" t="s">
        <v>57</v>
      </c>
      <c r="T18" s="72" t="s">
        <v>154</v>
      </c>
      <c r="U18" s="72" t="s">
        <v>59</v>
      </c>
      <c r="V18" s="74" t="str">
        <f t="shared" ref="V18" si="19">IF(AND(T18="Preventivo",U18="Automático"),"50%",IF(AND(T18="Preventivo",U18="Manual"),"40%",IF(AND(T18="Detectivo",U18="Automático"),"40%",IF(AND(T18="Detectivo",U18="Manual"),"30%",IF(AND(T18="Correctivo",U18="Automático"),"35%",IF(AND(T18="Correctivo",U18="Manual"),"25%",""))))))</f>
        <v>30%</v>
      </c>
      <c r="W18" s="72" t="s">
        <v>61</v>
      </c>
      <c r="X18" s="72" t="s">
        <v>122</v>
      </c>
      <c r="Y18" s="72" t="s">
        <v>63</v>
      </c>
      <c r="Z18" s="77">
        <f t="shared" si="2"/>
        <v>0</v>
      </c>
      <c r="AA18" s="73" t="str">
        <f t="shared" si="9"/>
        <v>Muy Baja</v>
      </c>
      <c r="AB18" s="74">
        <f t="shared" ref="AB18" si="20">+Z18</f>
        <v>0</v>
      </c>
      <c r="AC18" s="73" t="str">
        <f t="shared" si="11"/>
        <v>Leve</v>
      </c>
      <c r="AD18" s="74">
        <f t="shared" si="6"/>
        <v>0</v>
      </c>
      <c r="AE18" s="73" t="str">
        <f t="shared" ref="AE18" si="21">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Bajo</v>
      </c>
      <c r="AF18" s="72" t="s">
        <v>64</v>
      </c>
      <c r="AG18" s="72"/>
      <c r="AH18" s="72"/>
      <c r="AI18" s="78"/>
      <c r="AJ18" s="78"/>
      <c r="AK18" s="72"/>
      <c r="AL18" s="72"/>
    </row>
    <row r="19" spans="1:38" ht="409.5" x14ac:dyDescent="0.25">
      <c r="A19" s="264" t="s">
        <v>221</v>
      </c>
      <c r="B19" s="285">
        <v>6</v>
      </c>
      <c r="C19" s="286" t="s">
        <v>146</v>
      </c>
      <c r="D19" s="291" t="s">
        <v>222</v>
      </c>
      <c r="E19" s="291" t="s">
        <v>223</v>
      </c>
      <c r="F19" s="293" t="s">
        <v>224</v>
      </c>
      <c r="G19" s="286" t="s">
        <v>75</v>
      </c>
      <c r="H19" s="286">
        <v>10000</v>
      </c>
      <c r="I19" s="289" t="str">
        <f>IF(H19&lt;=0,"",IF(H19&lt;=2,"Muy Baja",IF(H19&lt;=24,"Baja",IF(H19&lt;=500,"Media",IF(H19&lt;=5000,"Alta","Muy Alta")))))</f>
        <v>Muy Alta</v>
      </c>
      <c r="J19" s="288">
        <f>IF(I19="","",IF(I19="Muy Baja",0.2,IF(I19="Baja",0.4,IF(I19="Media",0.6,IF(I19="Alta",0.8,IF(I19="Muy Alta",1,))))))</f>
        <v>1</v>
      </c>
      <c r="K19" s="290" t="s">
        <v>189</v>
      </c>
      <c r="L19" s="288" t="str">
        <f>IF(NOT(ISERROR(MATCH(K19,'[3]Tabla Impacto'!$B$221:$B$223,0))),'[3]Tabla Impacto'!$F$223&amp;"Por favor no seleccionar los criterios de impacto(Afectación Económica o presupuestal y Pérdida Reputacional)",K19)</f>
        <v xml:space="preserve">     Mayor a 500 SMLMV </v>
      </c>
      <c r="M19" s="289" t="str">
        <f>IF(OR(L19='[3]Tabla Impacto'!$C$11,L19='[3]Tabla Impacto'!$D$11),"Leve",IF(OR(L19='[3]Tabla Impacto'!$C$12,L19='[3]Tabla Impacto'!$D$12),"Menor",IF(OR(L19='[3]Tabla Impacto'!$C$13,L19='[3]Tabla Impacto'!$D$13),"Moderado",IF(OR(L19='[3]Tabla Impacto'!$C$14,L19='[3]Tabla Impacto'!$D$14),"Mayor",IF(OR(L19='[3]Tabla Impacto'!$C$15,L19='[3]Tabla Impacto'!$D$15),"Catastrófico","")))))</f>
        <v>Catastrófico</v>
      </c>
      <c r="N19" s="288">
        <f>IF(M19="","",IF(M19="Leve",0.2,IF(M19="Menor",0.4,IF(M19="Moderado",0.6,IF(M19="Mayor",0.8,IF(M19="Catastrófico",1,))))))</f>
        <v>1</v>
      </c>
      <c r="O19" s="289" t="str">
        <f>IF(OR(AND(I19="Muy Baja",M19="Leve"),AND(I19="Muy Baja",M19="Menor"),AND(I19="Baja",M19="Leve")),"Bajo",IF(OR(AND(I19="Muy baja",M19="Moderado"),AND(I19="Baja",M19="Menor"),AND(I19="Baja",M19="Moderado"),AND(I19="Media",M19="Leve"),AND(I19="Media",M19="Menor"),AND(I19="Media",M19="Moderado"),AND(I19="Alta",M19="Leve"),AND(I19="Alta",M19="Menor")),"Moderado",IF(OR(AND(I19="Muy Baja",M19="Mayor"),AND(I19="Baja",M19="Mayor"),AND(I19="Media",M19="Mayor"),AND(I19="Alta",M19="Moderado"),AND(I19="Alta",M19="Mayor"),AND(I19="Muy Alta",M19="Leve"),AND(I19="Muy Alta",M19="Menor"),AND(I19="Muy Alta",M19="Moderado"),AND(I19="Muy Alta",M19="Mayor")),"Alto",IF(OR(AND(I19="Muy Baja",M19="Catastrófico"),AND(I19="Baja",M19="Catastrófico"),AND(I19="Media",M19="Catastrófico"),AND(I19="Alta",M19="Catastrófico"),AND(I19="Muy Alta",M19="Catastrófico")),"Extremo",""))))</f>
        <v>Extremo</v>
      </c>
      <c r="P19" s="71">
        <v>1</v>
      </c>
      <c r="Q19" s="72" t="s">
        <v>225</v>
      </c>
      <c r="R19" s="72" t="s">
        <v>226</v>
      </c>
      <c r="S19" s="76" t="str">
        <f t="shared" ref="S19:S52" si="22">IF(OR(T19="Preventivo",T19="Detectivo"),"Probabilidad",IF(T19="Correctivo","Impacto",""))</f>
        <v>Probabilidad</v>
      </c>
      <c r="T19" s="72" t="s">
        <v>58</v>
      </c>
      <c r="U19" s="72" t="s">
        <v>59</v>
      </c>
      <c r="V19" s="74" t="str">
        <f>IF(AND(T19="Preventivo",U19="Automático"),"50%",IF(AND(T19="Preventivo",U19="Manual"),"40%",IF(AND(T19="Detectivo",U19="Automático"),"40%",IF(AND(T19="Detectivo",U19="Manual"),"30%",IF(AND(T19="Correctivo",U19="Automático"),"35%",IF(AND(T19="Correctivo",U19="Manual"),"25%",""))))))</f>
        <v>40%</v>
      </c>
      <c r="W19" s="72" t="s">
        <v>61</v>
      </c>
      <c r="X19" s="72" t="s">
        <v>62</v>
      </c>
      <c r="Y19" s="72" t="s">
        <v>63</v>
      </c>
      <c r="Z19" s="77">
        <f t="shared" si="2"/>
        <v>0.6</v>
      </c>
      <c r="AA19" s="73" t="str">
        <f>IFERROR(IF(Z19="","",IF(Z19&lt;=0.2,"Muy Baja",IF(Z19&lt;=0.4,"Baja",IF(Z19&lt;=0.6,"Media",IF(Z19&lt;=0.8,"Alta","Muy Alta"))))),"")</f>
        <v>Media</v>
      </c>
      <c r="AB19" s="74">
        <f>+Z19</f>
        <v>0.6</v>
      </c>
      <c r="AC19" s="73" t="str">
        <f>IFERROR(IF(AD19="","",IF(AD19&lt;=0.2,"Leve",IF(AD19&lt;=0.4,"Menor",IF(AD19&lt;=0.6,"Moderado",IF(AD19&lt;=0.8,"Mayor","Catastrófico"))))),"")</f>
        <v>Catastrófico</v>
      </c>
      <c r="AD19" s="74">
        <f t="shared" si="6"/>
        <v>1</v>
      </c>
      <c r="AE19" s="73" t="str">
        <f>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Extremo</v>
      </c>
      <c r="AF19" s="72" t="s">
        <v>64</v>
      </c>
      <c r="AG19" s="72"/>
      <c r="AH19" s="72"/>
      <c r="AI19" s="78"/>
      <c r="AJ19" s="78"/>
      <c r="AK19" s="72"/>
      <c r="AL19" s="72"/>
    </row>
    <row r="20" spans="1:38" ht="409.5" x14ac:dyDescent="0.25">
      <c r="A20" s="264"/>
      <c r="B20" s="285"/>
      <c r="C20" s="286"/>
      <c r="D20" s="292"/>
      <c r="E20" s="292"/>
      <c r="F20" s="292"/>
      <c r="G20" s="286"/>
      <c r="H20" s="286"/>
      <c r="I20" s="289"/>
      <c r="J20" s="288"/>
      <c r="K20" s="290"/>
      <c r="L20" s="288">
        <f>IF(NOT(ISERROR(MATCH(K20,_xlfn.ANCHORARRAY(F23),0))),#REF!&amp;"Por favor no seleccionar los criterios de impacto",K20)</f>
        <v>0</v>
      </c>
      <c r="M20" s="289"/>
      <c r="N20" s="288"/>
      <c r="O20" s="289"/>
      <c r="P20" s="71">
        <v>2</v>
      </c>
      <c r="Q20" s="72" t="s">
        <v>227</v>
      </c>
      <c r="R20" s="72" t="s">
        <v>228</v>
      </c>
      <c r="S20" s="76" t="str">
        <f t="shared" si="22"/>
        <v>Probabilidad</v>
      </c>
      <c r="T20" s="72" t="s">
        <v>58</v>
      </c>
      <c r="U20" s="72" t="s">
        <v>59</v>
      </c>
      <c r="V20" s="74" t="str">
        <f t="shared" ref="V20" si="23">IF(AND(T20="Preventivo",U20="Automático"),"50%",IF(AND(T20="Preventivo",U20="Manual"),"40%",IF(AND(T20="Detectivo",U20="Automático"),"40%",IF(AND(T20="Detectivo",U20="Manual"),"30%",IF(AND(T20="Correctivo",U20="Automático"),"35%",IF(AND(T20="Correctivo",U20="Manual"),"25%",""))))))</f>
        <v>40%</v>
      </c>
      <c r="W20" s="72" t="s">
        <v>61</v>
      </c>
      <c r="X20" s="72" t="s">
        <v>62</v>
      </c>
      <c r="Y20" s="72" t="s">
        <v>63</v>
      </c>
      <c r="Z20" s="77">
        <f t="shared" si="2"/>
        <v>0</v>
      </c>
      <c r="AA20" s="73" t="str">
        <f t="shared" si="9"/>
        <v>Muy Baja</v>
      </c>
      <c r="AB20" s="74">
        <f t="shared" ref="AB20" si="24">+Z20</f>
        <v>0</v>
      </c>
      <c r="AC20" s="73" t="str">
        <f t="shared" si="11"/>
        <v>Leve</v>
      </c>
      <c r="AD20" s="74">
        <f t="shared" si="6"/>
        <v>0</v>
      </c>
      <c r="AE20" s="73" t="str">
        <f t="shared" ref="AE20" si="25">IFERROR(IF(OR(AND(AA20="Muy Baja",AC20="Leve"),AND(AA20="Muy Baja",AC20="Menor"),AND(AA20="Baja",AC20="Leve")),"Bajo",IF(OR(AND(AA20="Muy baja",AC20="Moderado"),AND(AA20="Baja",AC20="Menor"),AND(AA20="Baja",AC20="Moderado"),AND(AA20="Media",AC20="Leve"),AND(AA20="Media",AC20="Menor"),AND(AA20="Media",AC20="Moderado"),AND(AA20="Alta",AC20="Leve"),AND(AA20="Alta",AC20="Menor")),"Moderado",IF(OR(AND(AA20="Muy Baja",AC20="Mayor"),AND(AA20="Baja",AC20="Mayor"),AND(AA20="Media",AC20="Mayor"),AND(AA20="Alta",AC20="Moderado"),AND(AA20="Alta",AC20="Mayor"),AND(AA20="Muy Alta",AC20="Leve"),AND(AA20="Muy Alta",AC20="Menor"),AND(AA20="Muy Alta",AC20="Moderado"),AND(AA20="Muy Alta",AC20="Mayor")),"Alto",IF(OR(AND(AA20="Muy Baja",AC20="Catastrófico"),AND(AA20="Baja",AC20="Catastrófico"),AND(AA20="Media",AC20="Catastrófico"),AND(AA20="Alta",AC20="Catastrófico"),AND(AA20="Muy Alta",AC20="Catastrófico")),"Extremo","")))),"")</f>
        <v>Bajo</v>
      </c>
      <c r="AF20" s="72" t="s">
        <v>64</v>
      </c>
      <c r="AG20" s="72"/>
      <c r="AH20" s="72"/>
      <c r="AI20" s="78"/>
      <c r="AJ20" s="78"/>
      <c r="AK20" s="72"/>
      <c r="AL20" s="72"/>
    </row>
    <row r="21" spans="1:38" ht="409.5" x14ac:dyDescent="0.25">
      <c r="A21" s="264" t="s">
        <v>221</v>
      </c>
      <c r="B21" s="285">
        <v>7</v>
      </c>
      <c r="C21" s="286" t="s">
        <v>46</v>
      </c>
      <c r="D21" s="293" t="s">
        <v>229</v>
      </c>
      <c r="E21" s="293" t="s">
        <v>230</v>
      </c>
      <c r="F21" s="291" t="s">
        <v>231</v>
      </c>
      <c r="G21" s="286" t="s">
        <v>75</v>
      </c>
      <c r="H21" s="286">
        <v>100</v>
      </c>
      <c r="I21" s="289" t="str">
        <f>IF(H21&lt;=0,"",IF(H21&lt;=2,"Muy Baja",IF(H21&lt;=24,"Baja",IF(H21&lt;=500,"Media",IF(H21&lt;=5000,"Alta","Muy Alta")))))</f>
        <v>Media</v>
      </c>
      <c r="J21" s="288">
        <f>IF(I21="","",IF(I21="Muy Baja",0.2,IF(I21="Baja",0.4,IF(I21="Media",0.6,IF(I21="Alta",0.8,IF(I21="Muy Alta",1,))))))</f>
        <v>0.6</v>
      </c>
      <c r="K21" s="290" t="s">
        <v>232</v>
      </c>
      <c r="L21" s="288" t="str">
        <f>IF(NOT(ISERROR(MATCH(K21,'[3]Tabla Impacto'!$B$221:$B$223,0))),'[3]Tabla Impacto'!$F$223&amp;"Por favor no seleccionar los criterios de impacto(Afectación Económica o presupuestal y Pérdida Reputacional)",K21)</f>
        <v xml:space="preserve">     Entre 100 y 500 SMLMV </v>
      </c>
      <c r="M21" s="289" t="str">
        <f>IF(OR(L21='[3]Tabla Impacto'!$C$11,L21='[3]Tabla Impacto'!$D$11),"Leve",IF(OR(L21='[3]Tabla Impacto'!$C$12,L21='[3]Tabla Impacto'!$D$12),"Menor",IF(OR(L21='[3]Tabla Impacto'!$C$13,L21='[3]Tabla Impacto'!$D$13),"Moderado",IF(OR(L21='[3]Tabla Impacto'!$C$14,L21='[3]Tabla Impacto'!$D$14),"Mayor",IF(OR(L21='[3]Tabla Impacto'!$C$15,L21='[3]Tabla Impacto'!$D$15),"Catastrófico","")))))</f>
        <v>Mayor</v>
      </c>
      <c r="N21" s="288">
        <f>IF(M21="","",IF(M21="Leve",0.2,IF(M21="Menor",0.4,IF(M21="Moderado",0.6,IF(M21="Mayor",0.8,IF(M21="Catastrófico",1,))))))</f>
        <v>0.8</v>
      </c>
      <c r="O21" s="289"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Alto</v>
      </c>
      <c r="P21" s="71">
        <v>1</v>
      </c>
      <c r="Q21" s="72" t="s">
        <v>233</v>
      </c>
      <c r="R21" s="72" t="s">
        <v>234</v>
      </c>
      <c r="S21" s="76" t="str">
        <f t="shared" si="22"/>
        <v>Probabilidad</v>
      </c>
      <c r="T21" s="72" t="s">
        <v>58</v>
      </c>
      <c r="U21" s="72" t="s">
        <v>59</v>
      </c>
      <c r="V21" s="74" t="str">
        <f>IF(AND(T21="Preventivo",U21="Automático"),"50%",IF(AND(T21="Preventivo",U21="Manual"),"40%",IF(AND(T21="Detectivo",U21="Automático"),"40%",IF(AND(T21="Detectivo",U21="Manual"),"30%",IF(AND(T21="Correctivo",U21="Automático"),"35%",IF(AND(T21="Correctivo",U21="Manual"),"25%",""))))))</f>
        <v>40%</v>
      </c>
      <c r="W21" s="72" t="s">
        <v>61</v>
      </c>
      <c r="X21" s="72" t="s">
        <v>62</v>
      </c>
      <c r="Y21" s="72" t="s">
        <v>63</v>
      </c>
      <c r="Z21" s="77">
        <f t="shared" si="2"/>
        <v>0.36</v>
      </c>
      <c r="AA21" s="73" t="str">
        <f>IFERROR(IF(Z21="","",IF(Z21&lt;=0.2,"Muy Baja",IF(Z21&lt;=0.4,"Baja",IF(Z21&lt;=0.6,"Media",IF(Z21&lt;=0.8,"Alta","Muy Alta"))))),"")</f>
        <v>Baja</v>
      </c>
      <c r="AB21" s="74">
        <f>+Z21</f>
        <v>0.36</v>
      </c>
      <c r="AC21" s="73" t="str">
        <f>IFERROR(IF(AD21="","",IF(AD21&lt;=0.2,"Leve",IF(AD21&lt;=0.4,"Menor",IF(AD21&lt;=0.6,"Moderado",IF(AD21&lt;=0.8,"Mayor","Catastrófico"))))),"")</f>
        <v>Mayor</v>
      </c>
      <c r="AD21" s="74">
        <f t="shared" si="6"/>
        <v>0.8</v>
      </c>
      <c r="AE21" s="73" t="str">
        <f>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Alto</v>
      </c>
      <c r="AF21" s="72" t="s">
        <v>64</v>
      </c>
      <c r="AG21" s="72"/>
      <c r="AH21" s="72"/>
      <c r="AI21" s="78"/>
      <c r="AJ21" s="78"/>
      <c r="AK21" s="72"/>
      <c r="AL21" s="72"/>
    </row>
    <row r="22" spans="1:38" ht="409.5" x14ac:dyDescent="0.25">
      <c r="A22" s="264"/>
      <c r="B22" s="285"/>
      <c r="C22" s="286"/>
      <c r="D22" s="292"/>
      <c r="E22" s="292"/>
      <c r="F22" s="294"/>
      <c r="G22" s="286"/>
      <c r="H22" s="286"/>
      <c r="I22" s="289"/>
      <c r="J22" s="288"/>
      <c r="K22" s="290"/>
      <c r="L22" s="288">
        <f>IF(NOT(ISERROR(MATCH(K22,_xlfn.ANCHORARRAY(F45),0))),#REF!&amp;"Por favor no seleccionar los criterios de impacto",K22)</f>
        <v>0</v>
      </c>
      <c r="M22" s="289"/>
      <c r="N22" s="288"/>
      <c r="O22" s="289"/>
      <c r="P22" s="71">
        <v>2</v>
      </c>
      <c r="Q22" s="72" t="s">
        <v>235</v>
      </c>
      <c r="R22" s="72" t="s">
        <v>228</v>
      </c>
      <c r="S22" s="76" t="str">
        <f t="shared" si="22"/>
        <v>Probabilidad</v>
      </c>
      <c r="T22" s="72" t="s">
        <v>58</v>
      </c>
      <c r="U22" s="72" t="s">
        <v>59</v>
      </c>
      <c r="V22" s="74" t="str">
        <f t="shared" ref="V22" si="26">IF(AND(T22="Preventivo",U22="Automático"),"50%",IF(AND(T22="Preventivo",U22="Manual"),"40%",IF(AND(T22="Detectivo",U22="Automático"),"40%",IF(AND(T22="Detectivo",U22="Manual"),"30%",IF(AND(T22="Correctivo",U22="Automático"),"35%",IF(AND(T22="Correctivo",U22="Manual"),"25%",""))))))</f>
        <v>40%</v>
      </c>
      <c r="W22" s="72" t="s">
        <v>61</v>
      </c>
      <c r="X22" s="72" t="s">
        <v>62</v>
      </c>
      <c r="Y22" s="72" t="s">
        <v>63</v>
      </c>
      <c r="Z22" s="77">
        <f t="shared" si="2"/>
        <v>0</v>
      </c>
      <c r="AA22" s="73" t="str">
        <f t="shared" si="9"/>
        <v>Muy Baja</v>
      </c>
      <c r="AB22" s="74">
        <f t="shared" ref="AB22" si="27">+Z22</f>
        <v>0</v>
      </c>
      <c r="AC22" s="73" t="str">
        <f t="shared" si="11"/>
        <v>Leve</v>
      </c>
      <c r="AD22" s="74">
        <f t="shared" si="6"/>
        <v>0</v>
      </c>
      <c r="AE22" s="73" t="str">
        <f t="shared" ref="AE22" si="28">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Bajo</v>
      </c>
      <c r="AF22" s="72" t="s">
        <v>64</v>
      </c>
      <c r="AG22" s="72"/>
      <c r="AH22" s="72"/>
      <c r="AI22" s="78"/>
      <c r="AJ22" s="78"/>
      <c r="AK22" s="72"/>
      <c r="AL22" s="72"/>
    </row>
    <row r="23" spans="1:38" ht="409.5" x14ac:dyDescent="0.25">
      <c r="A23" s="264" t="s">
        <v>221</v>
      </c>
      <c r="B23" s="285">
        <v>8</v>
      </c>
      <c r="C23" s="286" t="s">
        <v>146</v>
      </c>
      <c r="D23" s="286" t="s">
        <v>236</v>
      </c>
      <c r="E23" s="286" t="s">
        <v>237</v>
      </c>
      <c r="F23" s="287" t="s">
        <v>238</v>
      </c>
      <c r="G23" s="286" t="s">
        <v>75</v>
      </c>
      <c r="H23" s="286">
        <v>1</v>
      </c>
      <c r="I23" s="289" t="str">
        <f>IF(H23&lt;=0,"",IF(H23&lt;=2,"Muy Baja",IF(H23&lt;=24,"Baja",IF(H23&lt;=500,"Media",IF(H23&lt;=5000,"Alta","Muy Alta")))))</f>
        <v>Muy Baja</v>
      </c>
      <c r="J23" s="288">
        <f>IF(I23="","",IF(I23="Muy Baja",0.2,IF(I23="Baja",0.4,IF(I23="Media",0.6,IF(I23="Alta",0.8,IF(I23="Muy Alta",1,))))))</f>
        <v>0.2</v>
      </c>
      <c r="K23" s="290" t="s">
        <v>189</v>
      </c>
      <c r="L23" s="288" t="str">
        <f>IF(NOT(ISERROR(MATCH(K23,'[3]Tabla Impacto'!$B$221:$B$223,0))),'[3]Tabla Impacto'!$F$223&amp;"Por favor no seleccionar los criterios de impacto(Afectación Económica o presupuestal y Pérdida Reputacional)",K23)</f>
        <v xml:space="preserve">     Mayor a 500 SMLMV </v>
      </c>
      <c r="M23" s="289" t="str">
        <f>IF(OR(L23='[3]Tabla Impacto'!$C$11,L23='[3]Tabla Impacto'!$D$11),"Leve",IF(OR(L23='[3]Tabla Impacto'!$C$12,L23='[3]Tabla Impacto'!$D$12),"Menor",IF(OR(L23='[3]Tabla Impacto'!$C$13,L23='[3]Tabla Impacto'!$D$13),"Moderado",IF(OR(L23='[3]Tabla Impacto'!$C$14,L23='[3]Tabla Impacto'!$D$14),"Mayor",IF(OR(L23='[3]Tabla Impacto'!$C$15,L23='[3]Tabla Impacto'!$D$15),"Catastrófico","")))))</f>
        <v>Catastrófico</v>
      </c>
      <c r="N23" s="288">
        <f>IF(M23="","",IF(M23="Leve",0.2,IF(M23="Menor",0.4,IF(M23="Moderado",0.6,IF(M23="Mayor",0.8,IF(M23="Catastrófico",1,))))))</f>
        <v>1</v>
      </c>
      <c r="O23" s="289" t="str">
        <f>IF(OR(AND(I23="Muy Baja",M23="Leve"),AND(I23="Muy Baja",M23="Menor"),AND(I23="Baja",M23="Leve")),"Bajo",IF(OR(AND(I23="Muy baja",M23="Moderado"),AND(I23="Baja",M23="Menor"),AND(I23="Baja",M23="Moderado"),AND(I23="Media",M23="Leve"),AND(I23="Media",M23="Menor"),AND(I23="Media",M23="Moderado"),AND(I23="Alta",M23="Leve"),AND(I23="Alta",M23="Menor")),"Moderado",IF(OR(AND(I23="Muy Baja",M23="Mayor"),AND(I23="Baja",M23="Mayor"),AND(I23="Media",M23="Mayor"),AND(I23="Alta",M23="Moderado"),AND(I23="Alta",M23="Mayor"),AND(I23="Muy Alta",M23="Leve"),AND(I23="Muy Alta",M23="Menor"),AND(I23="Muy Alta",M23="Moderado"),AND(I23="Muy Alta",M23="Mayor")),"Alto",IF(OR(AND(I23="Muy Baja",M23="Catastrófico"),AND(I23="Baja",M23="Catastrófico"),AND(I23="Media",M23="Catastrófico"),AND(I23="Alta",M23="Catastrófico"),AND(I23="Muy Alta",M23="Catastrófico")),"Extremo",""))))</f>
        <v>Extremo</v>
      </c>
      <c r="P23" s="71">
        <v>1</v>
      </c>
      <c r="Q23" s="72" t="s">
        <v>239</v>
      </c>
      <c r="R23" s="72" t="s">
        <v>240</v>
      </c>
      <c r="S23" s="76" t="str">
        <f t="shared" si="22"/>
        <v>Probabilidad</v>
      </c>
      <c r="T23" s="72" t="s">
        <v>58</v>
      </c>
      <c r="U23" s="72" t="s">
        <v>59</v>
      </c>
      <c r="V23" s="74" t="str">
        <f>IF(AND(T23="Preventivo",U23="Automático"),"50%",IF(AND(T23="Preventivo",U23="Manual"),"40%",IF(AND(T23="Detectivo",U23="Automático"),"40%",IF(AND(T23="Detectivo",U23="Manual"),"30%",IF(AND(T23="Correctivo",U23="Automático"),"35%",IF(AND(T23="Correctivo",U23="Manual"),"25%",""))))))</f>
        <v>40%</v>
      </c>
      <c r="W23" s="72" t="s">
        <v>61</v>
      </c>
      <c r="X23" s="72" t="s">
        <v>62</v>
      </c>
      <c r="Y23" s="72" t="s">
        <v>63</v>
      </c>
      <c r="Z23" s="77">
        <f t="shared" si="2"/>
        <v>0.12</v>
      </c>
      <c r="AA23" s="73" t="str">
        <f>IFERROR(IF(Z23="","",IF(Z23&lt;=0.2,"Muy Baja",IF(Z23&lt;=0.4,"Baja",IF(Z23&lt;=0.6,"Media",IF(Z23&lt;=0.8,"Alta","Muy Alta"))))),"")</f>
        <v>Muy Baja</v>
      </c>
      <c r="AB23" s="74">
        <f>+Z23</f>
        <v>0.12</v>
      </c>
      <c r="AC23" s="73" t="str">
        <f>IFERROR(IF(AD23="","",IF(AD23&lt;=0.2,"Leve",IF(AD23&lt;=0.4,"Menor",IF(AD23&lt;=0.6,"Moderado",IF(AD23&lt;=0.8,"Mayor","Catastrófico"))))),"")</f>
        <v>Catastrófico</v>
      </c>
      <c r="AD23" s="74">
        <f t="shared" si="6"/>
        <v>1</v>
      </c>
      <c r="AE23" s="73" t="str">
        <f>IFERROR(IF(OR(AND(AA23="Muy Baja",AC23="Leve"),AND(AA23="Muy Baja",AC23="Menor"),AND(AA23="Baja",AC23="Leve")),"Bajo",IF(OR(AND(AA23="Muy baja",AC23="Moderado"),AND(AA23="Baja",AC23="Menor"),AND(AA23="Baja",AC23="Moderado"),AND(AA23="Media",AC23="Leve"),AND(AA23="Media",AC23="Menor"),AND(AA23="Media",AC23="Moderado"),AND(AA23="Alta",AC23="Leve"),AND(AA23="Alta",AC23="Menor")),"Moderado",IF(OR(AND(AA23="Muy Baja",AC23="Mayor"),AND(AA23="Baja",AC23="Mayor"),AND(AA23="Media",AC23="Mayor"),AND(AA23="Alta",AC23="Moderado"),AND(AA23="Alta",AC23="Mayor"),AND(AA23="Muy Alta",AC23="Leve"),AND(AA23="Muy Alta",AC23="Menor"),AND(AA23="Muy Alta",AC23="Moderado"),AND(AA23="Muy Alta",AC23="Mayor")),"Alto",IF(OR(AND(AA23="Muy Baja",AC23="Catastrófico"),AND(AA23="Baja",AC23="Catastrófico"),AND(AA23="Media",AC23="Catastrófico"),AND(AA23="Alta",AC23="Catastrófico"),AND(AA23="Muy Alta",AC23="Catastrófico")),"Extremo","")))),"")</f>
        <v>Extremo</v>
      </c>
      <c r="AF23" s="72" t="s">
        <v>64</v>
      </c>
      <c r="AG23" s="72"/>
      <c r="AH23" s="72"/>
      <c r="AI23" s="78"/>
      <c r="AJ23" s="78"/>
      <c r="AK23" s="72"/>
      <c r="AL23" s="72"/>
    </row>
    <row r="24" spans="1:38" ht="409.5" x14ac:dyDescent="0.25">
      <c r="A24" s="264"/>
      <c r="B24" s="285"/>
      <c r="C24" s="286"/>
      <c r="D24" s="286"/>
      <c r="E24" s="286"/>
      <c r="F24" s="287"/>
      <c r="G24" s="286"/>
      <c r="H24" s="286"/>
      <c r="I24" s="289"/>
      <c r="J24" s="288"/>
      <c r="K24" s="290"/>
      <c r="L24" s="288">
        <f>IF(NOT(ISERROR(MATCH(K24,_xlfn.ANCHORARRAY(#REF!),0))),#REF!&amp;"Por favor no seleccionar los criterios de impacto",K24)</f>
        <v>0</v>
      </c>
      <c r="M24" s="289"/>
      <c r="N24" s="288"/>
      <c r="O24" s="289"/>
      <c r="P24" s="71">
        <v>2</v>
      </c>
      <c r="Q24" s="72" t="s">
        <v>241</v>
      </c>
      <c r="R24" s="72" t="s">
        <v>242</v>
      </c>
      <c r="S24" s="76" t="str">
        <f t="shared" si="22"/>
        <v>Probabilidad</v>
      </c>
      <c r="T24" s="72" t="s">
        <v>58</v>
      </c>
      <c r="U24" s="72" t="s">
        <v>59</v>
      </c>
      <c r="V24" s="74" t="str">
        <f t="shared" ref="V24" si="29">IF(AND(T24="Preventivo",U24="Automático"),"50%",IF(AND(T24="Preventivo",U24="Manual"),"40%",IF(AND(T24="Detectivo",U24="Automático"),"40%",IF(AND(T24="Detectivo",U24="Manual"),"30%",IF(AND(T24="Correctivo",U24="Automático"),"35%",IF(AND(T24="Correctivo",U24="Manual"),"25%",""))))))</f>
        <v>40%</v>
      </c>
      <c r="W24" s="72" t="s">
        <v>61</v>
      </c>
      <c r="X24" s="72" t="s">
        <v>62</v>
      </c>
      <c r="Y24" s="72" t="s">
        <v>63</v>
      </c>
      <c r="Z24" s="77">
        <f t="shared" si="2"/>
        <v>0</v>
      </c>
      <c r="AA24" s="73" t="str">
        <f t="shared" si="9"/>
        <v>Muy Baja</v>
      </c>
      <c r="AB24" s="74">
        <f t="shared" ref="AB24" si="30">+Z24</f>
        <v>0</v>
      </c>
      <c r="AC24" s="73" t="str">
        <f t="shared" si="11"/>
        <v>Leve</v>
      </c>
      <c r="AD24" s="74">
        <f t="shared" si="6"/>
        <v>0</v>
      </c>
      <c r="AE24" s="73" t="str">
        <f t="shared" ref="AE24" si="31">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Bajo</v>
      </c>
      <c r="AF24" s="72" t="s">
        <v>64</v>
      </c>
      <c r="AG24" s="72"/>
      <c r="AH24" s="72"/>
      <c r="AI24" s="78"/>
      <c r="AJ24" s="78"/>
      <c r="AK24" s="72"/>
      <c r="AL24" s="72"/>
    </row>
    <row r="25" spans="1:38" ht="409.5" x14ac:dyDescent="0.25">
      <c r="A25" s="264" t="s">
        <v>243</v>
      </c>
      <c r="B25" s="285">
        <v>1</v>
      </c>
      <c r="C25" s="286" t="s">
        <v>146</v>
      </c>
      <c r="D25" s="286" t="s">
        <v>244</v>
      </c>
      <c r="E25" s="286" t="s">
        <v>245</v>
      </c>
      <c r="F25" s="287" t="s">
        <v>246</v>
      </c>
      <c r="G25" s="286" t="s">
        <v>50</v>
      </c>
      <c r="H25" s="286">
        <v>1000</v>
      </c>
      <c r="I25" s="289" t="str">
        <f>IF(H25&lt;=0,"",IF(H25&lt;=2,"Muy Baja",IF(H25&lt;=24,"Baja",IF(H25&lt;=500,"Media",IF(H25&lt;=5000,"Alta","Muy Alta")))))</f>
        <v>Alta</v>
      </c>
      <c r="J25" s="288">
        <f>IF(I25="","",IF(I25="Muy Baja",0.2,IF(I25="Baja",0.4,IF(I25="Media",0.6,IF(I25="Alta",0.8,IF(I25="Muy Alta",1,))))))</f>
        <v>0.8</v>
      </c>
      <c r="K25" s="290" t="s">
        <v>189</v>
      </c>
      <c r="L25" s="288" t="str">
        <f>IF(NOT(ISERROR(MATCH(K25,'[3]Tabla Impacto'!$B$221:$B$223,0))),'[3]Tabla Impacto'!$F$223&amp;"Por favor no seleccionar los criterios de impacto(Afectación Económica o presupuestal y Pérdida Reputacional)",K25)</f>
        <v xml:space="preserve">     Mayor a 500 SMLMV </v>
      </c>
      <c r="M25" s="289" t="str">
        <f>IF(OR(L25='[3]Tabla Impacto'!$C$11,L25='[3]Tabla Impacto'!$D$11),"Leve",IF(OR(L25='[3]Tabla Impacto'!$C$12,L25='[3]Tabla Impacto'!$D$12),"Menor",IF(OR(L25='[3]Tabla Impacto'!$C$13,L25='[3]Tabla Impacto'!$D$13),"Moderado",IF(OR(L25='[3]Tabla Impacto'!$C$14,L25='[3]Tabla Impacto'!$D$14),"Mayor",IF(OR(L25='[3]Tabla Impacto'!$C$15,L25='[3]Tabla Impacto'!$D$15),"Catastrófico","")))))</f>
        <v>Catastrófico</v>
      </c>
      <c r="N25" s="288">
        <f>IF(M25="","",IF(M25="Leve",0.2,IF(M25="Menor",0.4,IF(M25="Moderado",0.6,IF(M25="Mayor",0.8,IF(M25="Catastrófico",1,))))))</f>
        <v>1</v>
      </c>
      <c r="O25" s="289" t="str">
        <f>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Extremo</v>
      </c>
      <c r="P25" s="71">
        <v>1</v>
      </c>
      <c r="Q25" s="72" t="s">
        <v>247</v>
      </c>
      <c r="R25" s="72" t="s">
        <v>248</v>
      </c>
      <c r="S25" s="76" t="str">
        <f t="shared" si="22"/>
        <v>Probabilidad</v>
      </c>
      <c r="T25" s="72" t="s">
        <v>58</v>
      </c>
      <c r="U25" s="72" t="s">
        <v>59</v>
      </c>
      <c r="V25" s="74" t="str">
        <f>IF(AND(T25="Preventivo",U25="Automático"),"50%",IF(AND(T25="Preventivo",U25="Manual"),"40%",IF(AND(T25="Detectivo",U25="Automático"),"40%",IF(AND(T25="Detectivo",U25="Manual"),"30%",IF(AND(T25="Correctivo",U25="Automático"),"35%",IF(AND(T25="Correctivo",U25="Manual"),"25%",""))))))</f>
        <v>40%</v>
      </c>
      <c r="W25" s="72" t="s">
        <v>61</v>
      </c>
      <c r="X25" s="72" t="s">
        <v>62</v>
      </c>
      <c r="Y25" s="72" t="s">
        <v>63</v>
      </c>
      <c r="Z25" s="77">
        <f t="shared" si="2"/>
        <v>0.48</v>
      </c>
      <c r="AA25" s="73" t="str">
        <f>IFERROR(IF(Z25="","",IF(Z25&lt;=0.2,"Muy Baja",IF(Z25&lt;=0.4,"Baja",IF(Z25&lt;=0.6,"Media",IF(Z25&lt;=0.8,"Alta","Muy Alta"))))),"")</f>
        <v>Media</v>
      </c>
      <c r="AB25" s="74">
        <f>+Z25</f>
        <v>0.48</v>
      </c>
      <c r="AC25" s="73" t="str">
        <f>IFERROR(IF(AD25="","",IF(AD25&lt;=0.2,"Leve",IF(AD25&lt;=0.4,"Menor",IF(AD25&lt;=0.6,"Moderado",IF(AD25&lt;=0.8,"Mayor","Catastrófico"))))),"")</f>
        <v>Catastrófico</v>
      </c>
      <c r="AD25" s="74">
        <f t="shared" si="6"/>
        <v>1</v>
      </c>
      <c r="AE25" s="73" t="str">
        <f>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Extremo</v>
      </c>
      <c r="AF25" s="72" t="s">
        <v>64</v>
      </c>
      <c r="AG25" s="72"/>
      <c r="AH25" s="72"/>
      <c r="AI25" s="78"/>
      <c r="AJ25" s="78"/>
      <c r="AK25" s="72"/>
      <c r="AL25" s="72"/>
    </row>
    <row r="26" spans="1:38" ht="409.5" x14ac:dyDescent="0.25">
      <c r="A26" s="264"/>
      <c r="B26" s="285"/>
      <c r="C26" s="286"/>
      <c r="D26" s="286"/>
      <c r="E26" s="286"/>
      <c r="F26" s="287"/>
      <c r="G26" s="286"/>
      <c r="H26" s="286"/>
      <c r="I26" s="289"/>
      <c r="J26" s="288"/>
      <c r="K26" s="290"/>
      <c r="L26" s="288">
        <f>IF(NOT(ISERROR(MATCH(K26,_xlfn.ANCHORARRAY(F45),0))),#REF!&amp;"Por favor no seleccionar los criterios de impacto",K26)</f>
        <v>0</v>
      </c>
      <c r="M26" s="289"/>
      <c r="N26" s="288"/>
      <c r="O26" s="289"/>
      <c r="P26" s="71">
        <v>2</v>
      </c>
      <c r="Q26" s="72" t="s">
        <v>249</v>
      </c>
      <c r="R26" s="72" t="s">
        <v>250</v>
      </c>
      <c r="S26" s="76" t="str">
        <f t="shared" si="22"/>
        <v>Probabilidad</v>
      </c>
      <c r="T26" s="72" t="s">
        <v>58</v>
      </c>
      <c r="U26" s="72" t="s">
        <v>59</v>
      </c>
      <c r="V26" s="74" t="str">
        <f t="shared" ref="V26" si="32">IF(AND(T26="Preventivo",U26="Automático"),"50%",IF(AND(T26="Preventivo",U26="Manual"),"40%",IF(AND(T26="Detectivo",U26="Automático"),"40%",IF(AND(T26="Detectivo",U26="Manual"),"30%",IF(AND(T26="Correctivo",U26="Automático"),"35%",IF(AND(T26="Correctivo",U26="Manual"),"25%",""))))))</f>
        <v>40%</v>
      </c>
      <c r="W26" s="72" t="s">
        <v>61</v>
      </c>
      <c r="X26" s="72" t="s">
        <v>62</v>
      </c>
      <c r="Y26" s="72" t="s">
        <v>63</v>
      </c>
      <c r="Z26" s="77">
        <f t="shared" si="2"/>
        <v>0</v>
      </c>
      <c r="AA26" s="73" t="str">
        <f t="shared" ref="AA26" si="33">IFERROR(IF(Z26="","",IF(Z26&lt;=0.2,"Muy Baja",IF(Z26&lt;=0.4,"Baja",IF(Z26&lt;=0.6,"Media",IF(Z26&lt;=0.8,"Alta","Muy Alta"))))),"")</f>
        <v>Muy Baja</v>
      </c>
      <c r="AB26" s="74">
        <f t="shared" ref="AB26" si="34">+Z26</f>
        <v>0</v>
      </c>
      <c r="AC26" s="73" t="str">
        <f t="shared" ref="AC26" si="35">IFERROR(IF(AD26="","",IF(AD26&lt;=0.2,"Leve",IF(AD26&lt;=0.4,"Menor",IF(AD26&lt;=0.6,"Moderado",IF(AD26&lt;=0.8,"Mayor","Catastrófico"))))),"")</f>
        <v>Leve</v>
      </c>
      <c r="AD26" s="74">
        <f t="shared" si="6"/>
        <v>0</v>
      </c>
      <c r="AE26" s="73" t="str">
        <f t="shared" ref="AE26" si="36">IFERROR(IF(OR(AND(AA26="Muy Baja",AC26="Leve"),AND(AA26="Muy Baja",AC26="Menor"),AND(AA26="Baja",AC26="Leve")),"Bajo",IF(OR(AND(AA26="Muy baja",AC26="Moderado"),AND(AA26="Baja",AC26="Menor"),AND(AA26="Baja",AC26="Moderado"),AND(AA26="Media",AC26="Leve"),AND(AA26="Media",AC26="Menor"),AND(AA26="Media",AC26="Moderado"),AND(AA26="Alta",AC26="Leve"),AND(AA26="Alta",AC26="Menor")),"Moderado",IF(OR(AND(AA26="Muy Baja",AC26="Mayor"),AND(AA26="Baja",AC26="Mayor"),AND(AA26="Media",AC26="Mayor"),AND(AA26="Alta",AC26="Moderado"),AND(AA26="Alta",AC26="Mayor"),AND(AA26="Muy Alta",AC26="Leve"),AND(AA26="Muy Alta",AC26="Menor"),AND(AA26="Muy Alta",AC26="Moderado"),AND(AA26="Muy Alta",AC26="Mayor")),"Alto",IF(OR(AND(AA26="Muy Baja",AC26="Catastrófico"),AND(AA26="Baja",AC26="Catastrófico"),AND(AA26="Media",AC26="Catastrófico"),AND(AA26="Alta",AC26="Catastrófico"),AND(AA26="Muy Alta",AC26="Catastrófico")),"Extremo","")))),"")</f>
        <v>Bajo</v>
      </c>
      <c r="AF26" s="72" t="s">
        <v>64</v>
      </c>
      <c r="AG26" s="72"/>
      <c r="AH26" s="72"/>
      <c r="AI26" s="78"/>
      <c r="AJ26" s="78"/>
      <c r="AK26" s="72"/>
      <c r="AL26" s="72"/>
    </row>
    <row r="27" spans="1:38" ht="409.5" x14ac:dyDescent="0.25">
      <c r="A27" s="264" t="s">
        <v>243</v>
      </c>
      <c r="B27" s="285">
        <v>2</v>
      </c>
      <c r="C27" s="286" t="s">
        <v>46</v>
      </c>
      <c r="D27" s="277" t="s">
        <v>251</v>
      </c>
      <c r="E27" s="277" t="s">
        <v>252</v>
      </c>
      <c r="F27" s="295" t="s">
        <v>253</v>
      </c>
      <c r="G27" s="286" t="s">
        <v>150</v>
      </c>
      <c r="H27" s="286">
        <v>200</v>
      </c>
      <c r="I27" s="289" t="str">
        <f>IF(H27&lt;=0,"",IF(H27&lt;=2,"Muy Baja",IF(H27&lt;=24,"Baja",IF(H27&lt;=500,"Media",IF(H27&lt;=5000,"Alta","Muy Alta")))))</f>
        <v>Media</v>
      </c>
      <c r="J27" s="288">
        <f>IF(I27="","",IF(I27="Muy Baja",0.2,IF(I27="Baja",0.4,IF(I27="Media",0.6,IF(I27="Alta",0.8,IF(I27="Muy Alta",1,))))))</f>
        <v>0.6</v>
      </c>
      <c r="K27" s="290" t="s">
        <v>232</v>
      </c>
      <c r="L27" s="288" t="str">
        <f>IF(NOT(ISERROR(MATCH(K27,'[3]Tabla Impacto'!$B$221:$B$223,0))),'[3]Tabla Impacto'!$F$223&amp;"Por favor no seleccionar los criterios de impacto(Afectación Económica o presupuestal y Pérdida Reputacional)",K27)</f>
        <v xml:space="preserve">     Entre 100 y 500 SMLMV </v>
      </c>
      <c r="M27" s="289" t="str">
        <f>IF(OR(L27='[3]Tabla Impacto'!$C$11,L27='[3]Tabla Impacto'!$D$11),"Leve",IF(OR(L27='[3]Tabla Impacto'!$C$12,L27='[3]Tabla Impacto'!$D$12),"Menor",IF(OR(L27='[3]Tabla Impacto'!$C$13,L27='[3]Tabla Impacto'!$D$13),"Moderado",IF(OR(L27='[3]Tabla Impacto'!$C$14,L27='[3]Tabla Impacto'!$D$14),"Mayor",IF(OR(L27='[3]Tabla Impacto'!$C$15,L27='[3]Tabla Impacto'!$D$15),"Catastrófico","")))))</f>
        <v>Mayor</v>
      </c>
      <c r="N27" s="288">
        <f>IF(M27="","",IF(M27="Leve",0.2,IF(M27="Menor",0.4,IF(M27="Moderado",0.6,IF(M27="Mayor",0.8,IF(M27="Catastrófico",1,))))))</f>
        <v>0.8</v>
      </c>
      <c r="O27" s="289"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Alto</v>
      </c>
      <c r="P27" s="71">
        <v>1</v>
      </c>
      <c r="Q27" s="72" t="s">
        <v>254</v>
      </c>
      <c r="R27" s="72" t="s">
        <v>255</v>
      </c>
      <c r="S27" s="76" t="str">
        <f t="shared" si="22"/>
        <v>Probabilidad</v>
      </c>
      <c r="T27" s="72" t="s">
        <v>154</v>
      </c>
      <c r="U27" s="72" t="s">
        <v>59</v>
      </c>
      <c r="V27" s="74" t="str">
        <f>IF(AND(T27="Preventivo",U27="Automático"),"50%",IF(AND(T27="Preventivo",U27="Manual"),"40%",IF(AND(T27="Detectivo",U27="Automático"),"40%",IF(AND(T27="Detectivo",U27="Manual"),"30%",IF(AND(T27="Correctivo",U27="Automático"),"35%",IF(AND(T27="Correctivo",U27="Manual"),"25%",""))))))</f>
        <v>30%</v>
      </c>
      <c r="W27" s="72" t="s">
        <v>61</v>
      </c>
      <c r="X27" s="72" t="s">
        <v>62</v>
      </c>
      <c r="Y27" s="72" t="s">
        <v>63</v>
      </c>
      <c r="Z27" s="77">
        <f t="shared" si="2"/>
        <v>0.42</v>
      </c>
      <c r="AA27" s="73" t="str">
        <f>IFERROR(IF(Z27="","",IF(Z27&lt;=0.2,"Muy Baja",IF(Z27&lt;=0.4,"Baja",IF(Z27&lt;=0.6,"Media",IF(Z27&lt;=0.8,"Alta","Muy Alta"))))),"")</f>
        <v>Media</v>
      </c>
      <c r="AB27" s="74">
        <f>+Z27</f>
        <v>0.42</v>
      </c>
      <c r="AC27" s="73" t="str">
        <f>IFERROR(IF(AD27="","",IF(AD27&lt;=0.2,"Leve",IF(AD27&lt;=0.4,"Menor",IF(AD27&lt;=0.6,"Moderado",IF(AD27&lt;=0.8,"Mayor","Catastrófico"))))),"")</f>
        <v>Mayor</v>
      </c>
      <c r="AD27" s="74">
        <f t="shared" si="6"/>
        <v>0.8</v>
      </c>
      <c r="AE27" s="73"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Alto</v>
      </c>
      <c r="AF27" s="72" t="s">
        <v>64</v>
      </c>
      <c r="AG27" s="72"/>
      <c r="AH27" s="72"/>
      <c r="AI27" s="78"/>
      <c r="AJ27" s="78"/>
      <c r="AK27" s="72"/>
      <c r="AL27" s="72"/>
    </row>
    <row r="28" spans="1:38" ht="15.75" x14ac:dyDescent="0.25">
      <c r="A28" s="264"/>
      <c r="B28" s="285"/>
      <c r="C28" s="286"/>
      <c r="D28" s="277"/>
      <c r="E28" s="277"/>
      <c r="F28" s="295"/>
      <c r="G28" s="286"/>
      <c r="H28" s="286"/>
      <c r="I28" s="289"/>
      <c r="J28" s="288"/>
      <c r="K28" s="290"/>
      <c r="L28" s="288">
        <f>IF(NOT(ISERROR(MATCH(K28,_xlfn.ANCHORARRAY(F55),0))),J57&amp;"Por favor no seleccionar los criterios de impacto",K28)</f>
        <v>0</v>
      </c>
      <c r="M28" s="289"/>
      <c r="N28" s="288"/>
      <c r="O28" s="289"/>
      <c r="P28" s="71">
        <v>2</v>
      </c>
      <c r="Q28" s="72" t="s">
        <v>256</v>
      </c>
      <c r="R28" s="72" t="s">
        <v>257</v>
      </c>
      <c r="S28" s="76" t="str">
        <f t="shared" si="22"/>
        <v/>
      </c>
      <c r="T28" s="72"/>
      <c r="U28" s="72"/>
      <c r="V28" s="74" t="str">
        <f t="shared" ref="V28" si="37">IF(AND(T28="Preventivo",U28="Automático"),"50%",IF(AND(T28="Preventivo",U28="Manual"),"40%",IF(AND(T28="Detectivo",U28="Automático"),"40%",IF(AND(T28="Detectivo",U28="Manual"),"30%",IF(AND(T28="Correctivo",U28="Automático"),"35%",IF(AND(T28="Correctivo",U28="Manual"),"25%",""))))))</f>
        <v/>
      </c>
      <c r="W28" s="72"/>
      <c r="X28" s="72"/>
      <c r="Y28" s="72"/>
      <c r="Z28" s="77" t="str">
        <f t="shared" si="2"/>
        <v/>
      </c>
      <c r="AA28" s="73" t="str">
        <f t="shared" ref="AA28" si="38">IFERROR(IF(Z28="","",IF(Z28&lt;=0.2,"Muy Baja",IF(Z28&lt;=0.4,"Baja",IF(Z28&lt;=0.6,"Media",IF(Z28&lt;=0.8,"Alta","Muy Alta"))))),"")</f>
        <v/>
      </c>
      <c r="AB28" s="74" t="str">
        <f t="shared" ref="AB28" si="39">+Z28</f>
        <v/>
      </c>
      <c r="AC28" s="73" t="str">
        <f t="shared" ref="AC28" si="40">IFERROR(IF(AD28="","",IF(AD28&lt;=0.2,"Leve",IF(AD28&lt;=0.4,"Menor",IF(AD28&lt;=0.6,"Moderado",IF(AD28&lt;=0.8,"Mayor","Catastrófico"))))),"")</f>
        <v/>
      </c>
      <c r="AD28" s="74" t="str">
        <f t="shared" si="6"/>
        <v/>
      </c>
      <c r="AE28" s="73" t="str">
        <f t="shared" ref="AE28" si="41">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
      </c>
      <c r="AF28" s="72"/>
      <c r="AG28" s="72"/>
      <c r="AH28" s="72"/>
      <c r="AI28" s="78"/>
      <c r="AJ28" s="78"/>
      <c r="AK28" s="72"/>
      <c r="AL28" s="72"/>
    </row>
    <row r="29" spans="1:38" ht="409.5" x14ac:dyDescent="0.25">
      <c r="A29" s="264" t="s">
        <v>243</v>
      </c>
      <c r="B29" s="285">
        <v>3</v>
      </c>
      <c r="C29" s="286" t="s">
        <v>146</v>
      </c>
      <c r="D29" s="277" t="s">
        <v>258</v>
      </c>
      <c r="E29" s="277" t="s">
        <v>259</v>
      </c>
      <c r="F29" s="295" t="s">
        <v>260</v>
      </c>
      <c r="G29" s="286" t="s">
        <v>75</v>
      </c>
      <c r="H29" s="286">
        <v>200</v>
      </c>
      <c r="I29" s="289" t="str">
        <f>IF(H29&lt;=0,"",IF(H29&lt;=2,"Muy Baja",IF(H29&lt;=24,"Baja",IF(H29&lt;=500,"Media",IF(H29&lt;=5000,"Alta","Muy Alta")))))</f>
        <v>Media</v>
      </c>
      <c r="J29" s="288">
        <f>IF(I29="","",IF(I29="Muy Baja",0.2,IF(I29="Baja",0.4,IF(I29="Media",0.6,IF(I29="Alta",0.8,IF(I29="Muy Alta",1,))))))</f>
        <v>0.6</v>
      </c>
      <c r="K29" s="290" t="s">
        <v>189</v>
      </c>
      <c r="L29" s="288" t="str">
        <f>IF(NOT(ISERROR(MATCH(K29,'[3]Tabla Impacto'!$B$221:$B$223,0))),'[3]Tabla Impacto'!$F$223&amp;"Por favor no seleccionar los criterios de impacto(Afectación Económica o presupuestal y Pérdida Reputacional)",K29)</f>
        <v xml:space="preserve">     Mayor a 500 SMLMV </v>
      </c>
      <c r="M29" s="289" t="str">
        <f>IF(OR(L29='[3]Tabla Impacto'!$C$11,L29='[3]Tabla Impacto'!$D$11),"Leve",IF(OR(L29='[3]Tabla Impacto'!$C$12,L29='[3]Tabla Impacto'!$D$12),"Menor",IF(OR(L29='[3]Tabla Impacto'!$C$13,L29='[3]Tabla Impacto'!$D$13),"Moderado",IF(OR(L29='[3]Tabla Impacto'!$C$14,L29='[3]Tabla Impacto'!$D$14),"Mayor",IF(OR(L29='[3]Tabla Impacto'!$C$15,L29='[3]Tabla Impacto'!$D$15),"Catastrófico","")))))</f>
        <v>Catastrófico</v>
      </c>
      <c r="N29" s="288">
        <f>IF(M29="","",IF(M29="Leve",0.2,IF(M29="Menor",0.4,IF(M29="Moderado",0.6,IF(M29="Mayor",0.8,IF(M29="Catastrófico",1,))))))</f>
        <v>1</v>
      </c>
      <c r="O29" s="289" t="str">
        <f>IF(OR(AND(I29="Muy Baja",M29="Leve"),AND(I29="Muy Baja",M29="Menor"),AND(I29="Baja",M29="Leve")),"Bajo",IF(OR(AND(I29="Muy baja",M29="Moderado"),AND(I29="Baja",M29="Menor"),AND(I29="Baja",M29="Moderado"),AND(I29="Media",M29="Leve"),AND(I29="Media",M29="Menor"),AND(I29="Media",M29="Moderado"),AND(I29="Alta",M29="Leve"),AND(I29="Alta",M29="Menor")),"Moderado",IF(OR(AND(I29="Muy Baja",M29="Mayor"),AND(I29="Baja",M29="Mayor"),AND(I29="Media",M29="Mayor"),AND(I29="Alta",M29="Moderado"),AND(I29="Alta",M29="Mayor"),AND(I29="Muy Alta",M29="Leve"),AND(I29="Muy Alta",M29="Menor"),AND(I29="Muy Alta",M29="Moderado"),AND(I29="Muy Alta",M29="Mayor")),"Alto",IF(OR(AND(I29="Muy Baja",M29="Catastrófico"),AND(I29="Baja",M29="Catastrófico"),AND(I29="Media",M29="Catastrófico"),AND(I29="Alta",M29="Catastrófico"),AND(I29="Muy Alta",M29="Catastrófico")),"Extremo",""))))</f>
        <v>Extremo</v>
      </c>
      <c r="P29" s="71">
        <v>1</v>
      </c>
      <c r="Q29" s="72" t="s">
        <v>261</v>
      </c>
      <c r="R29" s="72" t="s">
        <v>262</v>
      </c>
      <c r="S29" s="76" t="str">
        <f t="shared" si="22"/>
        <v>Probabilidad</v>
      </c>
      <c r="T29" s="72" t="s">
        <v>58</v>
      </c>
      <c r="U29" s="72" t="s">
        <v>59</v>
      </c>
      <c r="V29" s="74" t="str">
        <f>IF(AND(T29="Preventivo",U29="Automático"),"50%",IF(AND(T29="Preventivo",U29="Manual"),"40%",IF(AND(T29="Detectivo",U29="Automático"),"40%",IF(AND(T29="Detectivo",U29="Manual"),"30%",IF(AND(T29="Correctivo",U29="Automático"),"35%",IF(AND(T29="Correctivo",U29="Manual"),"25%",""))))))</f>
        <v>40%</v>
      </c>
      <c r="W29" s="72" t="s">
        <v>61</v>
      </c>
      <c r="X29" s="72" t="s">
        <v>62</v>
      </c>
      <c r="Y29" s="72" t="s">
        <v>63</v>
      </c>
      <c r="Z29" s="77">
        <f t="shared" si="2"/>
        <v>0.36</v>
      </c>
      <c r="AA29" s="73" t="str">
        <f>IFERROR(IF(Z29="","",IF(Z29&lt;=0.2,"Muy Baja",IF(Z29&lt;=0.4,"Baja",IF(Z29&lt;=0.6,"Media",IF(Z29&lt;=0.8,"Alta","Muy Alta"))))),"")</f>
        <v>Baja</v>
      </c>
      <c r="AB29" s="74">
        <f>+Z29</f>
        <v>0.36</v>
      </c>
      <c r="AC29" s="73" t="str">
        <f>IFERROR(IF(AD29="","",IF(AD29&lt;=0.2,"Leve",IF(AD29&lt;=0.4,"Menor",IF(AD29&lt;=0.6,"Moderado",IF(AD29&lt;=0.8,"Mayor","Catastrófico"))))),"")</f>
        <v>Catastrófico</v>
      </c>
      <c r="AD29" s="74">
        <f t="shared" si="6"/>
        <v>1</v>
      </c>
      <c r="AE29" s="73" t="str">
        <f>IFERROR(IF(OR(AND(AA29="Muy Baja",AC29="Leve"),AND(AA29="Muy Baja",AC29="Menor"),AND(AA29="Baja",AC29="Leve")),"Bajo",IF(OR(AND(AA29="Muy baja",AC29="Moderado"),AND(AA29="Baja",AC29="Menor"),AND(AA29="Baja",AC29="Moderado"),AND(AA29="Media",AC29="Leve"),AND(AA29="Media",AC29="Menor"),AND(AA29="Media",AC29="Moderado"),AND(AA29="Alta",AC29="Leve"),AND(AA29="Alta",AC29="Menor")),"Moderado",IF(OR(AND(AA29="Muy Baja",AC29="Mayor"),AND(AA29="Baja",AC29="Mayor"),AND(AA29="Media",AC29="Mayor"),AND(AA29="Alta",AC29="Moderado"),AND(AA29="Alta",AC29="Mayor"),AND(AA29="Muy Alta",AC29="Leve"),AND(AA29="Muy Alta",AC29="Menor"),AND(AA29="Muy Alta",AC29="Moderado"),AND(AA29="Muy Alta",AC29="Mayor")),"Alto",IF(OR(AND(AA29="Muy Baja",AC29="Catastrófico"),AND(AA29="Baja",AC29="Catastrófico"),AND(AA29="Media",AC29="Catastrófico"),AND(AA29="Alta",AC29="Catastrófico"),AND(AA29="Muy Alta",AC29="Catastrófico")),"Extremo","")))),"")</f>
        <v>Extremo</v>
      </c>
      <c r="AF29" s="72" t="s">
        <v>64</v>
      </c>
      <c r="AG29" s="72"/>
      <c r="AH29" s="72"/>
      <c r="AI29" s="78"/>
      <c r="AJ29" s="78"/>
      <c r="AK29" s="72"/>
      <c r="AL29" s="72"/>
    </row>
    <row r="30" spans="1:38" ht="330.75" x14ac:dyDescent="0.25">
      <c r="A30" s="264"/>
      <c r="B30" s="285"/>
      <c r="C30" s="286"/>
      <c r="D30" s="277"/>
      <c r="E30" s="277"/>
      <c r="F30" s="295"/>
      <c r="G30" s="286"/>
      <c r="H30" s="286"/>
      <c r="I30" s="289"/>
      <c r="J30" s="288"/>
      <c r="K30" s="290"/>
      <c r="L30" s="288">
        <f>IF(NOT(ISERROR(MATCH(K30,_xlfn.ANCHORARRAY(F45),0))),#REF!&amp;"Por favor no seleccionar los criterios de impacto",K30)</f>
        <v>0</v>
      </c>
      <c r="M30" s="289"/>
      <c r="N30" s="288"/>
      <c r="O30" s="289"/>
      <c r="P30" s="71">
        <v>2</v>
      </c>
      <c r="Q30" s="72" t="s">
        <v>263</v>
      </c>
      <c r="R30" s="72" t="s">
        <v>262</v>
      </c>
      <c r="S30" s="76" t="str">
        <f t="shared" si="22"/>
        <v>Probabilidad</v>
      </c>
      <c r="T30" s="72" t="s">
        <v>58</v>
      </c>
      <c r="U30" s="72" t="s">
        <v>59</v>
      </c>
      <c r="V30" s="74" t="str">
        <f t="shared" ref="V30" si="42">IF(AND(T30="Preventivo",U30="Automático"),"50%",IF(AND(T30="Preventivo",U30="Manual"),"40%",IF(AND(T30="Detectivo",U30="Automático"),"40%",IF(AND(T30="Detectivo",U30="Manual"),"30%",IF(AND(T30="Correctivo",U30="Automático"),"35%",IF(AND(T30="Correctivo",U30="Manual"),"25%",""))))))</f>
        <v>40%</v>
      </c>
      <c r="W30" s="72" t="s">
        <v>61</v>
      </c>
      <c r="X30" s="72" t="s">
        <v>62</v>
      </c>
      <c r="Y30" s="72" t="s">
        <v>63</v>
      </c>
      <c r="Z30" s="77">
        <f t="shared" si="2"/>
        <v>0</v>
      </c>
      <c r="AA30" s="73" t="str">
        <f t="shared" ref="AA30" si="43">IFERROR(IF(Z30="","",IF(Z30&lt;=0.2,"Muy Baja",IF(Z30&lt;=0.4,"Baja",IF(Z30&lt;=0.6,"Media",IF(Z30&lt;=0.8,"Alta","Muy Alta"))))),"")</f>
        <v>Muy Baja</v>
      </c>
      <c r="AB30" s="74">
        <f t="shared" ref="AB30" si="44">+Z30</f>
        <v>0</v>
      </c>
      <c r="AC30" s="73" t="str">
        <f t="shared" ref="AC30" si="45">IFERROR(IF(AD30="","",IF(AD30&lt;=0.2,"Leve",IF(AD30&lt;=0.4,"Menor",IF(AD30&lt;=0.6,"Moderado",IF(AD30&lt;=0.8,"Mayor","Catastrófico"))))),"")</f>
        <v>Leve</v>
      </c>
      <c r="AD30" s="74">
        <f t="shared" si="6"/>
        <v>0</v>
      </c>
      <c r="AE30" s="73" t="str">
        <f t="shared" ref="AE30" si="46">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Bajo</v>
      </c>
      <c r="AF30" s="72" t="s">
        <v>64</v>
      </c>
      <c r="AG30" s="72"/>
      <c r="AH30" s="72"/>
      <c r="AI30" s="78"/>
      <c r="AJ30" s="78"/>
      <c r="AK30" s="72"/>
      <c r="AL30" s="72"/>
    </row>
    <row r="31" spans="1:38" ht="267.75" x14ac:dyDescent="0.25">
      <c r="A31" s="264" t="s">
        <v>243</v>
      </c>
      <c r="B31" s="285">
        <v>4</v>
      </c>
      <c r="C31" s="286" t="s">
        <v>71</v>
      </c>
      <c r="D31" s="277" t="s">
        <v>264</v>
      </c>
      <c r="E31" s="277" t="s">
        <v>265</v>
      </c>
      <c r="F31" s="295" t="s">
        <v>266</v>
      </c>
      <c r="G31" s="286" t="s">
        <v>75</v>
      </c>
      <c r="H31" s="286">
        <v>100</v>
      </c>
      <c r="I31" s="289" t="str">
        <f>IF(H31&lt;=0,"",IF(H31&lt;=2,"Muy Baja",IF(H31&lt;=24,"Baja",IF(H31&lt;=500,"Media",IF(H31&lt;=5000,"Alta","Muy Alta")))))</f>
        <v>Media</v>
      </c>
      <c r="J31" s="288">
        <f>IF(I31="","",IF(I31="Muy Baja",0.2,IF(I31="Baja",0.4,IF(I31="Media",0.6,IF(I31="Alta",0.8,IF(I31="Muy Alta",1,))))))</f>
        <v>0.6</v>
      </c>
      <c r="K31" s="290" t="s">
        <v>267</v>
      </c>
      <c r="L31" s="288" t="str">
        <f>IF(NOT(ISERROR(MATCH(K31,'[3]Tabla Impacto'!$B$221:$B$223,0))),'[3]Tabla Impacto'!$F$223&amp;"Por favor no seleccionar los criterios de impacto(Afectación Económica o presupuestal y Pérdida Reputacional)",K31)</f>
        <v xml:space="preserve">     Afectación menor a 10 SMLMV .</v>
      </c>
      <c r="M31" s="289" t="str">
        <f>IF(OR(L31='[3]Tabla Impacto'!$C$11,L31='[3]Tabla Impacto'!$D$11),"Leve",IF(OR(L31='[3]Tabla Impacto'!$C$12,L31='[3]Tabla Impacto'!$D$12),"Menor",IF(OR(L31='[3]Tabla Impacto'!$C$13,L31='[3]Tabla Impacto'!$D$13),"Moderado",IF(OR(L31='[3]Tabla Impacto'!$C$14,L31='[3]Tabla Impacto'!$D$14),"Mayor",IF(OR(L31='[3]Tabla Impacto'!$C$15,L31='[3]Tabla Impacto'!$D$15),"Catastrófico","")))))</f>
        <v>Leve</v>
      </c>
      <c r="N31" s="288">
        <f>IF(M31="","",IF(M31="Leve",0.2,IF(M31="Menor",0.4,IF(M31="Moderado",0.6,IF(M31="Mayor",0.8,IF(M31="Catastrófico",1,))))))</f>
        <v>0.2</v>
      </c>
      <c r="O31" s="289" t="str">
        <f>IF(OR(AND(I31="Muy Baja",M31="Leve"),AND(I31="Muy Baja",M31="Menor"),AND(I31="Baja",M31="Leve")),"Bajo",IF(OR(AND(I31="Muy baja",M31="Moderado"),AND(I31="Baja",M31="Menor"),AND(I31="Baja",M31="Moderado"),AND(I31="Media",M31="Leve"),AND(I31="Media",M31="Menor"),AND(I31="Media",M31="Moderado"),AND(I31="Alta",M31="Leve"),AND(I31="Alta",M31="Menor")),"Moderado",IF(OR(AND(I31="Muy Baja",M31="Mayor"),AND(I31="Baja",M31="Mayor"),AND(I31="Media",M31="Mayor"),AND(I31="Alta",M31="Moderado"),AND(I31="Alta",M31="Mayor"),AND(I31="Muy Alta",M31="Leve"),AND(I31="Muy Alta",M31="Menor"),AND(I31="Muy Alta",M31="Moderado"),AND(I31="Muy Alta",M31="Mayor")),"Alto",IF(OR(AND(I31="Muy Baja",M31="Catastrófico"),AND(I31="Baja",M31="Catastrófico"),AND(I31="Media",M31="Catastrófico"),AND(I31="Alta",M31="Catastrófico"),AND(I31="Muy Alta",M31="Catastrófico")),"Extremo",""))))</f>
        <v>Moderado</v>
      </c>
      <c r="P31" s="71">
        <v>1</v>
      </c>
      <c r="Q31" s="72" t="s">
        <v>268</v>
      </c>
      <c r="R31" s="79" t="s">
        <v>269</v>
      </c>
      <c r="S31" s="76" t="str">
        <f t="shared" si="22"/>
        <v>Probabilidad</v>
      </c>
      <c r="T31" s="72" t="s">
        <v>58</v>
      </c>
      <c r="U31" s="72" t="s">
        <v>111</v>
      </c>
      <c r="V31" s="74" t="str">
        <f>IF(AND(T31="Preventivo",U31="Automático"),"50%",IF(AND(T31="Preventivo",U31="Manual"),"40%",IF(AND(T31="Detectivo",U31="Automático"),"40%",IF(AND(T31="Detectivo",U31="Manual"),"30%",IF(AND(T31="Correctivo",U31="Automático"),"35%",IF(AND(T31="Correctivo",U31="Manual"),"25%",""))))))</f>
        <v>50%</v>
      </c>
      <c r="W31" s="72" t="s">
        <v>61</v>
      </c>
      <c r="X31" s="72" t="s">
        <v>62</v>
      </c>
      <c r="Y31" s="72" t="s">
        <v>63</v>
      </c>
      <c r="Z31" s="77">
        <f t="shared" si="2"/>
        <v>0.3</v>
      </c>
      <c r="AA31" s="73" t="str">
        <f>IFERROR(IF(Z31="","",IF(Z31&lt;=0.2,"Muy Baja",IF(Z31&lt;=0.4,"Baja",IF(Z31&lt;=0.6,"Media",IF(Z31&lt;=0.8,"Alta","Muy Alta"))))),"")</f>
        <v>Baja</v>
      </c>
      <c r="AB31" s="74">
        <f>+Z31</f>
        <v>0.3</v>
      </c>
      <c r="AC31" s="73" t="str">
        <f>IFERROR(IF(AD31="","",IF(AD31&lt;=0.2,"Leve",IF(AD31&lt;=0.4,"Menor",IF(AD31&lt;=0.6,"Moderado",IF(AD31&lt;=0.8,"Mayor","Catastrófico"))))),"")</f>
        <v>Leve</v>
      </c>
      <c r="AD31" s="74">
        <f t="shared" si="6"/>
        <v>0.2</v>
      </c>
      <c r="AE31" s="73" t="str">
        <f>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Bajo</v>
      </c>
      <c r="AF31" s="72" t="s">
        <v>64</v>
      </c>
      <c r="AG31" s="72"/>
      <c r="AH31" s="72"/>
      <c r="AI31" s="78"/>
      <c r="AJ31" s="78"/>
      <c r="AK31" s="72"/>
      <c r="AL31" s="72"/>
    </row>
    <row r="32" spans="1:38" ht="94.5" x14ac:dyDescent="0.25">
      <c r="A32" s="264"/>
      <c r="B32" s="285"/>
      <c r="C32" s="286"/>
      <c r="D32" s="277"/>
      <c r="E32" s="277"/>
      <c r="F32" s="295"/>
      <c r="G32" s="286"/>
      <c r="H32" s="286"/>
      <c r="I32" s="289"/>
      <c r="J32" s="288"/>
      <c r="K32" s="290"/>
      <c r="L32" s="288">
        <f>IF(NOT(ISERROR(MATCH(K32,_xlfn.ANCHORARRAY(F55),0))),J57&amp;"Por favor no seleccionar los criterios de impacto",K32)</f>
        <v>0</v>
      </c>
      <c r="M32" s="289"/>
      <c r="N32" s="288"/>
      <c r="O32" s="289"/>
      <c r="P32" s="71">
        <v>2</v>
      </c>
      <c r="Q32" s="72" t="s">
        <v>256</v>
      </c>
      <c r="R32" s="79"/>
      <c r="S32" s="76" t="str">
        <f t="shared" si="22"/>
        <v>Probabilidad</v>
      </c>
      <c r="T32" s="72" t="s">
        <v>58</v>
      </c>
      <c r="U32" s="72" t="s">
        <v>59</v>
      </c>
      <c r="V32" s="74" t="str">
        <f t="shared" ref="V32" si="47">IF(AND(T32="Preventivo",U32="Automático"),"50%",IF(AND(T32="Preventivo",U32="Manual"),"40%",IF(AND(T32="Detectivo",U32="Automático"),"40%",IF(AND(T32="Detectivo",U32="Manual"),"30%",IF(AND(T32="Correctivo",U32="Automático"),"35%",IF(AND(T32="Correctivo",U32="Manual"),"25%",""))))))</f>
        <v>40%</v>
      </c>
      <c r="W32" s="72" t="s">
        <v>61</v>
      </c>
      <c r="X32" s="72" t="s">
        <v>62</v>
      </c>
      <c r="Y32" s="72" t="s">
        <v>63</v>
      </c>
      <c r="Z32" s="77">
        <f t="shared" si="2"/>
        <v>0</v>
      </c>
      <c r="AA32" s="73" t="str">
        <f t="shared" ref="AA32" si="48">IFERROR(IF(Z32="","",IF(Z32&lt;=0.2,"Muy Baja",IF(Z32&lt;=0.4,"Baja",IF(Z32&lt;=0.6,"Media",IF(Z32&lt;=0.8,"Alta","Muy Alta"))))),"")</f>
        <v>Muy Baja</v>
      </c>
      <c r="AB32" s="74">
        <f t="shared" ref="AB32" si="49">+Z32</f>
        <v>0</v>
      </c>
      <c r="AC32" s="73" t="str">
        <f t="shared" ref="AC32" si="50">IFERROR(IF(AD32="","",IF(AD32&lt;=0.2,"Leve",IF(AD32&lt;=0.4,"Menor",IF(AD32&lt;=0.6,"Moderado",IF(AD32&lt;=0.8,"Mayor","Catastrófico"))))),"")</f>
        <v>Leve</v>
      </c>
      <c r="AD32" s="74">
        <f t="shared" si="6"/>
        <v>0</v>
      </c>
      <c r="AE32" s="73" t="str">
        <f t="shared" ref="AE32" si="51">IFERROR(IF(OR(AND(AA32="Muy Baja",AC32="Leve"),AND(AA32="Muy Baja",AC32="Menor"),AND(AA32="Baja",AC32="Leve")),"Bajo",IF(OR(AND(AA32="Muy baja",AC32="Moderado"),AND(AA32="Baja",AC32="Menor"),AND(AA32="Baja",AC32="Moderado"),AND(AA32="Media",AC32="Leve"),AND(AA32="Media",AC32="Menor"),AND(AA32="Media",AC32="Moderado"),AND(AA32="Alta",AC32="Leve"),AND(AA32="Alta",AC32="Menor")),"Moderado",IF(OR(AND(AA32="Muy Baja",AC32="Mayor"),AND(AA32="Baja",AC32="Mayor"),AND(AA32="Media",AC32="Mayor"),AND(AA32="Alta",AC32="Moderado"),AND(AA32="Alta",AC32="Mayor"),AND(AA32="Muy Alta",AC32="Leve"),AND(AA32="Muy Alta",AC32="Menor"),AND(AA32="Muy Alta",AC32="Moderado"),AND(AA32="Muy Alta",AC32="Mayor")),"Alto",IF(OR(AND(AA32="Muy Baja",AC32="Catastrófico"),AND(AA32="Baja",AC32="Catastrófico"),AND(AA32="Media",AC32="Catastrófico"),AND(AA32="Alta",AC32="Catastrófico"),AND(AA32="Muy Alta",AC32="Catastrófico")),"Extremo","")))),"")</f>
        <v>Bajo</v>
      </c>
      <c r="AF32" s="72" t="s">
        <v>70</v>
      </c>
      <c r="AG32" s="72" t="s">
        <v>270</v>
      </c>
      <c r="AH32" s="72" t="s">
        <v>271</v>
      </c>
      <c r="AI32" s="78" t="s">
        <v>272</v>
      </c>
      <c r="AJ32" s="78" t="s">
        <v>273</v>
      </c>
      <c r="AK32" s="72" t="s">
        <v>274</v>
      </c>
      <c r="AL32" s="72" t="s">
        <v>99</v>
      </c>
    </row>
    <row r="33" spans="1:38" ht="126" x14ac:dyDescent="0.25">
      <c r="A33" s="264" t="s">
        <v>275</v>
      </c>
      <c r="B33" s="285">
        <v>1</v>
      </c>
      <c r="C33" s="286" t="s">
        <v>46</v>
      </c>
      <c r="D33" s="286" t="s">
        <v>276</v>
      </c>
      <c r="E33" s="286" t="s">
        <v>277</v>
      </c>
      <c r="F33" s="287" t="s">
        <v>278</v>
      </c>
      <c r="G33" s="286" t="s">
        <v>75</v>
      </c>
      <c r="H33" s="286">
        <v>3687</v>
      </c>
      <c r="I33" s="289" t="str">
        <f>IF(H33&lt;=0,"",IF(H33&lt;=2,"Muy Baja",IF(H33&lt;=24,"Baja",IF(H33&lt;=500,"Media",IF(H33&lt;=5000,"Alta","Muy Alta")))))</f>
        <v>Alta</v>
      </c>
      <c r="J33" s="288">
        <f>IF(I33="","",IF(I33="Muy Baja",0.2,IF(I33="Baja",0.4,IF(I33="Media",0.6,IF(I33="Alta",0.8,IF(I33="Muy Alta",1,))))))</f>
        <v>0.8</v>
      </c>
      <c r="K33" s="290" t="s">
        <v>279</v>
      </c>
      <c r="L33" s="288" t="str">
        <f>IF(NOT(ISERROR(MATCH(K33,'[3]Tabla Impacto'!$B$221:$B$223,0))),'[3]Tabla Impacto'!$F$223&amp;"Por favor no seleccionar los criterios de impacto(Afectación Económica o presupuestal y Pérdida Reputacional)",K33)</f>
        <v xml:space="preserve">     El riesgo afecta la imagen de alguna área de la organización</v>
      </c>
      <c r="M33" s="289" t="str">
        <f>IF(OR(L33='[3]Tabla Impacto'!$C$11,L33='[3]Tabla Impacto'!$D$11),"Leve",IF(OR(L33='[3]Tabla Impacto'!$C$12,L33='[3]Tabla Impacto'!$D$12),"Menor",IF(OR(L33='[3]Tabla Impacto'!$C$13,L33='[3]Tabla Impacto'!$D$13),"Moderado",IF(OR(L33='[3]Tabla Impacto'!$C$14,L33='[3]Tabla Impacto'!$D$14),"Mayor",IF(OR(L33='[3]Tabla Impacto'!$C$15,L33='[3]Tabla Impacto'!$D$15),"Catastrófico","")))))</f>
        <v>Leve</v>
      </c>
      <c r="N33" s="288">
        <f>IF(M33="","",IF(M33="Leve",0.2,IF(M33="Menor",0.4,IF(M33="Moderado",0.6,IF(M33="Mayor",0.8,IF(M33="Catastrófico",1,))))))</f>
        <v>0.2</v>
      </c>
      <c r="O33" s="289"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Moderado</v>
      </c>
      <c r="P33" s="71">
        <v>1</v>
      </c>
      <c r="Q33" s="72" t="s">
        <v>280</v>
      </c>
      <c r="R33" s="72" t="s">
        <v>281</v>
      </c>
      <c r="S33" s="76" t="str">
        <f t="shared" si="22"/>
        <v>Impacto</v>
      </c>
      <c r="T33" s="72" t="s">
        <v>102</v>
      </c>
      <c r="U33" s="72" t="s">
        <v>59</v>
      </c>
      <c r="V33" s="74" t="str">
        <f>IF(AND(T33="Preventivo",U33="Automático"),"50%",IF(AND(T33="Preventivo",U33="Manual"),"40%",IF(AND(T33="Detectivo",U33="Automático"),"40%",IF(AND(T33="Detectivo",U33="Manual"),"30%",IF(AND(T33="Correctivo",U33="Automático"),"35%",IF(AND(T33="Correctivo",U33="Manual"),"25%",""))))))</f>
        <v>25%</v>
      </c>
      <c r="W33" s="72" t="s">
        <v>61</v>
      </c>
      <c r="X33" s="72" t="s">
        <v>62</v>
      </c>
      <c r="Y33" s="72" t="s">
        <v>63</v>
      </c>
      <c r="Z33" s="77">
        <f t="shared" si="2"/>
        <v>0.8</v>
      </c>
      <c r="AA33" s="73" t="str">
        <f>IFERROR(IF(Z33="","",IF(Z33&lt;=0.2,"Muy Baja",IF(Z33&lt;=0.4,"Baja",IF(Z33&lt;=0.6,"Media",IF(Z33&lt;=0.8,"Alta","Muy Alta"))))),"")</f>
        <v>Alta</v>
      </c>
      <c r="AB33" s="74">
        <f>+Z33</f>
        <v>0.8</v>
      </c>
      <c r="AC33" s="73" t="str">
        <f>IFERROR(IF(AD33="","",IF(AD33&lt;=0.2,"Leve",IF(AD33&lt;=0.4,"Menor",IF(AD33&lt;=0.6,"Moderado",IF(AD33&lt;=0.8,"Mayor","Catastrófico"))))),"")</f>
        <v>Leve</v>
      </c>
      <c r="AD33" s="74">
        <f t="shared" si="6"/>
        <v>0.15000000000000002</v>
      </c>
      <c r="AE33" s="73" t="str">
        <f>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Moderado</v>
      </c>
      <c r="AF33" s="72" t="s">
        <v>70</v>
      </c>
      <c r="AG33" s="72" t="s">
        <v>270</v>
      </c>
      <c r="AH33" s="72" t="s">
        <v>271</v>
      </c>
      <c r="AI33" s="78" t="s">
        <v>272</v>
      </c>
      <c r="AJ33" s="78" t="s">
        <v>273</v>
      </c>
      <c r="AK33" s="72" t="s">
        <v>274</v>
      </c>
      <c r="AL33" s="72" t="s">
        <v>99</v>
      </c>
    </row>
    <row r="34" spans="1:38" ht="94.5" x14ac:dyDescent="0.25">
      <c r="A34" s="264"/>
      <c r="B34" s="285"/>
      <c r="C34" s="286"/>
      <c r="D34" s="286"/>
      <c r="E34" s="286"/>
      <c r="F34" s="287"/>
      <c r="G34" s="286"/>
      <c r="H34" s="286"/>
      <c r="I34" s="289"/>
      <c r="J34" s="288"/>
      <c r="K34" s="290"/>
      <c r="L34" s="288">
        <f>IF(NOT(ISERROR(MATCH(K34,_xlfn.ANCHORARRAY(F37),0))),J39&amp;"Por favor no seleccionar los criterios de impacto",K34)</f>
        <v>0</v>
      </c>
      <c r="M34" s="289"/>
      <c r="N34" s="288"/>
      <c r="O34" s="289"/>
      <c r="P34" s="71">
        <v>2</v>
      </c>
      <c r="Q34" s="72" t="s">
        <v>282</v>
      </c>
      <c r="R34" s="72" t="s">
        <v>283</v>
      </c>
      <c r="S34" s="76" t="str">
        <f t="shared" si="22"/>
        <v>Impacto</v>
      </c>
      <c r="T34" s="72" t="s">
        <v>102</v>
      </c>
      <c r="U34" s="72" t="s">
        <v>59</v>
      </c>
      <c r="V34" s="74" t="str">
        <f t="shared" ref="V34" si="52">IF(AND(T34="Preventivo",U34="Automático"),"50%",IF(AND(T34="Preventivo",U34="Manual"),"40%",IF(AND(T34="Detectivo",U34="Automático"),"40%",IF(AND(T34="Detectivo",U34="Manual"),"30%",IF(AND(T34="Correctivo",U34="Automático"),"35%",IF(AND(T34="Correctivo",U34="Manual"),"25%",""))))))</f>
        <v>25%</v>
      </c>
      <c r="W34" s="72" t="s">
        <v>61</v>
      </c>
      <c r="X34" s="72" t="s">
        <v>62</v>
      </c>
      <c r="Y34" s="72" t="s">
        <v>63</v>
      </c>
      <c r="Z34" s="77">
        <f t="shared" si="2"/>
        <v>0</v>
      </c>
      <c r="AA34" s="73" t="str">
        <f t="shared" ref="AA34" si="53">IFERROR(IF(Z34="","",IF(Z34&lt;=0.2,"Muy Baja",IF(Z34&lt;=0.4,"Baja",IF(Z34&lt;=0.6,"Media",IF(Z34&lt;=0.8,"Alta","Muy Alta"))))),"")</f>
        <v>Muy Baja</v>
      </c>
      <c r="AB34" s="74">
        <f t="shared" ref="AB34" si="54">+Z34</f>
        <v>0</v>
      </c>
      <c r="AC34" s="73" t="str">
        <f t="shared" ref="AC34" si="55">IFERROR(IF(AD34="","",IF(AD34&lt;=0.2,"Leve",IF(AD34&lt;=0.4,"Menor",IF(AD34&lt;=0.6,"Moderado",IF(AD34&lt;=0.8,"Mayor","Catastrófico"))))),"")</f>
        <v>Leve</v>
      </c>
      <c r="AD34" s="74">
        <f t="shared" si="6"/>
        <v>0</v>
      </c>
      <c r="AE34" s="73" t="str">
        <f t="shared" ref="AE34" si="56">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Bajo</v>
      </c>
      <c r="AF34" s="72" t="s">
        <v>64</v>
      </c>
      <c r="AG34" s="72" t="s">
        <v>270</v>
      </c>
      <c r="AH34" s="72" t="s">
        <v>271</v>
      </c>
      <c r="AI34" s="78" t="s">
        <v>272</v>
      </c>
      <c r="AJ34" s="78" t="s">
        <v>273</v>
      </c>
      <c r="AK34" s="72" t="s">
        <v>274</v>
      </c>
      <c r="AL34" s="72" t="s">
        <v>99</v>
      </c>
    </row>
    <row r="35" spans="1:38" ht="31.5" x14ac:dyDescent="0.25">
      <c r="A35" s="264" t="s">
        <v>275</v>
      </c>
      <c r="B35" s="285">
        <v>2</v>
      </c>
      <c r="C35" s="286" t="s">
        <v>46</v>
      </c>
      <c r="D35" s="286" t="s">
        <v>284</v>
      </c>
      <c r="E35" s="286" t="s">
        <v>285</v>
      </c>
      <c r="F35" s="287" t="s">
        <v>286</v>
      </c>
      <c r="G35" s="286" t="s">
        <v>287</v>
      </c>
      <c r="H35" s="286" t="s">
        <v>288</v>
      </c>
      <c r="I35" s="289" t="str">
        <f>IF(H35&lt;=0,"",IF(H35&lt;=2,"Muy Baja",IF(H35&lt;=24,"Baja",IF(H35&lt;=500,"Media",IF(H35&lt;=5000,"Alta","Muy Alta")))))</f>
        <v>Muy Alta</v>
      </c>
      <c r="J35" s="288">
        <f>IF(I35="","",IF(I35="Muy Baja",0.2,IF(I35="Baja",0.4,IF(I35="Media",0.6,IF(I35="Alta",0.8,IF(I35="Muy Alta",1,))))))</f>
        <v>1</v>
      </c>
      <c r="K35" s="290" t="s">
        <v>279</v>
      </c>
      <c r="L35" s="288" t="str">
        <f>IF(NOT(ISERROR(MATCH(K35,'[3]Tabla Impacto'!$B$221:$B$223,0))),'[3]Tabla Impacto'!$F$223&amp;"Por favor no seleccionar los criterios de impacto(Afectación Económica o presupuestal y Pérdida Reputacional)",K35)</f>
        <v xml:space="preserve">     El riesgo afecta la imagen de alguna área de la organización</v>
      </c>
      <c r="M35" s="289" t="str">
        <f>IF(OR(L35='[3]Tabla Impacto'!$C$11,L35='[3]Tabla Impacto'!$D$11),"Leve",IF(OR(L35='[3]Tabla Impacto'!$C$12,L35='[3]Tabla Impacto'!$D$12),"Menor",IF(OR(L35='[3]Tabla Impacto'!$C$13,L35='[3]Tabla Impacto'!$D$13),"Moderado",IF(OR(L35='[3]Tabla Impacto'!$C$14,L35='[3]Tabla Impacto'!$D$14),"Mayor",IF(OR(L35='[3]Tabla Impacto'!$C$15,L35='[3]Tabla Impacto'!$D$15),"Catastrófico","")))))</f>
        <v>Leve</v>
      </c>
      <c r="N35" s="288">
        <f>IF(M35="","",IF(M35="Leve",0.2,IF(M35="Menor",0.4,IF(M35="Moderado",0.6,IF(M35="Mayor",0.8,IF(M35="Catastrófico",1,))))))</f>
        <v>0.2</v>
      </c>
      <c r="O35" s="289" t="str">
        <f>IF(OR(AND(I35="Muy Baja",M35="Leve"),AND(I35="Muy Baja",M35="Menor"),AND(I35="Baja",M35="Leve")),"Bajo",IF(OR(AND(I35="Muy baja",M35="Moderado"),AND(I35="Baja",M35="Menor"),AND(I35="Baja",M35="Moderado"),AND(I35="Media",M35="Leve"),AND(I35="Media",M35="Menor"),AND(I35="Media",M35="Moderado"),AND(I35="Alta",M35="Leve"),AND(I35="Alta",M35="Menor")),"Moderado",IF(OR(AND(I35="Muy Baja",M35="Mayor"),AND(I35="Baja",M35="Mayor"),AND(I35="Media",M35="Mayor"),AND(I35="Alta",M35="Moderado"),AND(I35="Alta",M35="Mayor"),AND(I35="Muy Alta",M35="Leve"),AND(I35="Muy Alta",M35="Menor"),AND(I35="Muy Alta",M35="Moderado"),AND(I35="Muy Alta",M35="Mayor")),"Alto",IF(OR(AND(I35="Muy Baja",M35="Catastrófico"),AND(I35="Baja",M35="Catastrófico"),AND(I35="Media",M35="Catastrófico"),AND(I35="Alta",M35="Catastrófico"),AND(I35="Muy Alta",M35="Catastrófico")),"Extremo",""))))</f>
        <v>Alto</v>
      </c>
      <c r="P35" s="71">
        <v>1</v>
      </c>
      <c r="Q35" s="72" t="s">
        <v>289</v>
      </c>
      <c r="R35" s="72" t="s">
        <v>290</v>
      </c>
      <c r="S35" s="76" t="str">
        <f t="shared" si="22"/>
        <v>Impacto</v>
      </c>
      <c r="T35" s="72" t="s">
        <v>102</v>
      </c>
      <c r="U35" s="72" t="s">
        <v>59</v>
      </c>
      <c r="V35" s="74" t="str">
        <f>IF(AND(T35="Preventivo",U35="Automático"),"50%",IF(AND(T35="Preventivo",U35="Manual"),"40%",IF(AND(T35="Detectivo",U35="Automático"),"40%",IF(AND(T35="Detectivo",U35="Manual"),"30%",IF(AND(T35="Correctivo",U35="Automático"),"35%",IF(AND(T35="Correctivo",U35="Manual"),"25%",""))))))</f>
        <v>25%</v>
      </c>
      <c r="W35" s="72" t="s">
        <v>61</v>
      </c>
      <c r="X35" s="72" t="s">
        <v>62</v>
      </c>
      <c r="Y35" s="72" t="s">
        <v>63</v>
      </c>
      <c r="Z35" s="77">
        <f t="shared" si="2"/>
        <v>1</v>
      </c>
      <c r="AA35" s="73" t="str">
        <f>IFERROR(IF(Z35="","",IF(Z35&lt;=0.2,"Muy Baja",IF(Z35&lt;=0.4,"Baja",IF(Z35&lt;=0.6,"Media",IF(Z35&lt;=0.8,"Alta","Muy Alta"))))),"")</f>
        <v>Muy Alta</v>
      </c>
      <c r="AB35" s="74">
        <f>+Z35</f>
        <v>1</v>
      </c>
      <c r="AC35" s="73" t="str">
        <f>IFERROR(IF(AD35="","",IF(AD35&lt;=0.2,"Leve",IF(AD35&lt;=0.4,"Menor",IF(AD35&lt;=0.6,"Moderado",IF(AD35&lt;=0.8,"Mayor","Catastrófico"))))),"")</f>
        <v>Leve</v>
      </c>
      <c r="AD35" s="74">
        <f t="shared" si="6"/>
        <v>0.15000000000000002</v>
      </c>
      <c r="AE35" s="73" t="str">
        <f>IFERROR(IF(OR(AND(AA35="Muy Baja",AC35="Leve"),AND(AA35="Muy Baja",AC35="Menor"),AND(AA35="Baja",AC35="Leve")),"Bajo",IF(OR(AND(AA35="Muy baja",AC35="Moderado"),AND(AA35="Baja",AC35="Menor"),AND(AA35="Baja",AC35="Moderado"),AND(AA35="Media",AC35="Leve"),AND(AA35="Media",AC35="Menor"),AND(AA35="Media",AC35="Moderado"),AND(AA35="Alta",AC35="Leve"),AND(AA35="Alta",AC35="Menor")),"Moderado",IF(OR(AND(AA35="Muy Baja",AC35="Mayor"),AND(AA35="Baja",AC35="Mayor"),AND(AA35="Media",AC35="Mayor"),AND(AA35="Alta",AC35="Moderado"),AND(AA35="Alta",AC35="Mayor"),AND(AA35="Muy Alta",AC35="Leve"),AND(AA35="Muy Alta",AC35="Menor"),AND(AA35="Muy Alta",AC35="Moderado"),AND(AA35="Muy Alta",AC35="Mayor")),"Alto",IF(OR(AND(AA35="Muy Baja",AC35="Catastrófico"),AND(AA35="Baja",AC35="Catastrófico"),AND(AA35="Media",AC35="Catastrófico"),AND(AA35="Alta",AC35="Catastrófico"),AND(AA35="Muy Alta",AC35="Catastrófico")),"Extremo","")))),"")</f>
        <v>Alto</v>
      </c>
      <c r="AF35" s="72" t="s">
        <v>64</v>
      </c>
      <c r="AG35" s="72"/>
      <c r="AH35" s="72"/>
      <c r="AI35" s="78"/>
      <c r="AJ35" s="78"/>
      <c r="AK35" s="72"/>
      <c r="AL35" s="72"/>
    </row>
    <row r="36" spans="1:38" ht="15.75" x14ac:dyDescent="0.25">
      <c r="A36" s="264"/>
      <c r="B36" s="285"/>
      <c r="C36" s="286"/>
      <c r="D36" s="286"/>
      <c r="E36" s="286"/>
      <c r="F36" s="287"/>
      <c r="G36" s="286"/>
      <c r="H36" s="286"/>
      <c r="I36" s="289"/>
      <c r="J36" s="288"/>
      <c r="K36" s="290"/>
      <c r="L36" s="288">
        <f>IF(NOT(ISERROR(MATCH(K36,_xlfn.ANCHORARRAY(F43),0))),J45&amp;"Por favor no seleccionar los criterios de impacto",K36)</f>
        <v>0</v>
      </c>
      <c r="M36" s="289"/>
      <c r="N36" s="288"/>
      <c r="O36" s="289"/>
      <c r="P36" s="71">
        <v>2</v>
      </c>
      <c r="Q36" s="72" t="s">
        <v>256</v>
      </c>
      <c r="R36" s="72"/>
      <c r="S36" s="76" t="str">
        <f t="shared" si="22"/>
        <v/>
      </c>
      <c r="T36" s="72"/>
      <c r="U36" s="72"/>
      <c r="V36" s="74" t="str">
        <f t="shared" ref="V36" si="57">IF(AND(T36="Preventivo",U36="Automático"),"50%",IF(AND(T36="Preventivo",U36="Manual"),"40%",IF(AND(T36="Detectivo",U36="Automático"),"40%",IF(AND(T36="Detectivo",U36="Manual"),"30%",IF(AND(T36="Correctivo",U36="Automático"),"35%",IF(AND(T36="Correctivo",U36="Manual"),"25%",""))))))</f>
        <v/>
      </c>
      <c r="W36" s="72"/>
      <c r="X36" s="72"/>
      <c r="Y36" s="72"/>
      <c r="Z36" s="77" t="str">
        <f t="shared" si="2"/>
        <v/>
      </c>
      <c r="AA36" s="73" t="str">
        <f t="shared" ref="AA36" si="58">IFERROR(IF(Z36="","",IF(Z36&lt;=0.2,"Muy Baja",IF(Z36&lt;=0.4,"Baja",IF(Z36&lt;=0.6,"Media",IF(Z36&lt;=0.8,"Alta","Muy Alta"))))),"")</f>
        <v/>
      </c>
      <c r="AB36" s="74" t="str">
        <f t="shared" ref="AB36" si="59">+Z36</f>
        <v/>
      </c>
      <c r="AC36" s="73" t="str">
        <f t="shared" ref="AC36" si="60">IFERROR(IF(AD36="","",IF(AD36&lt;=0.2,"Leve",IF(AD36&lt;=0.4,"Menor",IF(AD36&lt;=0.6,"Moderado",IF(AD36&lt;=0.8,"Mayor","Catastrófico"))))),"")</f>
        <v/>
      </c>
      <c r="AD36" s="74" t="str">
        <f t="shared" si="6"/>
        <v/>
      </c>
      <c r="AE36" s="73" t="str">
        <f t="shared" ref="AE36" si="61">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72"/>
      <c r="AG36" s="72"/>
      <c r="AH36" s="72"/>
      <c r="AI36" s="78"/>
      <c r="AJ36" s="78"/>
      <c r="AK36" s="72"/>
      <c r="AL36" s="72"/>
    </row>
    <row r="37" spans="1:38" ht="173.25" x14ac:dyDescent="0.25">
      <c r="A37" s="264" t="s">
        <v>275</v>
      </c>
      <c r="B37" s="285">
        <v>3</v>
      </c>
      <c r="C37" s="286" t="s">
        <v>71</v>
      </c>
      <c r="D37" s="286" t="s">
        <v>291</v>
      </c>
      <c r="E37" s="286" t="s">
        <v>292</v>
      </c>
      <c r="F37" s="287" t="s">
        <v>293</v>
      </c>
      <c r="G37" s="286" t="s">
        <v>287</v>
      </c>
      <c r="H37" s="286" t="s">
        <v>294</v>
      </c>
      <c r="I37" s="289" t="str">
        <f>IF(H37&lt;=0,"",IF(H37&lt;=2,"Muy Baja",IF(H37&lt;=24,"Baja",IF(H37&lt;=500,"Media",IF(H37&lt;=5000,"Alta","Muy Alta")))))</f>
        <v>Muy Alta</v>
      </c>
      <c r="J37" s="288">
        <f>IF(I37="","",IF(I37="Muy Baja",0.2,IF(I37="Baja",0.4,IF(I37="Media",0.6,IF(I37="Alta",0.8,IF(I37="Muy Alta",1,))))))</f>
        <v>1</v>
      </c>
      <c r="K37" s="290" t="s">
        <v>295</v>
      </c>
      <c r="L37" s="288" t="str">
        <f>IF(NOT(ISERROR(MATCH(K37,'[3]Tabla Impacto'!$B$221:$B$223,0))),'[3]Tabla Impacto'!$F$223&amp;"Por favor no seleccionar los criterios de impacto(Afectación Económica o presupuestal y Pérdida Reputacional)",K37)</f>
        <v xml:space="preserve">     El riesgo afecta la imagen de la entidad a nivel nacional, con efecto publicitarios sostenible a nivel país</v>
      </c>
      <c r="M37" s="289" t="str">
        <f>IF(OR(L37='[3]Tabla Impacto'!$C$11,L37='[3]Tabla Impacto'!$D$11),"Leve",IF(OR(L37='[3]Tabla Impacto'!$C$12,L37='[3]Tabla Impacto'!$D$12),"Menor",IF(OR(L37='[3]Tabla Impacto'!$C$13,L37='[3]Tabla Impacto'!$D$13),"Moderado",IF(OR(L37='[3]Tabla Impacto'!$C$14,L37='[3]Tabla Impacto'!$D$14),"Mayor",IF(OR(L37='[3]Tabla Impacto'!$C$15,L37='[3]Tabla Impacto'!$D$15),"Catastrófico","")))))</f>
        <v>Catastrófico</v>
      </c>
      <c r="N37" s="288">
        <f>IF(M37="","",IF(M37="Leve",0.2,IF(M37="Menor",0.4,IF(M37="Moderado",0.6,IF(M37="Mayor",0.8,IF(M37="Catastrófico",1,))))))</f>
        <v>1</v>
      </c>
      <c r="O37" s="289" t="str">
        <f>IF(OR(AND(I37="Muy Baja",M37="Leve"),AND(I37="Muy Baja",M37="Menor"),AND(I37="Baja",M37="Leve")),"Bajo",IF(OR(AND(I37="Muy baja",M37="Moderado"),AND(I37="Baja",M37="Menor"),AND(I37="Baja",M37="Moderado"),AND(I37="Media",M37="Leve"),AND(I37="Media",M37="Menor"),AND(I37="Media",M37="Moderado"),AND(I37="Alta",M37="Leve"),AND(I37="Alta",M37="Menor")),"Moderado",IF(OR(AND(I37="Muy Baja",M37="Mayor"),AND(I37="Baja",M37="Mayor"),AND(I37="Media",M37="Mayor"),AND(I37="Alta",M37="Moderado"),AND(I37="Alta",M37="Mayor"),AND(I37="Muy Alta",M37="Leve"),AND(I37="Muy Alta",M37="Menor"),AND(I37="Muy Alta",M37="Moderado"),AND(I37="Muy Alta",M37="Mayor")),"Alto",IF(OR(AND(I37="Muy Baja",M37="Catastrófico"),AND(I37="Baja",M37="Catastrófico"),AND(I37="Media",M37="Catastrófico"),AND(I37="Alta",M37="Catastrófico"),AND(I37="Muy Alta",M37="Catastrófico")),"Extremo",""))))</f>
        <v>Extremo</v>
      </c>
      <c r="P37" s="71">
        <v>1</v>
      </c>
      <c r="Q37" s="72" t="s">
        <v>296</v>
      </c>
      <c r="R37" s="72" t="s">
        <v>297</v>
      </c>
      <c r="S37" s="76" t="str">
        <f t="shared" si="22"/>
        <v>Probabilidad</v>
      </c>
      <c r="T37" s="72" t="s">
        <v>58</v>
      </c>
      <c r="U37" s="72" t="s">
        <v>59</v>
      </c>
      <c r="V37" s="74" t="str">
        <f>IF(AND(T37="Preventivo",U37="Automático"),"50%",IF(AND(T37="Preventivo",U37="Manual"),"40%",IF(AND(T37="Detectivo",U37="Automático"),"40%",IF(AND(T37="Detectivo",U37="Manual"),"30%",IF(AND(T37="Correctivo",U37="Automático"),"35%",IF(AND(T37="Correctivo",U37="Manual"),"25%",""))))))</f>
        <v>40%</v>
      </c>
      <c r="W37" s="72" t="s">
        <v>61</v>
      </c>
      <c r="X37" s="72" t="s">
        <v>62</v>
      </c>
      <c r="Y37" s="72" t="s">
        <v>63</v>
      </c>
      <c r="Z37" s="77">
        <f t="shared" si="2"/>
        <v>0.6</v>
      </c>
      <c r="AA37" s="73" t="str">
        <f>IFERROR(IF(Z37="","",IF(Z37&lt;=0.2,"Muy Baja",IF(Z37&lt;=0.4,"Baja",IF(Z37&lt;=0.6,"Media",IF(Z37&lt;=0.8,"Alta","Muy Alta"))))),"")</f>
        <v>Media</v>
      </c>
      <c r="AB37" s="74">
        <f>+Z37</f>
        <v>0.6</v>
      </c>
      <c r="AC37" s="73" t="str">
        <f>IFERROR(IF(AD37="","",IF(AD37&lt;=0.2,"Leve",IF(AD37&lt;=0.4,"Menor",IF(AD37&lt;=0.6,"Moderado",IF(AD37&lt;=0.8,"Mayor","Catastrófico"))))),"")</f>
        <v>Catastrófico</v>
      </c>
      <c r="AD37" s="74">
        <f t="shared" si="6"/>
        <v>1</v>
      </c>
      <c r="AE37" s="73" t="str">
        <f>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Extremo</v>
      </c>
      <c r="AF37" s="72" t="s">
        <v>70</v>
      </c>
      <c r="AG37" s="72" t="s">
        <v>298</v>
      </c>
      <c r="AH37" s="72" t="s">
        <v>299</v>
      </c>
      <c r="AI37" s="78" t="s">
        <v>300</v>
      </c>
      <c r="AJ37" s="78" t="s">
        <v>301</v>
      </c>
      <c r="AK37" s="72" t="s">
        <v>301</v>
      </c>
      <c r="AL37" s="72" t="s">
        <v>99</v>
      </c>
    </row>
    <row r="38" spans="1:38" ht="47.25" x14ac:dyDescent="0.25">
      <c r="A38" s="264"/>
      <c r="B38" s="285"/>
      <c r="C38" s="286"/>
      <c r="D38" s="286"/>
      <c r="E38" s="286"/>
      <c r="F38" s="287"/>
      <c r="G38" s="286"/>
      <c r="H38" s="286"/>
      <c r="I38" s="289"/>
      <c r="J38" s="288"/>
      <c r="K38" s="290"/>
      <c r="L38" s="288">
        <f>IF(NOT(ISERROR(MATCH(K38,_xlfn.ANCHORARRAY(F41),0))),J43&amp;"Por favor no seleccionar los criterios de impacto",K38)</f>
        <v>0</v>
      </c>
      <c r="M38" s="289"/>
      <c r="N38" s="288"/>
      <c r="O38" s="289"/>
      <c r="P38" s="71">
        <v>2</v>
      </c>
      <c r="Q38" s="72" t="s">
        <v>302</v>
      </c>
      <c r="R38" s="72" t="s">
        <v>303</v>
      </c>
      <c r="S38" s="76" t="str">
        <f t="shared" si="22"/>
        <v>Impacto</v>
      </c>
      <c r="T38" s="72" t="s">
        <v>102</v>
      </c>
      <c r="U38" s="72" t="s">
        <v>111</v>
      </c>
      <c r="V38" s="74" t="str">
        <f t="shared" ref="V38" si="62">IF(AND(T38="Preventivo",U38="Automático"),"50%",IF(AND(T38="Preventivo",U38="Manual"),"40%",IF(AND(T38="Detectivo",U38="Automático"),"40%",IF(AND(T38="Detectivo",U38="Manual"),"30%",IF(AND(T38="Correctivo",U38="Automático"),"35%",IF(AND(T38="Correctivo",U38="Manual"),"25%",""))))))</f>
        <v>35%</v>
      </c>
      <c r="W38" s="72" t="s">
        <v>61</v>
      </c>
      <c r="X38" s="72" t="s">
        <v>62</v>
      </c>
      <c r="Y38" s="72" t="s">
        <v>67</v>
      </c>
      <c r="Z38" s="77">
        <f t="shared" si="2"/>
        <v>0</v>
      </c>
      <c r="AA38" s="73" t="str">
        <f t="shared" ref="AA38" si="63">IFERROR(IF(Z38="","",IF(Z38&lt;=0.2,"Muy Baja",IF(Z38&lt;=0.4,"Baja",IF(Z38&lt;=0.6,"Media",IF(Z38&lt;=0.8,"Alta","Muy Alta"))))),"")</f>
        <v>Muy Baja</v>
      </c>
      <c r="AB38" s="74">
        <f t="shared" ref="AB38" si="64">+Z38</f>
        <v>0</v>
      </c>
      <c r="AC38" s="73" t="str">
        <f t="shared" ref="AC38" si="65">IFERROR(IF(AD38="","",IF(AD38&lt;=0.2,"Leve",IF(AD38&lt;=0.4,"Menor",IF(AD38&lt;=0.6,"Moderado",IF(AD38&lt;=0.8,"Mayor","Catastrófico"))))),"")</f>
        <v>Leve</v>
      </c>
      <c r="AD38" s="74">
        <f t="shared" si="6"/>
        <v>0</v>
      </c>
      <c r="AE38" s="73" t="str">
        <f t="shared" ref="AE38" si="66">IFERROR(IF(OR(AND(AA38="Muy Baja",AC38="Leve"),AND(AA38="Muy Baja",AC38="Menor"),AND(AA38="Baja",AC38="Leve")),"Bajo",IF(OR(AND(AA38="Muy baja",AC38="Moderado"),AND(AA38="Baja",AC38="Menor"),AND(AA38="Baja",AC38="Moderado"),AND(AA38="Media",AC38="Leve"),AND(AA38="Media",AC38="Menor"),AND(AA38="Media",AC38="Moderado"),AND(AA38="Alta",AC38="Leve"),AND(AA38="Alta",AC38="Menor")),"Moderado",IF(OR(AND(AA38="Muy Baja",AC38="Mayor"),AND(AA38="Baja",AC38="Mayor"),AND(AA38="Media",AC38="Mayor"),AND(AA38="Alta",AC38="Moderado"),AND(AA38="Alta",AC38="Mayor"),AND(AA38="Muy Alta",AC38="Leve"),AND(AA38="Muy Alta",AC38="Menor"),AND(AA38="Muy Alta",AC38="Moderado"),AND(AA38="Muy Alta",AC38="Mayor")),"Alto",IF(OR(AND(AA38="Muy Baja",AC38="Catastrófico"),AND(AA38="Baja",AC38="Catastrófico"),AND(AA38="Media",AC38="Catastrófico"),AND(AA38="Alta",AC38="Catastrófico"),AND(AA38="Muy Alta",AC38="Catastrófico")),"Extremo","")))),"")</f>
        <v>Bajo</v>
      </c>
      <c r="AF38" s="72" t="s">
        <v>64</v>
      </c>
      <c r="AG38" s="72"/>
      <c r="AH38" s="72"/>
      <c r="AI38" s="78"/>
      <c r="AJ38" s="78"/>
      <c r="AK38" s="72"/>
      <c r="AL38" s="72"/>
    </row>
    <row r="39" spans="1:38" ht="110.25" x14ac:dyDescent="0.25">
      <c r="A39" s="264" t="s">
        <v>275</v>
      </c>
      <c r="B39" s="285">
        <v>4</v>
      </c>
      <c r="C39" s="286" t="s">
        <v>46</v>
      </c>
      <c r="D39" s="286" t="s">
        <v>276</v>
      </c>
      <c r="E39" s="286" t="s">
        <v>304</v>
      </c>
      <c r="F39" s="287" t="s">
        <v>305</v>
      </c>
      <c r="G39" s="286" t="s">
        <v>75</v>
      </c>
      <c r="H39" s="286" t="s">
        <v>306</v>
      </c>
      <c r="I39" s="289" t="str">
        <f>IF(H39&lt;=0,"",IF(H39&lt;=2,"Muy Baja",IF(H39&lt;=24,"Baja",IF(H39&lt;=500,"Media",IF(H39&lt;=5000,"Alta","Muy Alta")))))</f>
        <v>Muy Alta</v>
      </c>
      <c r="J39" s="288">
        <f>IF(I39="","",IF(I39="Muy Baja",0.2,IF(I39="Baja",0.4,IF(I39="Media",0.6,IF(I39="Alta",0.8,IF(I39="Muy Alta",1,))))))</f>
        <v>1</v>
      </c>
      <c r="K39" s="290" t="s">
        <v>127</v>
      </c>
      <c r="L39" s="288" t="str">
        <f>IF(NOT(ISERROR(MATCH(K39,'[3]Tabla Impacto'!$B$221:$B$223,0))),'[3]Tabla Impacto'!$F$223&amp;"Por favor no seleccionar los criterios de impacto(Afectación Económica o presupuestal y Pérdida Reputacional)",K39)</f>
        <v xml:space="preserve">     El riesgo afecta la imagen de la entidad con algunos usuarios de relevancia frente al logro de los objetivos</v>
      </c>
      <c r="M39" s="289" t="str">
        <f>IF(OR(L39='[3]Tabla Impacto'!$C$11,L39='[3]Tabla Impacto'!$D$11),"Leve",IF(OR(L39='[3]Tabla Impacto'!$C$12,L39='[3]Tabla Impacto'!$D$12),"Menor",IF(OR(L39='[3]Tabla Impacto'!$C$13,L39='[3]Tabla Impacto'!$D$13),"Moderado",IF(OR(L39='[3]Tabla Impacto'!$C$14,L39='[3]Tabla Impacto'!$D$14),"Mayor",IF(OR(L39='[3]Tabla Impacto'!$C$15,L39='[3]Tabla Impacto'!$D$15),"Catastrófico","")))))</f>
        <v>Moderado</v>
      </c>
      <c r="N39" s="288">
        <f>IF(M39="","",IF(M39="Leve",0.2,IF(M39="Menor",0.4,IF(M39="Moderado",0.6,IF(M39="Mayor",0.8,IF(M39="Catastrófico",1,))))))</f>
        <v>0.6</v>
      </c>
      <c r="O39" s="289" t="str">
        <f>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Alto</v>
      </c>
      <c r="P39" s="71">
        <v>1</v>
      </c>
      <c r="Q39" s="72" t="s">
        <v>307</v>
      </c>
      <c r="R39" s="72" t="s">
        <v>308</v>
      </c>
      <c r="S39" s="76" t="str">
        <f t="shared" si="22"/>
        <v>Probabilidad</v>
      </c>
      <c r="T39" s="72" t="s">
        <v>58</v>
      </c>
      <c r="U39" s="72" t="s">
        <v>59</v>
      </c>
      <c r="V39" s="74" t="str">
        <f>IF(AND(T39="Preventivo",U39="Automático"),"50%",IF(AND(T39="Preventivo",U39="Manual"),"40%",IF(AND(T39="Detectivo",U39="Automático"),"40%",IF(AND(T39="Detectivo",U39="Manual"),"30%",IF(AND(T39="Correctivo",U39="Automático"),"35%",IF(AND(T39="Correctivo",U39="Manual"),"25%",""))))))</f>
        <v>40%</v>
      </c>
      <c r="W39" s="72" t="s">
        <v>61</v>
      </c>
      <c r="X39" s="72" t="s">
        <v>62</v>
      </c>
      <c r="Y39" s="72" t="s">
        <v>63</v>
      </c>
      <c r="Z39" s="77">
        <f t="shared" si="2"/>
        <v>0.6</v>
      </c>
      <c r="AA39" s="73" t="str">
        <f>IFERROR(IF(Z39="","",IF(Z39&lt;=0.2,"Muy Baja",IF(Z39&lt;=0.4,"Baja",IF(Z39&lt;=0.6,"Media",IF(Z39&lt;=0.8,"Alta","Muy Alta"))))),"")</f>
        <v>Media</v>
      </c>
      <c r="AB39" s="74">
        <f>+Z39</f>
        <v>0.6</v>
      </c>
      <c r="AC39" s="73" t="str">
        <f>IFERROR(IF(AD39="","",IF(AD39&lt;=0.2,"Leve",IF(AD39&lt;=0.4,"Menor",IF(AD39&lt;=0.6,"Moderado",IF(AD39&lt;=0.8,"Mayor","Catastrófico"))))),"")</f>
        <v>Moderado</v>
      </c>
      <c r="AD39" s="74">
        <f t="shared" si="6"/>
        <v>0.6</v>
      </c>
      <c r="AE39" s="73"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Moderado</v>
      </c>
      <c r="AF39" s="72" t="s">
        <v>64</v>
      </c>
      <c r="AG39" s="72"/>
      <c r="AH39" s="72"/>
      <c r="AI39" s="78"/>
      <c r="AJ39" s="78"/>
      <c r="AK39" s="72"/>
      <c r="AL39" s="72"/>
    </row>
    <row r="40" spans="1:38" ht="94.5" x14ac:dyDescent="0.25">
      <c r="A40" s="264"/>
      <c r="B40" s="285"/>
      <c r="C40" s="286"/>
      <c r="D40" s="286"/>
      <c r="E40" s="286"/>
      <c r="F40" s="287"/>
      <c r="G40" s="286"/>
      <c r="H40" s="286"/>
      <c r="I40" s="289"/>
      <c r="J40" s="288"/>
      <c r="K40" s="290"/>
      <c r="L40" s="288">
        <f>IF(NOT(ISERROR(MATCH(K40,_xlfn.ANCHORARRAY(#REF!),0))),J53&amp;"Por favor no seleccionar los criterios de impacto",K40)</f>
        <v>0</v>
      </c>
      <c r="M40" s="289"/>
      <c r="N40" s="288"/>
      <c r="O40" s="289"/>
      <c r="P40" s="71">
        <v>2</v>
      </c>
      <c r="Q40" s="72" t="s">
        <v>309</v>
      </c>
      <c r="R40" s="72" t="s">
        <v>310</v>
      </c>
      <c r="S40" s="76" t="str">
        <f t="shared" si="22"/>
        <v>Impacto</v>
      </c>
      <c r="T40" s="72" t="s">
        <v>102</v>
      </c>
      <c r="U40" s="72" t="s">
        <v>59</v>
      </c>
      <c r="V40" s="74" t="str">
        <f t="shared" ref="V40" si="67">IF(AND(T40="Preventivo",U40="Automático"),"50%",IF(AND(T40="Preventivo",U40="Manual"),"40%",IF(AND(T40="Detectivo",U40="Automático"),"40%",IF(AND(T40="Detectivo",U40="Manual"),"30%",IF(AND(T40="Correctivo",U40="Automático"),"35%",IF(AND(T40="Correctivo",U40="Manual"),"25%",""))))))</f>
        <v>25%</v>
      </c>
      <c r="W40" s="72" t="s">
        <v>61</v>
      </c>
      <c r="X40" s="72" t="s">
        <v>62</v>
      </c>
      <c r="Y40" s="72" t="s">
        <v>63</v>
      </c>
      <c r="Z40" s="77">
        <f t="shared" si="2"/>
        <v>0</v>
      </c>
      <c r="AA40" s="73" t="str">
        <f t="shared" ref="AA40" si="68">IFERROR(IF(Z40="","",IF(Z40&lt;=0.2,"Muy Baja",IF(Z40&lt;=0.4,"Baja",IF(Z40&lt;=0.6,"Media",IF(Z40&lt;=0.8,"Alta","Muy Alta"))))),"")</f>
        <v>Muy Baja</v>
      </c>
      <c r="AB40" s="74">
        <f t="shared" ref="AB40" si="69">+Z40</f>
        <v>0</v>
      </c>
      <c r="AC40" s="73" t="str">
        <f t="shared" ref="AC40" si="70">IFERROR(IF(AD40="","",IF(AD40&lt;=0.2,"Leve",IF(AD40&lt;=0.4,"Menor",IF(AD40&lt;=0.6,"Moderado",IF(AD40&lt;=0.8,"Mayor","Catastrófico"))))),"")</f>
        <v>Leve</v>
      </c>
      <c r="AD40" s="74">
        <f t="shared" si="6"/>
        <v>0</v>
      </c>
      <c r="AE40" s="73" t="str">
        <f t="shared" ref="AE40" si="71">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Bajo</v>
      </c>
      <c r="AF40" s="72" t="s">
        <v>64</v>
      </c>
      <c r="AG40" s="72"/>
      <c r="AH40" s="72"/>
      <c r="AI40" s="78"/>
      <c r="AJ40" s="78"/>
      <c r="AK40" s="72"/>
      <c r="AL40" s="72"/>
    </row>
    <row r="41" spans="1:38" ht="63" x14ac:dyDescent="0.25">
      <c r="A41" s="264" t="s">
        <v>275</v>
      </c>
      <c r="B41" s="285">
        <v>5</v>
      </c>
      <c r="C41" s="286" t="s">
        <v>46</v>
      </c>
      <c r="D41" s="286" t="s">
        <v>311</v>
      </c>
      <c r="E41" s="286" t="s">
        <v>304</v>
      </c>
      <c r="F41" s="287" t="s">
        <v>312</v>
      </c>
      <c r="G41" s="286" t="s">
        <v>75</v>
      </c>
      <c r="H41" s="286" t="s">
        <v>306</v>
      </c>
      <c r="I41" s="289" t="str">
        <f>IF(H41&lt;=0,"",IF(H41&lt;=2,"Muy Baja",IF(H41&lt;=24,"Baja",IF(H41&lt;=500,"Media",IF(H41&lt;=5000,"Alta","Muy Alta")))))</f>
        <v>Muy Alta</v>
      </c>
      <c r="J41" s="288">
        <f>IF(I41="","",IF(I41="Muy Baja",0.2,IF(I41="Baja",0.4,IF(I41="Media",0.6,IF(I41="Alta",0.8,IF(I41="Muy Alta",1,))))))</f>
        <v>1</v>
      </c>
      <c r="K41" s="290" t="s">
        <v>279</v>
      </c>
      <c r="L41" s="288" t="str">
        <f>IF(NOT(ISERROR(MATCH(K41,'[3]Tabla Impacto'!$B$221:$B$223,0))),'[3]Tabla Impacto'!$F$223&amp;"Por favor no seleccionar los criterios de impacto(Afectación Económica o presupuestal y Pérdida Reputacional)",K41)</f>
        <v xml:space="preserve">     El riesgo afecta la imagen de alguna área de la organización</v>
      </c>
      <c r="M41" s="289" t="str">
        <f>IF(OR(L41='[3]Tabla Impacto'!$C$11,L41='[3]Tabla Impacto'!$D$11),"Leve",IF(OR(L41='[3]Tabla Impacto'!$C$12,L41='[3]Tabla Impacto'!$D$12),"Menor",IF(OR(L41='[3]Tabla Impacto'!$C$13,L41='[3]Tabla Impacto'!$D$13),"Moderado",IF(OR(L41='[3]Tabla Impacto'!$C$14,L41='[3]Tabla Impacto'!$D$14),"Mayor",IF(OR(L41='[3]Tabla Impacto'!$C$15,L41='[3]Tabla Impacto'!$D$15),"Catastrófico","")))))</f>
        <v>Leve</v>
      </c>
      <c r="N41" s="288">
        <f>IF(M41="","",IF(M41="Leve",0.2,IF(M41="Menor",0.4,IF(M41="Moderado",0.6,IF(M41="Mayor",0.8,IF(M41="Catastrófico",1,))))))</f>
        <v>0.2</v>
      </c>
      <c r="O41" s="289" t="str">
        <f>IF(OR(AND(I41="Muy Baja",M41="Leve"),AND(I41="Muy Baja",M41="Menor"),AND(I41="Baja",M41="Leve")),"Bajo",IF(OR(AND(I41="Muy baja",M41="Moderado"),AND(I41="Baja",M41="Menor"),AND(I41="Baja",M41="Moderado"),AND(I41="Media",M41="Leve"),AND(I41="Media",M41="Menor"),AND(I41="Media",M41="Moderado"),AND(I41="Alta",M41="Leve"),AND(I41="Alta",M41="Menor")),"Moderado",IF(OR(AND(I41="Muy Baja",M41="Mayor"),AND(I41="Baja",M41="Mayor"),AND(I41="Media",M41="Mayor"),AND(I41="Alta",M41="Moderado"),AND(I41="Alta",M41="Mayor"),AND(I41="Muy Alta",M41="Leve"),AND(I41="Muy Alta",M41="Menor"),AND(I41="Muy Alta",M41="Moderado"),AND(I41="Muy Alta",M41="Mayor")),"Alto",IF(OR(AND(I41="Muy Baja",M41="Catastrófico"),AND(I41="Baja",M41="Catastrófico"),AND(I41="Media",M41="Catastrófico"),AND(I41="Alta",M41="Catastrófico"),AND(I41="Muy Alta",M41="Catastrófico")),"Extremo",""))))</f>
        <v>Alto</v>
      </c>
      <c r="P41" s="71">
        <v>1</v>
      </c>
      <c r="Q41" s="72" t="s">
        <v>313</v>
      </c>
      <c r="R41" s="72" t="s">
        <v>314</v>
      </c>
      <c r="S41" s="76" t="str">
        <f t="shared" si="22"/>
        <v>Probabilidad</v>
      </c>
      <c r="T41" s="72" t="s">
        <v>58</v>
      </c>
      <c r="U41" s="72" t="s">
        <v>59</v>
      </c>
      <c r="V41" s="74" t="str">
        <f>IF(AND(T41="Preventivo",U41="Automático"),"50%",IF(AND(T41="Preventivo",U41="Manual"),"40%",IF(AND(T41="Detectivo",U41="Automático"),"40%",IF(AND(T41="Detectivo",U41="Manual"),"30%",IF(AND(T41="Correctivo",U41="Automático"),"35%",IF(AND(T41="Correctivo",U41="Manual"),"25%",""))))))</f>
        <v>40%</v>
      </c>
      <c r="W41" s="72" t="s">
        <v>61</v>
      </c>
      <c r="X41" s="72" t="s">
        <v>62</v>
      </c>
      <c r="Y41" s="72" t="s">
        <v>63</v>
      </c>
      <c r="Z41" s="77">
        <f t="shared" si="2"/>
        <v>0.6</v>
      </c>
      <c r="AA41" s="73" t="str">
        <f>IFERROR(IF(Z41="","",IF(Z41&lt;=0.2,"Muy Baja",IF(Z41&lt;=0.4,"Baja",IF(Z41&lt;=0.6,"Media",IF(Z41&lt;=0.8,"Alta","Muy Alta"))))),"")</f>
        <v>Media</v>
      </c>
      <c r="AB41" s="74">
        <f>+Z41</f>
        <v>0.6</v>
      </c>
      <c r="AC41" s="73" t="str">
        <f>IFERROR(IF(AD41="","",IF(AD41&lt;=0.2,"Leve",IF(AD41&lt;=0.4,"Menor",IF(AD41&lt;=0.6,"Moderado",IF(AD41&lt;=0.8,"Mayor","Catastrófico"))))),"")</f>
        <v>Leve</v>
      </c>
      <c r="AD41" s="74">
        <f t="shared" si="6"/>
        <v>0.2</v>
      </c>
      <c r="AE41" s="73" t="str">
        <f>IFERROR(IF(OR(AND(AA41="Muy Baja",AC41="Leve"),AND(AA41="Muy Baja",AC41="Menor"),AND(AA41="Baja",AC41="Leve")),"Bajo",IF(OR(AND(AA41="Muy baja",AC41="Moderado"),AND(AA41="Baja",AC41="Menor"),AND(AA41="Baja",AC41="Moderado"),AND(AA41="Media",AC41="Leve"),AND(AA41="Media",AC41="Menor"),AND(AA41="Media",AC41="Moderado"),AND(AA41="Alta",AC41="Leve"),AND(AA41="Alta",AC41="Menor")),"Moderado",IF(OR(AND(AA41="Muy Baja",AC41="Mayor"),AND(AA41="Baja",AC41="Mayor"),AND(AA41="Media",AC41="Mayor"),AND(AA41="Alta",AC41="Moderado"),AND(AA41="Alta",AC41="Mayor"),AND(AA41="Muy Alta",AC41="Leve"),AND(AA41="Muy Alta",AC41="Menor"),AND(AA41="Muy Alta",AC41="Moderado"),AND(AA41="Muy Alta",AC41="Mayor")),"Alto",IF(OR(AND(AA41="Muy Baja",AC41="Catastrófico"),AND(AA41="Baja",AC41="Catastrófico"),AND(AA41="Media",AC41="Catastrófico"),AND(AA41="Alta",AC41="Catastrófico"),AND(AA41="Muy Alta",AC41="Catastrófico")),"Extremo","")))),"")</f>
        <v>Moderado</v>
      </c>
      <c r="AF41" s="72" t="s">
        <v>70</v>
      </c>
      <c r="AG41" s="72"/>
      <c r="AH41" s="72"/>
      <c r="AI41" s="78"/>
      <c r="AJ41" s="78"/>
      <c r="AK41" s="72"/>
      <c r="AL41" s="72"/>
    </row>
    <row r="42" spans="1:38" ht="63" x14ac:dyDescent="0.25">
      <c r="A42" s="264"/>
      <c r="B42" s="285"/>
      <c r="C42" s="286"/>
      <c r="D42" s="286"/>
      <c r="E42" s="286"/>
      <c r="F42" s="287"/>
      <c r="G42" s="286"/>
      <c r="H42" s="286"/>
      <c r="I42" s="289"/>
      <c r="J42" s="288"/>
      <c r="K42" s="290"/>
      <c r="L42" s="288">
        <f>IF(NOT(ISERROR(MATCH(K42,_xlfn.ANCHORARRAY(F45),0))),#REF!&amp;"Por favor no seleccionar los criterios de impacto",K42)</f>
        <v>0</v>
      </c>
      <c r="M42" s="289"/>
      <c r="N42" s="288"/>
      <c r="O42" s="289"/>
      <c r="P42" s="71">
        <v>2</v>
      </c>
      <c r="Q42" s="72" t="s">
        <v>315</v>
      </c>
      <c r="R42" s="72" t="s">
        <v>316</v>
      </c>
      <c r="S42" s="76" t="str">
        <f t="shared" si="22"/>
        <v>Impacto</v>
      </c>
      <c r="T42" s="72" t="s">
        <v>102</v>
      </c>
      <c r="U42" s="72" t="s">
        <v>59</v>
      </c>
      <c r="V42" s="74" t="str">
        <f t="shared" ref="V42" si="72">IF(AND(T42="Preventivo",U42="Automático"),"50%",IF(AND(T42="Preventivo",U42="Manual"),"40%",IF(AND(T42="Detectivo",U42="Automático"),"40%",IF(AND(T42="Detectivo",U42="Manual"),"30%",IF(AND(T42="Correctivo",U42="Automático"),"35%",IF(AND(T42="Correctivo",U42="Manual"),"25%",""))))))</f>
        <v>25%</v>
      </c>
      <c r="W42" s="72" t="s">
        <v>61</v>
      </c>
      <c r="X42" s="72" t="s">
        <v>62</v>
      </c>
      <c r="Y42" s="72" t="s">
        <v>63</v>
      </c>
      <c r="Z42" s="77">
        <f t="shared" si="2"/>
        <v>0</v>
      </c>
      <c r="AA42" s="73" t="str">
        <f t="shared" ref="AA42" si="73">IFERROR(IF(Z42="","",IF(Z42&lt;=0.2,"Muy Baja",IF(Z42&lt;=0.4,"Baja",IF(Z42&lt;=0.6,"Media",IF(Z42&lt;=0.8,"Alta","Muy Alta"))))),"")</f>
        <v>Muy Baja</v>
      </c>
      <c r="AB42" s="74">
        <f t="shared" ref="AB42" si="74">+Z42</f>
        <v>0</v>
      </c>
      <c r="AC42" s="73" t="str">
        <f t="shared" ref="AC42" si="75">IFERROR(IF(AD42="","",IF(AD42&lt;=0.2,"Leve",IF(AD42&lt;=0.4,"Menor",IF(AD42&lt;=0.6,"Moderado",IF(AD42&lt;=0.8,"Mayor","Catastrófico"))))),"")</f>
        <v>Leve</v>
      </c>
      <c r="AD42" s="74">
        <f t="shared" si="6"/>
        <v>0</v>
      </c>
      <c r="AE42" s="73" t="str">
        <f t="shared" ref="AE42" si="76">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Bajo</v>
      </c>
      <c r="AF42" s="72" t="s">
        <v>64</v>
      </c>
      <c r="AG42" s="72"/>
      <c r="AH42" s="72"/>
      <c r="AI42" s="78"/>
      <c r="AJ42" s="78"/>
      <c r="AK42" s="72"/>
      <c r="AL42" s="72"/>
    </row>
    <row r="43" spans="1:38" ht="94.5" x14ac:dyDescent="0.25">
      <c r="A43" s="264" t="s">
        <v>275</v>
      </c>
      <c r="B43" s="285">
        <v>6</v>
      </c>
      <c r="C43" s="286" t="s">
        <v>71</v>
      </c>
      <c r="D43" s="286" t="s">
        <v>276</v>
      </c>
      <c r="E43" s="286" t="s">
        <v>317</v>
      </c>
      <c r="F43" s="287" t="s">
        <v>318</v>
      </c>
      <c r="G43" s="286" t="s">
        <v>75</v>
      </c>
      <c r="H43" s="286">
        <v>9900</v>
      </c>
      <c r="I43" s="289" t="str">
        <f>IF(H43&lt;=0,"",IF(H43&lt;=2,"Muy Baja",IF(H43&lt;=24,"Baja",IF(H43&lt;=500,"Media",IF(H43&lt;=5000,"Alta","Muy Alta")))))</f>
        <v>Muy Alta</v>
      </c>
      <c r="J43" s="288">
        <f>IF(I43="","",IF(I43="Muy Baja",0.2,IF(I43="Baja",0.4,IF(I43="Media",0.6,IF(I43="Alta",0.8,IF(I43="Muy Alta",1,))))))</f>
        <v>1</v>
      </c>
      <c r="K43" s="290" t="s">
        <v>127</v>
      </c>
      <c r="L43" s="288" t="str">
        <f>IF(NOT(ISERROR(MATCH(K43,'[3]Tabla Impacto'!$B$221:$B$223,0))),'[3]Tabla Impacto'!$F$223&amp;"Por favor no seleccionar los criterios de impacto(Afectación Económica o presupuestal y Pérdida Reputacional)",K43)</f>
        <v xml:space="preserve">     El riesgo afecta la imagen de la entidad con algunos usuarios de relevancia frente al logro de los objetivos</v>
      </c>
      <c r="M43" s="289" t="str">
        <f>IF(OR(L43='[3]Tabla Impacto'!$C$11,L43='[3]Tabla Impacto'!$D$11),"Leve",IF(OR(L43='[3]Tabla Impacto'!$C$12,L43='[3]Tabla Impacto'!$D$12),"Menor",IF(OR(L43='[3]Tabla Impacto'!$C$13,L43='[3]Tabla Impacto'!$D$13),"Moderado",IF(OR(L43='[3]Tabla Impacto'!$C$14,L43='[3]Tabla Impacto'!$D$14),"Mayor",IF(OR(L43='[3]Tabla Impacto'!$C$15,L43='[3]Tabla Impacto'!$D$15),"Catastrófico","")))))</f>
        <v>Moderado</v>
      </c>
      <c r="N43" s="288">
        <f>IF(M43="","",IF(M43="Leve",0.2,IF(M43="Menor",0.4,IF(M43="Moderado",0.6,IF(M43="Mayor",0.8,IF(M43="Catastrófico",1,))))))</f>
        <v>0.6</v>
      </c>
      <c r="O43" s="289" t="str">
        <f>IF(OR(AND(I43="Muy Baja",M43="Leve"),AND(I43="Muy Baja",M43="Menor"),AND(I43="Baja",M43="Leve")),"Bajo",IF(OR(AND(I43="Muy baja",M43="Moderado"),AND(I43="Baja",M43="Menor"),AND(I43="Baja",M43="Moderado"),AND(I43="Media",M43="Leve"),AND(I43="Media",M43="Menor"),AND(I43="Media",M43="Moderado"),AND(I43="Alta",M43="Leve"),AND(I43="Alta",M43="Menor")),"Moderado",IF(OR(AND(I43="Muy Baja",M43="Mayor"),AND(I43="Baja",M43="Mayor"),AND(I43="Media",M43="Mayor"),AND(I43="Alta",M43="Moderado"),AND(I43="Alta",M43="Mayor"),AND(I43="Muy Alta",M43="Leve"),AND(I43="Muy Alta",M43="Menor"),AND(I43="Muy Alta",M43="Moderado"),AND(I43="Muy Alta",M43="Mayor")),"Alto",IF(OR(AND(I43="Muy Baja",M43="Catastrófico"),AND(I43="Baja",M43="Catastrófico"),AND(I43="Media",M43="Catastrófico"),AND(I43="Alta",M43="Catastrófico"),AND(I43="Muy Alta",M43="Catastrófico")),"Extremo",""))))</f>
        <v>Alto</v>
      </c>
      <c r="P43" s="71">
        <v>1</v>
      </c>
      <c r="Q43" s="72" t="s">
        <v>307</v>
      </c>
      <c r="R43" s="72" t="s">
        <v>314</v>
      </c>
      <c r="S43" s="76" t="str">
        <f t="shared" si="22"/>
        <v>Probabilidad</v>
      </c>
      <c r="T43" s="72" t="s">
        <v>58</v>
      </c>
      <c r="U43" s="72" t="s">
        <v>59</v>
      </c>
      <c r="V43" s="74" t="str">
        <f>IF(AND(T43="Preventivo",U43="Automático"),"50%",IF(AND(T43="Preventivo",U43="Manual"),"40%",IF(AND(T43="Detectivo",U43="Automático"),"40%",IF(AND(T43="Detectivo",U43="Manual"),"30%",IF(AND(T43="Correctivo",U43="Automático"),"35%",IF(AND(T43="Correctivo",U43="Manual"),"25%",""))))))</f>
        <v>40%</v>
      </c>
      <c r="W43" s="72" t="s">
        <v>61</v>
      </c>
      <c r="X43" s="72" t="s">
        <v>62</v>
      </c>
      <c r="Y43" s="72" t="s">
        <v>63</v>
      </c>
      <c r="Z43" s="77">
        <f t="shared" si="2"/>
        <v>0.6</v>
      </c>
      <c r="AA43" s="73" t="str">
        <f>IFERROR(IF(Z43="","",IF(Z43&lt;=0.2,"Muy Baja",IF(Z43&lt;=0.4,"Baja",IF(Z43&lt;=0.6,"Media",IF(Z43&lt;=0.8,"Alta","Muy Alta"))))),"")</f>
        <v>Media</v>
      </c>
      <c r="AB43" s="74">
        <f>+Z43</f>
        <v>0.6</v>
      </c>
      <c r="AC43" s="73" t="str">
        <f>IFERROR(IF(AD43="","",IF(AD43&lt;=0.2,"Leve",IF(AD43&lt;=0.4,"Menor",IF(AD43&lt;=0.6,"Moderado",IF(AD43&lt;=0.8,"Mayor","Catastrófico"))))),"")</f>
        <v>Moderado</v>
      </c>
      <c r="AD43" s="74">
        <f t="shared" si="6"/>
        <v>0.6</v>
      </c>
      <c r="AE43" s="73" t="str">
        <f>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Moderado</v>
      </c>
      <c r="AF43" s="72" t="s">
        <v>64</v>
      </c>
      <c r="AG43" s="72"/>
      <c r="AH43" s="72"/>
      <c r="AI43" s="78"/>
      <c r="AJ43" s="78"/>
      <c r="AK43" s="72"/>
      <c r="AL43" s="72"/>
    </row>
    <row r="44" spans="1:38" ht="63" x14ac:dyDescent="0.25">
      <c r="A44" s="264"/>
      <c r="B44" s="285"/>
      <c r="C44" s="286"/>
      <c r="D44" s="286"/>
      <c r="E44" s="286"/>
      <c r="F44" s="287"/>
      <c r="G44" s="286"/>
      <c r="H44" s="286"/>
      <c r="I44" s="289"/>
      <c r="J44" s="288"/>
      <c r="K44" s="290"/>
      <c r="L44" s="288">
        <f>IF(NOT(ISERROR(MATCH(K44,_xlfn.ANCHORARRAY(F55),0))),J57&amp;"Por favor no seleccionar los criterios de impacto",K44)</f>
        <v>0</v>
      </c>
      <c r="M44" s="289"/>
      <c r="N44" s="288"/>
      <c r="O44" s="289"/>
      <c r="P44" s="71">
        <v>2</v>
      </c>
      <c r="Q44" s="72" t="s">
        <v>282</v>
      </c>
      <c r="R44" s="72" t="s">
        <v>316</v>
      </c>
      <c r="S44" s="76" t="str">
        <f t="shared" si="22"/>
        <v>Probabilidad</v>
      </c>
      <c r="T44" s="72" t="s">
        <v>58</v>
      </c>
      <c r="U44" s="72" t="s">
        <v>59</v>
      </c>
      <c r="V44" s="74" t="str">
        <f t="shared" ref="V44" si="77">IF(AND(T44="Preventivo",U44="Automático"),"50%",IF(AND(T44="Preventivo",U44="Manual"),"40%",IF(AND(T44="Detectivo",U44="Automático"),"40%",IF(AND(T44="Detectivo",U44="Manual"),"30%",IF(AND(T44="Correctivo",U44="Automático"),"35%",IF(AND(T44="Correctivo",U44="Manual"),"25%",""))))))</f>
        <v>40%</v>
      </c>
      <c r="W44" s="72" t="s">
        <v>61</v>
      </c>
      <c r="X44" s="72" t="s">
        <v>62</v>
      </c>
      <c r="Y44" s="72" t="s">
        <v>63</v>
      </c>
      <c r="Z44" s="77">
        <f t="shared" si="2"/>
        <v>0</v>
      </c>
      <c r="AA44" s="73" t="str">
        <f t="shared" ref="AA44" si="78">IFERROR(IF(Z44="","",IF(Z44&lt;=0.2,"Muy Baja",IF(Z44&lt;=0.4,"Baja",IF(Z44&lt;=0.6,"Media",IF(Z44&lt;=0.8,"Alta","Muy Alta"))))),"")</f>
        <v>Muy Baja</v>
      </c>
      <c r="AB44" s="74">
        <f t="shared" ref="AB44" si="79">+Z44</f>
        <v>0</v>
      </c>
      <c r="AC44" s="73" t="str">
        <f t="shared" ref="AC44" si="80">IFERROR(IF(AD44="","",IF(AD44&lt;=0.2,"Leve",IF(AD44&lt;=0.4,"Menor",IF(AD44&lt;=0.6,"Moderado",IF(AD44&lt;=0.8,"Mayor","Catastrófico"))))),"")</f>
        <v>Leve</v>
      </c>
      <c r="AD44" s="74">
        <f t="shared" si="6"/>
        <v>0</v>
      </c>
      <c r="AE44" s="73" t="str">
        <f t="shared" ref="AE44" si="81">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Bajo</v>
      </c>
      <c r="AF44" s="72" t="s">
        <v>64</v>
      </c>
      <c r="AG44" s="72"/>
      <c r="AH44" s="72"/>
      <c r="AI44" s="78"/>
      <c r="AJ44" s="78"/>
      <c r="AK44" s="72"/>
      <c r="AL44" s="72"/>
    </row>
    <row r="45" spans="1:38" ht="315" x14ac:dyDescent="0.25">
      <c r="A45" s="264" t="s">
        <v>275</v>
      </c>
      <c r="B45" s="285">
        <v>7</v>
      </c>
      <c r="C45" s="286" t="s">
        <v>71</v>
      </c>
      <c r="D45" s="286" t="s">
        <v>319</v>
      </c>
      <c r="E45" s="286" t="s">
        <v>320</v>
      </c>
      <c r="F45" s="286" t="s">
        <v>321</v>
      </c>
      <c r="G45" s="286" t="s">
        <v>50</v>
      </c>
      <c r="H45" s="286">
        <v>5</v>
      </c>
      <c r="I45" s="289" t="str">
        <f>IF(H45&lt;=0,"",IF(H45&lt;=2,"Muy Baja",IF(H45&lt;=24,"Baja",IF(H45&lt;=500,"Media",IF(H45&lt;=5000,"Alta","Muy Alta")))))</f>
        <v>Baja</v>
      </c>
      <c r="J45" s="288">
        <f>IF(I45="","",IF(I45="Muy Baja",0.2,IF(I45="Baja",0.4,IF(I45="Media",0.6,IF(I45="Alta",0.8,IF(I45="Muy Alta",1,))))))</f>
        <v>0.4</v>
      </c>
      <c r="K45" s="290" t="s">
        <v>117</v>
      </c>
      <c r="L45" s="288" t="str">
        <f>IF(NOT(ISERROR(MATCH(K45,'[3]Tabla Impacto'!$B$221:$B$223,0))),'[3]Tabla Impacto'!$F$223&amp;"Por favor no seleccionar los criterios de impacto(Afectación Económica o presupuestal y Pérdida Reputacional)",K45)</f>
        <v xml:space="preserve">     El riesgo afecta la imagen de de la entidad con efecto publicitario sostenido a nivel de sector administrativo, nivel departamental o municipal</v>
      </c>
      <c r="M45" s="289" t="str">
        <f>IF(OR(L45='[3]Tabla Impacto'!$C$11,L45='[3]Tabla Impacto'!$D$11),"Leve",IF(OR(L45='[3]Tabla Impacto'!$C$12,L45='[3]Tabla Impacto'!$D$12),"Menor",IF(OR(L45='[3]Tabla Impacto'!$C$13,L45='[3]Tabla Impacto'!$D$13),"Moderado",IF(OR(L45='[3]Tabla Impacto'!$C$14,L45='[3]Tabla Impacto'!$D$14),"Mayor",IF(OR(L45='[3]Tabla Impacto'!$C$15,L45='[3]Tabla Impacto'!$D$15),"Catastrófico","")))))</f>
        <v>Mayor</v>
      </c>
      <c r="N45" s="288">
        <f>IF(M45="","",IF(M45="Leve",0.2,IF(M45="Menor",0.4,IF(M45="Moderado",0.6,IF(M45="Mayor",0.8,IF(M45="Catastrófico",1,))))))</f>
        <v>0.8</v>
      </c>
      <c r="O45" s="289" t="str">
        <f>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Alto</v>
      </c>
      <c r="P45" s="71">
        <v>1</v>
      </c>
      <c r="Q45" s="72" t="s">
        <v>322</v>
      </c>
      <c r="R45" s="72" t="s">
        <v>323</v>
      </c>
      <c r="S45" s="76" t="str">
        <f t="shared" si="22"/>
        <v>Probabilidad</v>
      </c>
      <c r="T45" s="72" t="s">
        <v>58</v>
      </c>
      <c r="U45" s="72" t="s">
        <v>111</v>
      </c>
      <c r="V45" s="74" t="str">
        <f>IF(AND(T45="Preventivo",U45="Automático"),"50%",IF(AND(T45="Preventivo",U45="Manual"),"40%",IF(AND(T45="Detectivo",U45="Automático"),"40%",IF(AND(T45="Detectivo",U45="Manual"),"30%",IF(AND(T45="Correctivo",U45="Automático"),"35%",IF(AND(T45="Correctivo",U45="Manual"),"25%",""))))))</f>
        <v>50%</v>
      </c>
      <c r="W45" s="72" t="s">
        <v>61</v>
      </c>
      <c r="X45" s="72" t="s">
        <v>62</v>
      </c>
      <c r="Y45" s="72" t="s">
        <v>63</v>
      </c>
      <c r="Z45" s="77">
        <f t="shared" si="2"/>
        <v>0.2</v>
      </c>
      <c r="AA45" s="73" t="str">
        <f>IFERROR(IF(Z45="","",IF(Z45&lt;=0.2,"Muy Baja",IF(Z45&lt;=0.4,"Baja",IF(Z45&lt;=0.6,"Media",IF(Z45&lt;=0.8,"Alta","Muy Alta"))))),"")</f>
        <v>Muy Baja</v>
      </c>
      <c r="AB45" s="74">
        <f>+Z45</f>
        <v>0.2</v>
      </c>
      <c r="AC45" s="73" t="str">
        <f>IFERROR(IF(AD45="","",IF(AD45&lt;=0.2,"Leve",IF(AD45&lt;=0.4,"Menor",IF(AD45&lt;=0.6,"Moderado",IF(AD45&lt;=0.8,"Mayor","Catastrófico"))))),"")</f>
        <v>Mayor</v>
      </c>
      <c r="AD45" s="74">
        <f t="shared" si="6"/>
        <v>0.8</v>
      </c>
      <c r="AE45" s="73"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Alto</v>
      </c>
      <c r="AF45" s="72" t="s">
        <v>70</v>
      </c>
      <c r="AG45" s="72" t="s">
        <v>324</v>
      </c>
      <c r="AH45" s="72" t="s">
        <v>325</v>
      </c>
      <c r="AI45" s="71" t="s">
        <v>326</v>
      </c>
      <c r="AJ45" s="67" t="s">
        <v>301</v>
      </c>
      <c r="AK45" s="71" t="s">
        <v>327</v>
      </c>
      <c r="AL45" s="72" t="s">
        <v>99</v>
      </c>
    </row>
    <row r="46" spans="1:38" ht="15.75" x14ac:dyDescent="0.25">
      <c r="A46" s="264"/>
      <c r="B46" s="285"/>
      <c r="C46" s="286"/>
      <c r="D46" s="286"/>
      <c r="E46" s="286"/>
      <c r="F46" s="286"/>
      <c r="G46" s="286"/>
      <c r="H46" s="286"/>
      <c r="I46" s="289"/>
      <c r="J46" s="288"/>
      <c r="K46" s="290"/>
      <c r="L46" s="288">
        <f>IF(NOT(ISERROR(MATCH(K46,_xlfn.ANCHORARRAY(F53),0))),J55&amp;"Por favor no seleccionar los criterios de impacto",K46)</f>
        <v>0</v>
      </c>
      <c r="M46" s="289"/>
      <c r="N46" s="288"/>
      <c r="O46" s="289"/>
      <c r="P46" s="71">
        <v>2</v>
      </c>
      <c r="Q46" s="72" t="s">
        <v>256</v>
      </c>
      <c r="R46" s="72"/>
      <c r="S46" s="76" t="str">
        <f t="shared" si="22"/>
        <v/>
      </c>
      <c r="T46" s="72"/>
      <c r="U46" s="72"/>
      <c r="V46" s="74" t="str">
        <f t="shared" ref="V46" si="82">IF(AND(T46="Preventivo",U46="Automático"),"50%",IF(AND(T46="Preventivo",U46="Manual"),"40%",IF(AND(T46="Detectivo",U46="Automático"),"40%",IF(AND(T46="Detectivo",U46="Manual"),"30%",IF(AND(T46="Correctivo",U46="Automático"),"35%",IF(AND(T46="Correctivo",U46="Manual"),"25%",""))))))</f>
        <v/>
      </c>
      <c r="W46" s="72"/>
      <c r="X46" s="72"/>
      <c r="Y46" s="72"/>
      <c r="Z46" s="77" t="str">
        <f t="shared" si="2"/>
        <v/>
      </c>
      <c r="AA46" s="73" t="str">
        <f t="shared" si="9"/>
        <v/>
      </c>
      <c r="AB46" s="74" t="str">
        <f t="shared" ref="AB46" si="83">+Z46</f>
        <v/>
      </c>
      <c r="AC46" s="73" t="str">
        <f t="shared" si="11"/>
        <v/>
      </c>
      <c r="AD46" s="74" t="str">
        <f t="shared" si="6"/>
        <v/>
      </c>
      <c r="AE46" s="73" t="str">
        <f t="shared" ref="AE46" si="84">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72"/>
      <c r="AG46" s="72"/>
      <c r="AH46" s="72"/>
      <c r="AI46" s="78"/>
      <c r="AJ46" s="78"/>
      <c r="AK46" s="72"/>
      <c r="AL46" s="72"/>
    </row>
    <row r="47" spans="1:38" ht="157.5" x14ac:dyDescent="0.25">
      <c r="A47" s="264" t="s">
        <v>275</v>
      </c>
      <c r="B47" s="285">
        <v>8</v>
      </c>
      <c r="C47" s="286" t="s">
        <v>71</v>
      </c>
      <c r="D47" s="296" t="s">
        <v>328</v>
      </c>
      <c r="E47" s="286" t="s">
        <v>329</v>
      </c>
      <c r="F47" s="286" t="s">
        <v>330</v>
      </c>
      <c r="G47" s="286" t="s">
        <v>75</v>
      </c>
      <c r="H47" s="286">
        <v>1000</v>
      </c>
      <c r="I47" s="289" t="str">
        <f>IF(H47&lt;=0,"",IF(H47&lt;=2,"Muy Baja",IF(H47&lt;=24,"Baja",IF(H47&lt;=500,"Media",IF(H47&lt;=5000,"Alta","Muy Alta")))))</f>
        <v>Alta</v>
      </c>
      <c r="J47" s="288">
        <f>IF(I47="","",IF(I47="Muy Baja",0.2,IF(I47="Baja",0.4,IF(I47="Media",0.6,IF(I47="Alta",0.8,IF(I47="Muy Alta",1,))))))</f>
        <v>0.8</v>
      </c>
      <c r="K47" s="290" t="s">
        <v>117</v>
      </c>
      <c r="L47" s="288" t="str">
        <f>IF(NOT(ISERROR(MATCH(K47,'[3]Tabla Impacto'!$B$221:$B$223,0))),'[3]Tabla Impacto'!$F$223&amp;"Por favor no seleccionar los criterios de impacto(Afectación Económica o presupuestal y Pérdida Reputacional)",K47)</f>
        <v xml:space="preserve">     El riesgo afecta la imagen de de la entidad con efecto publicitario sostenido a nivel de sector administrativo, nivel departamental o municipal</v>
      </c>
      <c r="M47" s="289" t="str">
        <f>IF(OR(L47='[3]Tabla Impacto'!$C$11,L47='[3]Tabla Impacto'!$D$11),"Leve",IF(OR(L47='[3]Tabla Impacto'!$C$12,L47='[3]Tabla Impacto'!$D$12),"Menor",IF(OR(L47='[3]Tabla Impacto'!$C$13,L47='[3]Tabla Impacto'!$D$13),"Moderado",IF(OR(L47='[3]Tabla Impacto'!$C$14,L47='[3]Tabla Impacto'!$D$14),"Mayor",IF(OR(L47='[3]Tabla Impacto'!$C$15,L47='[3]Tabla Impacto'!$D$15),"Catastrófico","")))))</f>
        <v>Mayor</v>
      </c>
      <c r="N47" s="288">
        <f>IF(M47="","",IF(M47="Leve",0.2,IF(M47="Menor",0.4,IF(M47="Moderado",0.6,IF(M47="Mayor",0.8,IF(M47="Catastrófico",1,))))))</f>
        <v>0.8</v>
      </c>
      <c r="O47" s="289" t="str">
        <f>IF(OR(AND(I47="Muy Baja",M47="Leve"),AND(I47="Muy Baja",M47="Menor"),AND(I47="Baja",M47="Leve")),"Bajo",IF(OR(AND(I47="Muy baja",M47="Moderado"),AND(I47="Baja",M47="Menor"),AND(I47="Baja",M47="Moderado"),AND(I47="Media",M47="Leve"),AND(I47="Media",M47="Menor"),AND(I47="Media",M47="Moderado"),AND(I47="Alta",M47="Leve"),AND(I47="Alta",M47="Menor")),"Moderado",IF(OR(AND(I47="Muy Baja",M47="Mayor"),AND(I47="Baja",M47="Mayor"),AND(I47="Media",M47="Mayor"),AND(I47="Alta",M47="Moderado"),AND(I47="Alta",M47="Mayor"),AND(I47="Muy Alta",M47="Leve"),AND(I47="Muy Alta",M47="Menor"),AND(I47="Muy Alta",M47="Moderado"),AND(I47="Muy Alta",M47="Mayor")),"Alto",IF(OR(AND(I47="Muy Baja",M47="Catastrófico"),AND(I47="Baja",M47="Catastrófico"),AND(I47="Media",M47="Catastrófico"),AND(I47="Alta",M47="Catastrófico"),AND(I47="Muy Alta",M47="Catastrófico")),"Extremo",""))))</f>
        <v>Alto</v>
      </c>
      <c r="P47" s="71">
        <v>1</v>
      </c>
      <c r="Q47" s="72" t="s">
        <v>331</v>
      </c>
      <c r="R47" s="72" t="s">
        <v>332</v>
      </c>
      <c r="S47" s="76" t="str">
        <f t="shared" si="22"/>
        <v>Impacto</v>
      </c>
      <c r="T47" s="72" t="s">
        <v>102</v>
      </c>
      <c r="U47" s="72" t="s">
        <v>111</v>
      </c>
      <c r="V47" s="74" t="str">
        <f>IF(AND(T47="Preventivo",U47="Automático"),"50%",IF(AND(T47="Preventivo",U47="Manual"),"40%",IF(AND(T47="Detectivo",U47="Automático"),"40%",IF(AND(T47="Detectivo",U47="Manual"),"30%",IF(AND(T47="Correctivo",U47="Automático"),"35%",IF(AND(T47="Correctivo",U47="Manual"),"25%",""))))))</f>
        <v>35%</v>
      </c>
      <c r="W47" s="72" t="s">
        <v>61</v>
      </c>
      <c r="X47" s="72" t="s">
        <v>62</v>
      </c>
      <c r="Y47" s="72" t="s">
        <v>63</v>
      </c>
      <c r="Z47" s="77">
        <f t="shared" si="2"/>
        <v>0.8</v>
      </c>
      <c r="AA47" s="73" t="str">
        <f>IFERROR(IF(Z47="","",IF(Z47&lt;=0.2,"Muy Baja",IF(Z47&lt;=0.4,"Baja",IF(Z47&lt;=0.6,"Media",IF(Z47&lt;=0.8,"Alta","Muy Alta"))))),"")</f>
        <v>Alta</v>
      </c>
      <c r="AB47" s="74">
        <f>+Z47</f>
        <v>0.8</v>
      </c>
      <c r="AC47" s="73" t="str">
        <f>IFERROR(IF(AD47="","",IF(AD47&lt;=0.2,"Leve",IF(AD47&lt;=0.4,"Menor",IF(AD47&lt;=0.6,"Moderado",IF(AD47&lt;=0.8,"Mayor","Catastrófico"))))),"")</f>
        <v>Moderado</v>
      </c>
      <c r="AD47" s="74">
        <f t="shared" si="6"/>
        <v>0.52</v>
      </c>
      <c r="AE47" s="73" t="str">
        <f>IFERROR(IF(OR(AND(AA47="Muy Baja",AC47="Leve"),AND(AA47="Muy Baja",AC47="Menor"),AND(AA47="Baja",AC47="Leve")),"Bajo",IF(OR(AND(AA47="Muy baja",AC47="Moderado"),AND(AA47="Baja",AC47="Menor"),AND(AA47="Baja",AC47="Moderado"),AND(AA47="Media",AC47="Leve"),AND(AA47="Media",AC47="Menor"),AND(AA47="Media",AC47="Moderado"),AND(AA47="Alta",AC47="Leve"),AND(AA47="Alta",AC47="Menor")),"Moderado",IF(OR(AND(AA47="Muy Baja",AC47="Mayor"),AND(AA47="Baja",AC47="Mayor"),AND(AA47="Media",AC47="Mayor"),AND(AA47="Alta",AC47="Moderado"),AND(AA47="Alta",AC47="Mayor"),AND(AA47="Muy Alta",AC47="Leve"),AND(AA47="Muy Alta",AC47="Menor"),AND(AA47="Muy Alta",AC47="Moderado"),AND(AA47="Muy Alta",AC47="Mayor")),"Alto",IF(OR(AND(AA47="Muy Baja",AC47="Catastrófico"),AND(AA47="Baja",AC47="Catastrófico"),AND(AA47="Media",AC47="Catastrófico"),AND(AA47="Alta",AC47="Catastrófico"),AND(AA47="Muy Alta",AC47="Catastrófico")),"Extremo","")))),"")</f>
        <v>Alto</v>
      </c>
      <c r="AF47" s="72" t="s">
        <v>70</v>
      </c>
      <c r="AG47" s="72" t="s">
        <v>333</v>
      </c>
      <c r="AH47" s="72" t="s">
        <v>325</v>
      </c>
      <c r="AI47" s="71" t="s">
        <v>326</v>
      </c>
      <c r="AJ47" s="67" t="s">
        <v>301</v>
      </c>
      <c r="AK47" s="80" t="s">
        <v>334</v>
      </c>
      <c r="AL47" s="72" t="s">
        <v>99</v>
      </c>
    </row>
    <row r="48" spans="1:38" ht="63" x14ac:dyDescent="0.25">
      <c r="A48" s="264"/>
      <c r="B48" s="285"/>
      <c r="C48" s="286"/>
      <c r="D48" s="297"/>
      <c r="E48" s="286"/>
      <c r="F48" s="286"/>
      <c r="G48" s="286"/>
      <c r="H48" s="286"/>
      <c r="I48" s="289"/>
      <c r="J48" s="288"/>
      <c r="K48" s="290"/>
      <c r="L48" s="288">
        <f>IF(NOT(ISERROR(MATCH(K48,_xlfn.ANCHORARRAY(F53),0))),J55&amp;"Por favor no seleccionar los criterios de impacto",K48)</f>
        <v>0</v>
      </c>
      <c r="M48" s="289"/>
      <c r="N48" s="288"/>
      <c r="O48" s="289"/>
      <c r="P48" s="71">
        <v>2</v>
      </c>
      <c r="Q48" s="72" t="s">
        <v>335</v>
      </c>
      <c r="R48" s="72" t="s">
        <v>336</v>
      </c>
      <c r="S48" s="76" t="str">
        <f t="shared" si="22"/>
        <v>Probabilidad</v>
      </c>
      <c r="T48" s="72" t="s">
        <v>154</v>
      </c>
      <c r="U48" s="72" t="s">
        <v>59</v>
      </c>
      <c r="V48" s="74" t="str">
        <f t="shared" ref="V48" si="85">IF(AND(T48="Preventivo",U48="Automático"),"50%",IF(AND(T48="Preventivo",U48="Manual"),"40%",IF(AND(T48="Detectivo",U48="Automático"),"40%",IF(AND(T48="Detectivo",U48="Manual"),"30%",IF(AND(T48="Correctivo",U48="Automático"),"35%",IF(AND(T48="Correctivo",U48="Manual"),"25%",""))))))</f>
        <v>30%</v>
      </c>
      <c r="W48" s="72" t="s">
        <v>66</v>
      </c>
      <c r="X48" s="72" t="s">
        <v>122</v>
      </c>
      <c r="Y48" s="72" t="s">
        <v>67</v>
      </c>
      <c r="Z48" s="77">
        <f t="shared" si="2"/>
        <v>0</v>
      </c>
      <c r="AA48" s="73" t="str">
        <f t="shared" ref="AA48" si="86">IFERROR(IF(Z48="","",IF(Z48&lt;=0.2,"Muy Baja",IF(Z48&lt;=0.4,"Baja",IF(Z48&lt;=0.6,"Media",IF(Z48&lt;=0.8,"Alta","Muy Alta"))))),"")</f>
        <v>Muy Baja</v>
      </c>
      <c r="AB48" s="74">
        <f t="shared" ref="AB48" si="87">+Z48</f>
        <v>0</v>
      </c>
      <c r="AC48" s="73" t="str">
        <f t="shared" ref="AC48" si="88">IFERROR(IF(AD48="","",IF(AD48&lt;=0.2,"Leve",IF(AD48&lt;=0.4,"Menor",IF(AD48&lt;=0.6,"Moderado",IF(AD48&lt;=0.8,"Mayor","Catastrófico"))))),"")</f>
        <v>Leve</v>
      </c>
      <c r="AD48" s="74">
        <f t="shared" si="6"/>
        <v>0</v>
      </c>
      <c r="AE48" s="73" t="str">
        <f t="shared" ref="AE48" si="89">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Bajo</v>
      </c>
      <c r="AF48" s="72" t="s">
        <v>64</v>
      </c>
      <c r="AG48" s="72"/>
      <c r="AH48" s="72"/>
      <c r="AI48" s="78"/>
      <c r="AJ48" s="78"/>
      <c r="AK48" s="72"/>
      <c r="AL48" s="72"/>
    </row>
    <row r="49" spans="1:38" ht="189" x14ac:dyDescent="0.25">
      <c r="A49" s="264" t="s">
        <v>275</v>
      </c>
      <c r="B49" s="285">
        <v>9</v>
      </c>
      <c r="C49" s="286" t="s">
        <v>71</v>
      </c>
      <c r="D49" s="296" t="s">
        <v>337</v>
      </c>
      <c r="E49" s="286" t="s">
        <v>338</v>
      </c>
      <c r="F49" s="286" t="s">
        <v>339</v>
      </c>
      <c r="G49" s="286" t="s">
        <v>126</v>
      </c>
      <c r="H49" s="286">
        <v>10000</v>
      </c>
      <c r="I49" s="289" t="str">
        <f>IF(H49&lt;=0,"",IF(H49&lt;=2,"Muy Baja",IF(H49&lt;=24,"Baja",IF(H49&lt;=500,"Media",IF(H49&lt;=5000,"Alta","Muy Alta")))))</f>
        <v>Muy Alta</v>
      </c>
      <c r="J49" s="288">
        <f>IF(I49="","",IF(I49="Muy Baja",0.2,IF(I49="Baja",0.4,IF(I49="Media",0.6,IF(I49="Alta",0.8,IF(I49="Muy Alta",1,))))))</f>
        <v>1</v>
      </c>
      <c r="K49" s="290" t="s">
        <v>279</v>
      </c>
      <c r="L49" s="288" t="str">
        <f>IF(NOT(ISERROR(MATCH(K49,'[3]Tabla Impacto'!$B$221:$B$223,0))),'[3]Tabla Impacto'!$F$223&amp;"Por favor no seleccionar los criterios de impacto(Afectación Económica o presupuestal y Pérdida Reputacional)",K49)</f>
        <v xml:space="preserve">     El riesgo afecta la imagen de alguna área de la organización</v>
      </c>
      <c r="M49" s="289" t="str">
        <f>IF(OR(L49='[3]Tabla Impacto'!$C$11,L49='[3]Tabla Impacto'!$D$11),"Leve",IF(OR(L49='[3]Tabla Impacto'!$C$12,L49='[3]Tabla Impacto'!$D$12),"Menor",IF(OR(L49='[3]Tabla Impacto'!$C$13,L49='[3]Tabla Impacto'!$D$13),"Moderado",IF(OR(L49='[3]Tabla Impacto'!$C$14,L49='[3]Tabla Impacto'!$D$14),"Mayor",IF(OR(L49='[3]Tabla Impacto'!$C$15,L49='[3]Tabla Impacto'!$D$15),"Catastrófico","")))))</f>
        <v>Leve</v>
      </c>
      <c r="N49" s="288">
        <f>IF(M49="","",IF(M49="Leve",0.2,IF(M49="Menor",0.4,IF(M49="Moderado",0.6,IF(M49="Mayor",0.8,IF(M49="Catastrófico",1,))))))</f>
        <v>0.2</v>
      </c>
      <c r="O49" s="289" t="str">
        <f>IF(OR(AND(I49="Muy Baja",M49="Leve"),AND(I49="Muy Baja",M49="Menor"),AND(I49="Baja",M49="Leve")),"Bajo",IF(OR(AND(I49="Muy baja",M49="Moderado"),AND(I49="Baja",M49="Menor"),AND(I49="Baja",M49="Moderado"),AND(I49="Media",M49="Leve"),AND(I49="Media",M49="Menor"),AND(I49="Media",M49="Moderado"),AND(I49="Alta",M49="Leve"),AND(I49="Alta",M49="Menor")),"Moderado",IF(OR(AND(I49="Muy Baja",M49="Mayor"),AND(I49="Baja",M49="Mayor"),AND(I49="Media",M49="Mayor"),AND(I49="Alta",M49="Moderado"),AND(I49="Alta",M49="Mayor"),AND(I49="Muy Alta",M49="Leve"),AND(I49="Muy Alta",M49="Menor"),AND(I49="Muy Alta",M49="Moderado"),AND(I49="Muy Alta",M49="Mayor")),"Alto",IF(OR(AND(I49="Muy Baja",M49="Catastrófico"),AND(I49="Baja",M49="Catastrófico"),AND(I49="Media",M49="Catastrófico"),AND(I49="Alta",M49="Catastrófico"),AND(I49="Muy Alta",M49="Catastrófico")),"Extremo",""))))</f>
        <v>Alto</v>
      </c>
      <c r="P49" s="71">
        <v>1</v>
      </c>
      <c r="Q49" s="72" t="s">
        <v>340</v>
      </c>
      <c r="R49" s="72" t="s">
        <v>341</v>
      </c>
      <c r="S49" s="76" t="str">
        <f t="shared" si="22"/>
        <v>Impacto</v>
      </c>
      <c r="T49" s="72" t="s">
        <v>102</v>
      </c>
      <c r="U49" s="72" t="s">
        <v>59</v>
      </c>
      <c r="V49" s="74" t="str">
        <f>IF(AND(T49="Preventivo",U49="Automático"),"50%",IF(AND(T49="Preventivo",U49="Manual"),"40%",IF(AND(T49="Detectivo",U49="Automático"),"40%",IF(AND(T49="Detectivo",U49="Manual"),"30%",IF(AND(T49="Correctivo",U49="Automático"),"35%",IF(AND(T49="Correctivo",U49="Manual"),"25%",""))))))</f>
        <v>25%</v>
      </c>
      <c r="W49" s="72" t="s">
        <v>66</v>
      </c>
      <c r="X49" s="72" t="s">
        <v>62</v>
      </c>
      <c r="Y49" s="72" t="s">
        <v>63</v>
      </c>
      <c r="Z49" s="77">
        <f t="shared" si="2"/>
        <v>1</v>
      </c>
      <c r="AA49" s="73" t="str">
        <f>IFERROR(IF(Z49="","",IF(Z49&lt;=0.2,"Muy Baja",IF(Z49&lt;=0.4,"Baja",IF(Z49&lt;=0.6,"Media",IF(Z49&lt;=0.8,"Alta","Muy Alta"))))),"")</f>
        <v>Muy Alta</v>
      </c>
      <c r="AB49" s="74">
        <f>+Z49</f>
        <v>1</v>
      </c>
      <c r="AC49" s="73" t="str">
        <f>IFERROR(IF(AD49="","",IF(AD49&lt;=0.2,"Leve",IF(AD49&lt;=0.4,"Menor",IF(AD49&lt;=0.6,"Moderado",IF(AD49&lt;=0.8,"Mayor","Catastrófico"))))),"")</f>
        <v>Leve</v>
      </c>
      <c r="AD49" s="74">
        <f t="shared" si="6"/>
        <v>0.15000000000000002</v>
      </c>
      <c r="AE49" s="73" t="str">
        <f>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Alto</v>
      </c>
      <c r="AF49" s="72" t="s">
        <v>70</v>
      </c>
      <c r="AG49" s="72" t="s">
        <v>342</v>
      </c>
      <c r="AH49" s="72" t="s">
        <v>325</v>
      </c>
      <c r="AI49" s="71" t="s">
        <v>326</v>
      </c>
      <c r="AJ49" s="80" t="s">
        <v>301</v>
      </c>
      <c r="AK49" s="80" t="s">
        <v>343</v>
      </c>
      <c r="AL49" s="72" t="s">
        <v>99</v>
      </c>
    </row>
    <row r="50" spans="1:38" ht="15.75" x14ac:dyDescent="0.25">
      <c r="A50" s="264"/>
      <c r="B50" s="285"/>
      <c r="C50" s="286"/>
      <c r="D50" s="297"/>
      <c r="E50" s="286"/>
      <c r="F50" s="286"/>
      <c r="G50" s="286"/>
      <c r="H50" s="286"/>
      <c r="I50" s="289"/>
      <c r="J50" s="288"/>
      <c r="K50" s="290"/>
      <c r="L50" s="288">
        <f>IF(NOT(ISERROR(MATCH(K50,_xlfn.ANCHORARRAY(F55),0))),J57&amp;"Por favor no seleccionar los criterios de impacto",K50)</f>
        <v>0</v>
      </c>
      <c r="M50" s="289"/>
      <c r="N50" s="288"/>
      <c r="O50" s="289"/>
      <c r="P50" s="71">
        <v>2</v>
      </c>
      <c r="Q50" s="72"/>
      <c r="R50" s="72"/>
      <c r="S50" s="76" t="str">
        <f t="shared" si="22"/>
        <v/>
      </c>
      <c r="T50" s="72"/>
      <c r="U50" s="72"/>
      <c r="V50" s="74" t="str">
        <f t="shared" ref="V50" si="90">IF(AND(T50="Preventivo",U50="Automático"),"50%",IF(AND(T50="Preventivo",U50="Manual"),"40%",IF(AND(T50="Detectivo",U50="Automático"),"40%",IF(AND(T50="Detectivo",U50="Manual"),"30%",IF(AND(T50="Correctivo",U50="Automático"),"35%",IF(AND(T50="Correctivo",U50="Manual"),"25%",""))))))</f>
        <v/>
      </c>
      <c r="W50" s="72"/>
      <c r="X50" s="72"/>
      <c r="Y50" s="72"/>
      <c r="Z50" s="77" t="str">
        <f t="shared" si="2"/>
        <v/>
      </c>
      <c r="AA50" s="73" t="str">
        <f t="shared" ref="AA50" si="91">IFERROR(IF(Z50="","",IF(Z50&lt;=0.2,"Muy Baja",IF(Z50&lt;=0.4,"Baja",IF(Z50&lt;=0.6,"Media",IF(Z50&lt;=0.8,"Alta","Muy Alta"))))),"")</f>
        <v/>
      </c>
      <c r="AB50" s="74" t="str">
        <f t="shared" ref="AB50" si="92">+Z50</f>
        <v/>
      </c>
      <c r="AC50" s="73" t="str">
        <f t="shared" ref="AC50" si="93">IFERROR(IF(AD50="","",IF(AD50&lt;=0.2,"Leve",IF(AD50&lt;=0.4,"Menor",IF(AD50&lt;=0.6,"Moderado",IF(AD50&lt;=0.8,"Mayor","Catastrófico"))))),"")</f>
        <v/>
      </c>
      <c r="AD50" s="74" t="str">
        <f t="shared" si="6"/>
        <v/>
      </c>
      <c r="AE50" s="73" t="str">
        <f t="shared" ref="AE50" si="94">IFERROR(IF(OR(AND(AA50="Muy Baja",AC50="Leve"),AND(AA50="Muy Baja",AC50="Menor"),AND(AA50="Baja",AC50="Leve")),"Bajo",IF(OR(AND(AA50="Muy baja",AC50="Moderado"),AND(AA50="Baja",AC50="Menor"),AND(AA50="Baja",AC50="Moderado"),AND(AA50="Media",AC50="Leve"),AND(AA50="Media",AC50="Menor"),AND(AA50="Media",AC50="Moderado"),AND(AA50="Alta",AC50="Leve"),AND(AA50="Alta",AC50="Menor")),"Moderado",IF(OR(AND(AA50="Muy Baja",AC50="Mayor"),AND(AA50="Baja",AC50="Mayor"),AND(AA50="Media",AC50="Mayor"),AND(AA50="Alta",AC50="Moderado"),AND(AA50="Alta",AC50="Mayor"),AND(AA50="Muy Alta",AC50="Leve"),AND(AA50="Muy Alta",AC50="Menor"),AND(AA50="Muy Alta",AC50="Moderado"),AND(AA50="Muy Alta",AC50="Mayor")),"Alto",IF(OR(AND(AA50="Muy Baja",AC50="Catastrófico"),AND(AA50="Baja",AC50="Catastrófico"),AND(AA50="Media",AC50="Catastrófico"),AND(AA50="Alta",AC50="Catastrófico"),AND(AA50="Muy Alta",AC50="Catastrófico")),"Extremo","")))),"")</f>
        <v/>
      </c>
      <c r="AF50" s="72"/>
      <c r="AG50" s="72"/>
      <c r="AH50" s="72"/>
      <c r="AI50" s="78"/>
      <c r="AJ50" s="78"/>
      <c r="AK50" s="72"/>
      <c r="AL50" s="72"/>
    </row>
    <row r="51" spans="1:38" ht="252" x14ac:dyDescent="0.25">
      <c r="A51" s="264" t="s">
        <v>275</v>
      </c>
      <c r="B51" s="285">
        <v>10</v>
      </c>
      <c r="C51" s="286" t="s">
        <v>71</v>
      </c>
      <c r="D51" s="296" t="s">
        <v>337</v>
      </c>
      <c r="E51" s="286" t="s">
        <v>344</v>
      </c>
      <c r="F51" s="286" t="s">
        <v>345</v>
      </c>
      <c r="G51" s="286" t="s">
        <v>75</v>
      </c>
      <c r="H51" s="286">
        <v>10000</v>
      </c>
      <c r="I51" s="289" t="str">
        <f>IF(H51&lt;=0,"",IF(H51&lt;=2,"Muy Baja",IF(H51&lt;=24,"Baja",IF(H51&lt;=500,"Media",IF(H51&lt;=5000,"Alta","Muy Alta")))))</f>
        <v>Muy Alta</v>
      </c>
      <c r="J51" s="288">
        <f>IF(I51="","",IF(I51="Muy Baja",0.2,IF(I51="Baja",0.4,IF(I51="Media",0.6,IF(I51="Alta",0.8,IF(I51="Muy Alta",1,))))))</f>
        <v>1</v>
      </c>
      <c r="K51" s="290" t="s">
        <v>279</v>
      </c>
      <c r="L51" s="288" t="str">
        <f>IF(NOT(ISERROR(MATCH(K51,'[3]Tabla Impacto'!$B$221:$B$223,0))),'[3]Tabla Impacto'!$F$223&amp;"Por favor no seleccionar los criterios de impacto(Afectación Económica o presupuestal y Pérdida Reputacional)",K51)</f>
        <v xml:space="preserve">     El riesgo afecta la imagen de alguna área de la organización</v>
      </c>
      <c r="M51" s="289" t="str">
        <f>IF(OR(L51='[3]Tabla Impacto'!$C$11,L51='[3]Tabla Impacto'!$D$11),"Leve",IF(OR(L51='[3]Tabla Impacto'!$C$12,L51='[3]Tabla Impacto'!$D$12),"Menor",IF(OR(L51='[3]Tabla Impacto'!$C$13,L51='[3]Tabla Impacto'!$D$13),"Moderado",IF(OR(L51='[3]Tabla Impacto'!$C$14,L51='[3]Tabla Impacto'!$D$14),"Mayor",IF(OR(L51='[3]Tabla Impacto'!$C$15,L51='[3]Tabla Impacto'!$D$15),"Catastrófico","")))))</f>
        <v>Leve</v>
      </c>
      <c r="N51" s="288">
        <f>IF(M51="","",IF(M51="Leve",0.2,IF(M51="Menor",0.4,IF(M51="Moderado",0.6,IF(M51="Mayor",0.8,IF(M51="Catastrófico",1,))))))</f>
        <v>0.2</v>
      </c>
      <c r="O51" s="289" t="str">
        <f>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Alto</v>
      </c>
      <c r="P51" s="71">
        <v>1</v>
      </c>
      <c r="Q51" s="72" t="s">
        <v>346</v>
      </c>
      <c r="R51" s="72" t="s">
        <v>347</v>
      </c>
      <c r="S51" s="76" t="str">
        <f t="shared" si="22"/>
        <v>Probabilidad</v>
      </c>
      <c r="T51" s="72" t="s">
        <v>58</v>
      </c>
      <c r="U51" s="72" t="s">
        <v>59</v>
      </c>
      <c r="V51" s="74" t="str">
        <f>IF(AND(T51="Preventivo",U51="Automático"),"50%",IF(AND(T51="Preventivo",U51="Manual"),"40%",IF(AND(T51="Detectivo",U51="Automático"),"40%",IF(AND(T51="Detectivo",U51="Manual"),"30%",IF(AND(T51="Correctivo",U51="Automático"),"35%",IF(AND(T51="Correctivo",U51="Manual"),"25%",""))))))</f>
        <v>40%</v>
      </c>
      <c r="W51" s="72" t="s">
        <v>61</v>
      </c>
      <c r="X51" s="72" t="s">
        <v>62</v>
      </c>
      <c r="Y51" s="72" t="s">
        <v>63</v>
      </c>
      <c r="Z51" s="77">
        <f t="shared" si="2"/>
        <v>0.6</v>
      </c>
      <c r="AA51" s="73" t="str">
        <f>IFERROR(IF(Z51="","",IF(Z51&lt;=0.2,"Muy Baja",IF(Z51&lt;=0.4,"Baja",IF(Z51&lt;=0.6,"Media",IF(Z51&lt;=0.8,"Alta","Muy Alta"))))),"")</f>
        <v>Media</v>
      </c>
      <c r="AB51" s="74">
        <f>+Z51</f>
        <v>0.6</v>
      </c>
      <c r="AC51" s="73" t="str">
        <f>IFERROR(IF(AD51="","",IF(AD51&lt;=0.2,"Leve",IF(AD51&lt;=0.4,"Menor",IF(AD51&lt;=0.6,"Moderado",IF(AD51&lt;=0.8,"Mayor","Catastrófico"))))),"")</f>
        <v>Leve</v>
      </c>
      <c r="AD51" s="74">
        <f t="shared" si="6"/>
        <v>0.2</v>
      </c>
      <c r="AE51" s="73"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Moderado</v>
      </c>
      <c r="AF51" s="72" t="s">
        <v>70</v>
      </c>
      <c r="AG51" s="72" t="s">
        <v>348</v>
      </c>
      <c r="AH51" s="72" t="s">
        <v>325</v>
      </c>
      <c r="AI51" s="81" t="s">
        <v>349</v>
      </c>
      <c r="AJ51" s="82" t="s">
        <v>273</v>
      </c>
      <c r="AK51" s="82" t="s">
        <v>343</v>
      </c>
      <c r="AL51" s="72" t="s">
        <v>99</v>
      </c>
    </row>
    <row r="52" spans="1:38" ht="15.75" x14ac:dyDescent="0.25">
      <c r="A52" s="264"/>
      <c r="B52" s="285"/>
      <c r="C52" s="286"/>
      <c r="D52" s="297"/>
      <c r="E52" s="286"/>
      <c r="F52" s="286"/>
      <c r="G52" s="286"/>
      <c r="H52" s="286"/>
      <c r="I52" s="289"/>
      <c r="J52" s="288"/>
      <c r="K52" s="290"/>
      <c r="L52" s="288">
        <f>IF(NOT(ISERROR(MATCH(K52,_xlfn.ANCHORARRAY(F57),0))),J59&amp;"Por favor no seleccionar los criterios de impacto",K52)</f>
        <v>0</v>
      </c>
      <c r="M52" s="289"/>
      <c r="N52" s="288"/>
      <c r="O52" s="289"/>
      <c r="P52" s="71">
        <v>2</v>
      </c>
      <c r="Q52" s="72"/>
      <c r="R52" s="72"/>
      <c r="S52" s="76" t="str">
        <f t="shared" si="22"/>
        <v/>
      </c>
      <c r="T52" s="72"/>
      <c r="U52" s="72"/>
      <c r="V52" s="74" t="str">
        <f t="shared" ref="V52" si="95">IF(AND(T52="Preventivo",U52="Automático"),"50%",IF(AND(T52="Preventivo",U52="Manual"),"40%",IF(AND(T52="Detectivo",U52="Automático"),"40%",IF(AND(T52="Detectivo",U52="Manual"),"30%",IF(AND(T52="Correctivo",U52="Automático"),"35%",IF(AND(T52="Correctivo",U52="Manual"),"25%",""))))))</f>
        <v/>
      </c>
      <c r="W52" s="72"/>
      <c r="X52" s="72"/>
      <c r="Y52" s="72"/>
      <c r="Z52" s="77" t="str">
        <f t="shared" si="2"/>
        <v/>
      </c>
      <c r="AA52" s="73" t="str">
        <f t="shared" ref="AA52" si="96">IFERROR(IF(Z52="","",IF(Z52&lt;=0.2,"Muy Baja",IF(Z52&lt;=0.4,"Baja",IF(Z52&lt;=0.6,"Media",IF(Z52&lt;=0.8,"Alta","Muy Alta"))))),"")</f>
        <v/>
      </c>
      <c r="AB52" s="74" t="str">
        <f t="shared" ref="AB52" si="97">+Z52</f>
        <v/>
      </c>
      <c r="AC52" s="73" t="str">
        <f t="shared" ref="AC52" si="98">IFERROR(IF(AD52="","",IF(AD52&lt;=0.2,"Leve",IF(AD52&lt;=0.4,"Menor",IF(AD52&lt;=0.6,"Moderado",IF(AD52&lt;=0.8,"Mayor","Catastrófico"))))),"")</f>
        <v/>
      </c>
      <c r="AD52" s="74" t="str">
        <f t="shared" si="6"/>
        <v/>
      </c>
      <c r="AE52" s="73" t="str">
        <f t="shared" ref="AE52" si="99">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72"/>
      <c r="AG52" s="72"/>
      <c r="AH52" s="72"/>
      <c r="AI52" s="78"/>
      <c r="AJ52" s="78"/>
      <c r="AK52" s="72"/>
      <c r="AL52" s="72"/>
    </row>
    <row r="53" spans="1:38" ht="15.75" x14ac:dyDescent="0.25">
      <c r="A53" s="67"/>
      <c r="B53" s="83"/>
      <c r="C53" s="298" t="s">
        <v>350</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300"/>
    </row>
    <row r="54" spans="1:38" ht="15.75" x14ac:dyDescent="0.2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row>
    <row r="55" spans="1:38" ht="267.75" x14ac:dyDescent="0.25">
      <c r="A55" s="84" t="s">
        <v>83</v>
      </c>
      <c r="B55" s="68"/>
      <c r="C55" s="301"/>
      <c r="D55" s="301"/>
      <c r="E55" s="301"/>
      <c r="F55" s="68"/>
      <c r="G55" s="301"/>
      <c r="H55" s="301"/>
      <c r="I55" s="301"/>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row>
    <row r="56" spans="1:38" ht="15.75" x14ac:dyDescent="0.25">
      <c r="A56" s="68"/>
      <c r="B56" s="68"/>
      <c r="C56" s="302" t="s">
        <v>351</v>
      </c>
      <c r="D56" s="302"/>
      <c r="E56" s="302"/>
      <c r="F56" s="68"/>
      <c r="G56" s="302" t="s">
        <v>352</v>
      </c>
      <c r="H56" s="302"/>
      <c r="I56" s="302"/>
      <c r="J56" s="68"/>
      <c r="K56" s="302" t="s">
        <v>353</v>
      </c>
      <c r="L56" s="302"/>
      <c r="M56" s="302"/>
      <c r="N56" s="68"/>
      <c r="O56" s="302" t="s">
        <v>354</v>
      </c>
      <c r="P56" s="302"/>
      <c r="Q56" s="302"/>
      <c r="R56" s="68"/>
      <c r="S56" s="302" t="s">
        <v>355</v>
      </c>
      <c r="T56" s="302"/>
      <c r="U56" s="302"/>
      <c r="V56" s="68"/>
      <c r="W56" s="68"/>
      <c r="X56" s="68"/>
      <c r="Y56" s="68"/>
      <c r="Z56" s="68"/>
      <c r="AA56" s="68"/>
      <c r="AB56" s="68"/>
      <c r="AC56" s="68"/>
      <c r="AD56" s="68"/>
      <c r="AE56" s="68"/>
      <c r="AF56" s="68"/>
      <c r="AG56" s="68"/>
      <c r="AH56" s="68"/>
      <c r="AI56" s="68"/>
      <c r="AJ56" s="68"/>
      <c r="AK56" s="68"/>
      <c r="AL56" s="68"/>
    </row>
    <row r="57" spans="1:38" ht="15.75" x14ac:dyDescent="0.2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row>
  </sheetData>
  <mergeCells count="389">
    <mergeCell ref="C56:E56"/>
    <mergeCell ref="G56:I56"/>
    <mergeCell ref="K56:M56"/>
    <mergeCell ref="O56:Q56"/>
    <mergeCell ref="S56:U56"/>
    <mergeCell ref="I51:I52"/>
    <mergeCell ref="J51:J52"/>
    <mergeCell ref="K51:K52"/>
    <mergeCell ref="L51:L52"/>
    <mergeCell ref="M51:M52"/>
    <mergeCell ref="N51:N52"/>
    <mergeCell ref="I49:I50"/>
    <mergeCell ref="J49:J50"/>
    <mergeCell ref="K49:K50"/>
    <mergeCell ref="L49:L50"/>
    <mergeCell ref="M49:M50"/>
    <mergeCell ref="O51:O52"/>
    <mergeCell ref="C53:AL53"/>
    <mergeCell ref="C55:E55"/>
    <mergeCell ref="G55:I55"/>
    <mergeCell ref="A51:A52"/>
    <mergeCell ref="B51:B52"/>
    <mergeCell ref="C51:C52"/>
    <mergeCell ref="D51:D52"/>
    <mergeCell ref="E51:E52"/>
    <mergeCell ref="F51:F52"/>
    <mergeCell ref="G51:G52"/>
    <mergeCell ref="H51:H52"/>
    <mergeCell ref="H49:H50"/>
    <mergeCell ref="M47:M48"/>
    <mergeCell ref="N47:N48"/>
    <mergeCell ref="O47:O48"/>
    <mergeCell ref="A49:A50"/>
    <mergeCell ref="B49:B50"/>
    <mergeCell ref="C49:C50"/>
    <mergeCell ref="D49:D50"/>
    <mergeCell ref="E49:E50"/>
    <mergeCell ref="F49:F50"/>
    <mergeCell ref="G49:G50"/>
    <mergeCell ref="G47:G48"/>
    <mergeCell ref="H47:H48"/>
    <mergeCell ref="I47:I48"/>
    <mergeCell ref="J47:J48"/>
    <mergeCell ref="K47:K48"/>
    <mergeCell ref="L47:L48"/>
    <mergeCell ref="A47:A48"/>
    <mergeCell ref="B47:B48"/>
    <mergeCell ref="C47:C48"/>
    <mergeCell ref="D47:D48"/>
    <mergeCell ref="E47:E48"/>
    <mergeCell ref="F47:F48"/>
    <mergeCell ref="N49:N50"/>
    <mergeCell ref="O49:O50"/>
    <mergeCell ref="N45:N46"/>
    <mergeCell ref="O45:O46"/>
    <mergeCell ref="O43:O44"/>
    <mergeCell ref="A45:A46"/>
    <mergeCell ref="B45:B46"/>
    <mergeCell ref="C45:C46"/>
    <mergeCell ref="D45:D46"/>
    <mergeCell ref="E45:E46"/>
    <mergeCell ref="F45:F46"/>
    <mergeCell ref="G45:G46"/>
    <mergeCell ref="H45:H46"/>
    <mergeCell ref="I45:I46"/>
    <mergeCell ref="I43:I44"/>
    <mergeCell ref="J43:J44"/>
    <mergeCell ref="K43:K44"/>
    <mergeCell ref="L43:L44"/>
    <mergeCell ref="M43:M44"/>
    <mergeCell ref="N43:N44"/>
    <mergeCell ref="I41:I42"/>
    <mergeCell ref="J41:J42"/>
    <mergeCell ref="K41:K42"/>
    <mergeCell ref="L41:L42"/>
    <mergeCell ref="M41:M42"/>
    <mergeCell ref="J45:J46"/>
    <mergeCell ref="K45:K46"/>
    <mergeCell ref="L45:L46"/>
    <mergeCell ref="M45:M46"/>
    <mergeCell ref="A43:A44"/>
    <mergeCell ref="B43:B44"/>
    <mergeCell ref="C43:C44"/>
    <mergeCell ref="D43:D44"/>
    <mergeCell ref="E43:E44"/>
    <mergeCell ref="F43:F44"/>
    <mergeCell ref="G43:G44"/>
    <mergeCell ref="H43:H44"/>
    <mergeCell ref="H41:H42"/>
    <mergeCell ref="M39:M40"/>
    <mergeCell ref="N39:N40"/>
    <mergeCell ref="O39:O40"/>
    <mergeCell ref="A41:A42"/>
    <mergeCell ref="B41:B42"/>
    <mergeCell ref="C41:C42"/>
    <mergeCell ref="D41:D42"/>
    <mergeCell ref="E41:E42"/>
    <mergeCell ref="F41:F42"/>
    <mergeCell ref="G41:G42"/>
    <mergeCell ref="G39:G40"/>
    <mergeCell ref="H39:H40"/>
    <mergeCell ref="I39:I40"/>
    <mergeCell ref="J39:J40"/>
    <mergeCell ref="K39:K40"/>
    <mergeCell ref="L39:L40"/>
    <mergeCell ref="A39:A40"/>
    <mergeCell ref="B39:B40"/>
    <mergeCell ref="C39:C40"/>
    <mergeCell ref="D39:D40"/>
    <mergeCell ref="E39:E40"/>
    <mergeCell ref="F39:F40"/>
    <mergeCell ref="N41:N42"/>
    <mergeCell ref="O41:O42"/>
    <mergeCell ref="N37:N38"/>
    <mergeCell ref="O37:O38"/>
    <mergeCell ref="O35:O36"/>
    <mergeCell ref="A37:A38"/>
    <mergeCell ref="B37:B38"/>
    <mergeCell ref="C37:C38"/>
    <mergeCell ref="D37:D38"/>
    <mergeCell ref="E37:E38"/>
    <mergeCell ref="F37:F38"/>
    <mergeCell ref="G37:G38"/>
    <mergeCell ref="H37:H38"/>
    <mergeCell ref="I37:I38"/>
    <mergeCell ref="I35:I36"/>
    <mergeCell ref="J35:J36"/>
    <mergeCell ref="K35:K36"/>
    <mergeCell ref="L35:L36"/>
    <mergeCell ref="M35:M36"/>
    <mergeCell ref="N35:N36"/>
    <mergeCell ref="I33:I34"/>
    <mergeCell ref="J33:J34"/>
    <mergeCell ref="K33:K34"/>
    <mergeCell ref="L33:L34"/>
    <mergeCell ref="M33:M34"/>
    <mergeCell ref="J37:J38"/>
    <mergeCell ref="K37:K38"/>
    <mergeCell ref="L37:L38"/>
    <mergeCell ref="M37:M38"/>
    <mergeCell ref="A35:A36"/>
    <mergeCell ref="B35:B36"/>
    <mergeCell ref="C35:C36"/>
    <mergeCell ref="D35:D36"/>
    <mergeCell ref="E35:E36"/>
    <mergeCell ref="F35:F36"/>
    <mergeCell ref="G35:G36"/>
    <mergeCell ref="H35:H36"/>
    <mergeCell ref="H33:H34"/>
    <mergeCell ref="M31:M32"/>
    <mergeCell ref="N31:N32"/>
    <mergeCell ref="O31:O32"/>
    <mergeCell ref="A33:A34"/>
    <mergeCell ref="B33:B34"/>
    <mergeCell ref="C33:C34"/>
    <mergeCell ref="D33:D34"/>
    <mergeCell ref="E33:E34"/>
    <mergeCell ref="F33:F34"/>
    <mergeCell ref="G33:G34"/>
    <mergeCell ref="G31:G32"/>
    <mergeCell ref="H31:H32"/>
    <mergeCell ref="I31:I32"/>
    <mergeCell ref="J31:J32"/>
    <mergeCell ref="K31:K32"/>
    <mergeCell ref="L31:L32"/>
    <mergeCell ref="A31:A32"/>
    <mergeCell ref="B31:B32"/>
    <mergeCell ref="C31:C32"/>
    <mergeCell ref="D31:D32"/>
    <mergeCell ref="E31:E32"/>
    <mergeCell ref="F31:F32"/>
    <mergeCell ref="N33:N34"/>
    <mergeCell ref="O33:O34"/>
    <mergeCell ref="N29:N30"/>
    <mergeCell ref="O29:O30"/>
    <mergeCell ref="O27:O28"/>
    <mergeCell ref="A29:A30"/>
    <mergeCell ref="B29:B30"/>
    <mergeCell ref="C29:C30"/>
    <mergeCell ref="D29:D30"/>
    <mergeCell ref="E29:E30"/>
    <mergeCell ref="F29:F30"/>
    <mergeCell ref="G29:G30"/>
    <mergeCell ref="H29:H30"/>
    <mergeCell ref="I29:I30"/>
    <mergeCell ref="I27:I28"/>
    <mergeCell ref="J27:J28"/>
    <mergeCell ref="K27:K28"/>
    <mergeCell ref="L27:L28"/>
    <mergeCell ref="M27:M28"/>
    <mergeCell ref="N27:N28"/>
    <mergeCell ref="I25:I26"/>
    <mergeCell ref="J25:J26"/>
    <mergeCell ref="K25:K26"/>
    <mergeCell ref="L25:L26"/>
    <mergeCell ref="M25:M26"/>
    <mergeCell ref="J29:J30"/>
    <mergeCell ref="K29:K30"/>
    <mergeCell ref="L29:L30"/>
    <mergeCell ref="M29:M30"/>
    <mergeCell ref="A27:A28"/>
    <mergeCell ref="B27:B28"/>
    <mergeCell ref="C27:C28"/>
    <mergeCell ref="D27:D28"/>
    <mergeCell ref="E27:E28"/>
    <mergeCell ref="F27:F28"/>
    <mergeCell ref="G27:G28"/>
    <mergeCell ref="H27:H28"/>
    <mergeCell ref="H25:H26"/>
    <mergeCell ref="M23:M24"/>
    <mergeCell ref="N23:N24"/>
    <mergeCell ref="O23:O24"/>
    <mergeCell ref="A25:A26"/>
    <mergeCell ref="B25:B26"/>
    <mergeCell ref="C25:C26"/>
    <mergeCell ref="D25:D26"/>
    <mergeCell ref="E25:E26"/>
    <mergeCell ref="F25:F26"/>
    <mergeCell ref="G25:G26"/>
    <mergeCell ref="G23:G24"/>
    <mergeCell ref="H23:H24"/>
    <mergeCell ref="I23:I24"/>
    <mergeCell ref="J23:J24"/>
    <mergeCell ref="K23:K24"/>
    <mergeCell ref="L23:L24"/>
    <mergeCell ref="A23:A24"/>
    <mergeCell ref="B23:B24"/>
    <mergeCell ref="C23:C24"/>
    <mergeCell ref="D23:D24"/>
    <mergeCell ref="E23:E24"/>
    <mergeCell ref="F23:F24"/>
    <mergeCell ref="N25:N26"/>
    <mergeCell ref="O25:O26"/>
    <mergeCell ref="N21:N22"/>
    <mergeCell ref="O21:O22"/>
    <mergeCell ref="O19:O20"/>
    <mergeCell ref="A21:A22"/>
    <mergeCell ref="B21:B22"/>
    <mergeCell ref="C21:C22"/>
    <mergeCell ref="D21:D22"/>
    <mergeCell ref="E21:E22"/>
    <mergeCell ref="F21:F22"/>
    <mergeCell ref="G21:G22"/>
    <mergeCell ref="H21:H22"/>
    <mergeCell ref="I21:I22"/>
    <mergeCell ref="I19:I20"/>
    <mergeCell ref="J19:J20"/>
    <mergeCell ref="K19:K20"/>
    <mergeCell ref="L19:L20"/>
    <mergeCell ref="M19:M20"/>
    <mergeCell ref="N19:N20"/>
    <mergeCell ref="I17:I18"/>
    <mergeCell ref="J17:J18"/>
    <mergeCell ref="K17:K18"/>
    <mergeCell ref="L17:L18"/>
    <mergeCell ref="M17:M18"/>
    <mergeCell ref="J21:J22"/>
    <mergeCell ref="K21:K22"/>
    <mergeCell ref="L21:L22"/>
    <mergeCell ref="M21:M22"/>
    <mergeCell ref="A19:A20"/>
    <mergeCell ref="B19:B20"/>
    <mergeCell ref="C19:C20"/>
    <mergeCell ref="D19:D20"/>
    <mergeCell ref="E19:E20"/>
    <mergeCell ref="F19:F20"/>
    <mergeCell ref="G19:G20"/>
    <mergeCell ref="H19:H20"/>
    <mergeCell ref="H17:H18"/>
    <mergeCell ref="M15:M16"/>
    <mergeCell ref="N15:N16"/>
    <mergeCell ref="O15:O16"/>
    <mergeCell ref="A17:A18"/>
    <mergeCell ref="B17:B18"/>
    <mergeCell ref="C17:C18"/>
    <mergeCell ref="D17:D18"/>
    <mergeCell ref="E17:E18"/>
    <mergeCell ref="F17:F18"/>
    <mergeCell ref="G17:G18"/>
    <mergeCell ref="G15:G16"/>
    <mergeCell ref="H15:H16"/>
    <mergeCell ref="I15:I16"/>
    <mergeCell ref="J15:J16"/>
    <mergeCell ref="K15:K16"/>
    <mergeCell ref="L15:L16"/>
    <mergeCell ref="A15:A16"/>
    <mergeCell ref="B15:B16"/>
    <mergeCell ref="C15:C16"/>
    <mergeCell ref="D15:D16"/>
    <mergeCell ref="E15:E16"/>
    <mergeCell ref="F15:F16"/>
    <mergeCell ref="N17:N18"/>
    <mergeCell ref="O17:O18"/>
    <mergeCell ref="J13:J14"/>
    <mergeCell ref="K13:K14"/>
    <mergeCell ref="L13:L14"/>
    <mergeCell ref="M13:M14"/>
    <mergeCell ref="N13:N14"/>
    <mergeCell ref="O13:O14"/>
    <mergeCell ref="O11:O12"/>
    <mergeCell ref="A13:A14"/>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N9:N10"/>
    <mergeCell ref="O9:O10"/>
    <mergeCell ref="A11:A12"/>
    <mergeCell ref="B11:B12"/>
    <mergeCell ref="C11:C12"/>
    <mergeCell ref="D11:D12"/>
    <mergeCell ref="E11:E12"/>
    <mergeCell ref="F11:F12"/>
    <mergeCell ref="G11:G12"/>
    <mergeCell ref="H11:H12"/>
    <mergeCell ref="H9:H10"/>
    <mergeCell ref="I9:I10"/>
    <mergeCell ref="J9:J10"/>
    <mergeCell ref="K9:K10"/>
    <mergeCell ref="L9:L10"/>
    <mergeCell ref="M9:M10"/>
    <mergeCell ref="AJ7:AJ8"/>
    <mergeCell ref="AK7:AK8"/>
    <mergeCell ref="AL7:AL8"/>
    <mergeCell ref="A9:A10"/>
    <mergeCell ref="B9:B10"/>
    <mergeCell ref="C9:C10"/>
    <mergeCell ref="D9:D10"/>
    <mergeCell ref="E9:E10"/>
    <mergeCell ref="F9:F10"/>
    <mergeCell ref="G9:G10"/>
    <mergeCell ref="AD7:AD8"/>
    <mergeCell ref="AE7:AE8"/>
    <mergeCell ref="AF7:AF8"/>
    <mergeCell ref="AG7:AG8"/>
    <mergeCell ref="AH7:AH8"/>
    <mergeCell ref="AI7:AI8"/>
    <mergeCell ref="S7:S8"/>
    <mergeCell ref="T7:Y7"/>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1:E3"/>
    <mergeCell ref="F1:AH1"/>
    <mergeCell ref="AI1:AL1"/>
    <mergeCell ref="F2:AH3"/>
    <mergeCell ref="AI2:AL2"/>
    <mergeCell ref="AI3:AL3"/>
    <mergeCell ref="A7:A8"/>
    <mergeCell ref="B7:B8"/>
    <mergeCell ref="C7:C8"/>
    <mergeCell ref="D7:D8"/>
    <mergeCell ref="E7:E8"/>
    <mergeCell ref="F7:F8"/>
    <mergeCell ref="AH5:AL5"/>
    <mergeCell ref="A6:H6"/>
    <mergeCell ref="I6:O6"/>
    <mergeCell ref="P6:Y6"/>
    <mergeCell ref="Z6:AF6"/>
    <mergeCell ref="AG6:AL6"/>
    <mergeCell ref="A5:C5"/>
    <mergeCell ref="D5:H5"/>
    <mergeCell ref="I5:J5"/>
    <mergeCell ref="K5:O5"/>
    <mergeCell ref="P5:Q5"/>
    <mergeCell ref="R5:AF5"/>
  </mergeCells>
  <conditionalFormatting sqref="I11 I9">
    <cfRule type="cellIs" dxfId="1677" priority="533" operator="equal">
      <formula>"Muy Alta"</formula>
    </cfRule>
    <cfRule type="cellIs" dxfId="1676" priority="534" operator="equal">
      <formula>"Alta"</formula>
    </cfRule>
    <cfRule type="cellIs" dxfId="1675" priority="535" operator="equal">
      <formula>"Media"</formula>
    </cfRule>
    <cfRule type="cellIs" dxfId="1674" priority="536" operator="equal">
      <formula>"Baja"</formula>
    </cfRule>
    <cfRule type="cellIs" dxfId="1673" priority="537" operator="equal">
      <formula>"Muy Baja"</formula>
    </cfRule>
  </conditionalFormatting>
  <conditionalFormatting sqref="M11 M13 M15 M17 M19 M21 M23 M45 M9">
    <cfRule type="cellIs" dxfId="1672" priority="528" operator="equal">
      <formula>"Catastrófico"</formula>
    </cfRule>
    <cfRule type="cellIs" dxfId="1671" priority="529" operator="equal">
      <formula>"Mayor"</formula>
    </cfRule>
    <cfRule type="cellIs" dxfId="1670" priority="530" operator="equal">
      <formula>"Moderado"</formula>
    </cfRule>
    <cfRule type="cellIs" dxfId="1669" priority="531" operator="equal">
      <formula>"Menor"</formula>
    </cfRule>
    <cfRule type="cellIs" dxfId="1668" priority="532" operator="equal">
      <formula>"Leve"</formula>
    </cfRule>
  </conditionalFormatting>
  <conditionalFormatting sqref="I45">
    <cfRule type="cellIs" dxfId="1667" priority="367" operator="equal">
      <formula>"Muy Alta"</formula>
    </cfRule>
    <cfRule type="cellIs" dxfId="1666" priority="368" operator="equal">
      <formula>"Alta"</formula>
    </cfRule>
    <cfRule type="cellIs" dxfId="1665" priority="369" operator="equal">
      <formula>"Media"</formula>
    </cfRule>
    <cfRule type="cellIs" dxfId="1664" priority="370" operator="equal">
      <formula>"Baja"</formula>
    </cfRule>
    <cfRule type="cellIs" dxfId="1663" priority="371" operator="equal">
      <formula>"Muy Baja"</formula>
    </cfRule>
  </conditionalFormatting>
  <conditionalFormatting sqref="O11 O9">
    <cfRule type="cellIs" dxfId="1662" priority="524" operator="equal">
      <formula>"Extremo"</formula>
    </cfRule>
    <cfRule type="cellIs" dxfId="1661" priority="525" operator="equal">
      <formula>"Alto"</formula>
    </cfRule>
    <cfRule type="cellIs" dxfId="1660" priority="526" operator="equal">
      <formula>"Moderado"</formula>
    </cfRule>
    <cfRule type="cellIs" dxfId="1659" priority="527" operator="equal">
      <formula>"Bajo"</formula>
    </cfRule>
  </conditionalFormatting>
  <conditionalFormatting sqref="AA9:AA12">
    <cfRule type="cellIs" dxfId="1658" priority="519" operator="equal">
      <formula>"Muy Alta"</formula>
    </cfRule>
    <cfRule type="cellIs" dxfId="1657" priority="520" operator="equal">
      <formula>"Alta"</formula>
    </cfRule>
    <cfRule type="cellIs" dxfId="1656" priority="521" operator="equal">
      <formula>"Media"</formula>
    </cfRule>
    <cfRule type="cellIs" dxfId="1655" priority="522" operator="equal">
      <formula>"Baja"</formula>
    </cfRule>
    <cfRule type="cellIs" dxfId="1654" priority="523" operator="equal">
      <formula>"Muy Baja"</formula>
    </cfRule>
  </conditionalFormatting>
  <conditionalFormatting sqref="AC9:AC12">
    <cfRule type="cellIs" dxfId="1653" priority="514" operator="equal">
      <formula>"Catastrófico"</formula>
    </cfRule>
    <cfRule type="cellIs" dxfId="1652" priority="515" operator="equal">
      <formula>"Mayor"</formula>
    </cfRule>
    <cfRule type="cellIs" dxfId="1651" priority="516" operator="equal">
      <formula>"Moderado"</formula>
    </cfRule>
    <cfRule type="cellIs" dxfId="1650" priority="517" operator="equal">
      <formula>"Menor"</formula>
    </cfRule>
    <cfRule type="cellIs" dxfId="1649" priority="518" operator="equal">
      <formula>"Leve"</formula>
    </cfRule>
  </conditionalFormatting>
  <conditionalFormatting sqref="AE9:AE12">
    <cfRule type="cellIs" dxfId="1648" priority="510" operator="equal">
      <formula>"Extremo"</formula>
    </cfRule>
    <cfRule type="cellIs" dxfId="1647" priority="511" operator="equal">
      <formula>"Alto"</formula>
    </cfRule>
    <cfRule type="cellIs" dxfId="1646" priority="512" operator="equal">
      <formula>"Moderado"</formula>
    </cfRule>
    <cfRule type="cellIs" dxfId="1645" priority="513" operator="equal">
      <formula>"Bajo"</formula>
    </cfRule>
  </conditionalFormatting>
  <conditionalFormatting sqref="I13">
    <cfRule type="cellIs" dxfId="1644" priority="505" operator="equal">
      <formula>"Muy Alta"</formula>
    </cfRule>
    <cfRule type="cellIs" dxfId="1643" priority="506" operator="equal">
      <formula>"Alta"</formula>
    </cfRule>
    <cfRule type="cellIs" dxfId="1642" priority="507" operator="equal">
      <formula>"Media"</formula>
    </cfRule>
    <cfRule type="cellIs" dxfId="1641" priority="508" operator="equal">
      <formula>"Baja"</formula>
    </cfRule>
    <cfRule type="cellIs" dxfId="1640" priority="509" operator="equal">
      <formula>"Muy Baja"</formula>
    </cfRule>
  </conditionalFormatting>
  <conditionalFormatting sqref="O13">
    <cfRule type="cellIs" dxfId="1639" priority="501" operator="equal">
      <formula>"Extremo"</formula>
    </cfRule>
    <cfRule type="cellIs" dxfId="1638" priority="502" operator="equal">
      <formula>"Alto"</formula>
    </cfRule>
    <cfRule type="cellIs" dxfId="1637" priority="503" operator="equal">
      <formula>"Moderado"</formula>
    </cfRule>
    <cfRule type="cellIs" dxfId="1636" priority="504" operator="equal">
      <formula>"Bajo"</formula>
    </cfRule>
  </conditionalFormatting>
  <conditionalFormatting sqref="AA13:AA14">
    <cfRule type="cellIs" dxfId="1635" priority="496" operator="equal">
      <formula>"Muy Alta"</formula>
    </cfRule>
    <cfRule type="cellIs" dxfId="1634" priority="497" operator="equal">
      <formula>"Alta"</formula>
    </cfRule>
    <cfRule type="cellIs" dxfId="1633" priority="498" operator="equal">
      <formula>"Media"</formula>
    </cfRule>
    <cfRule type="cellIs" dxfId="1632" priority="499" operator="equal">
      <formula>"Baja"</formula>
    </cfRule>
    <cfRule type="cellIs" dxfId="1631" priority="500" operator="equal">
      <formula>"Muy Baja"</formula>
    </cfRule>
  </conditionalFormatting>
  <conditionalFormatting sqref="AC13:AC14">
    <cfRule type="cellIs" dxfId="1630" priority="491" operator="equal">
      <formula>"Catastrófico"</formula>
    </cfRule>
    <cfRule type="cellIs" dxfId="1629" priority="492" operator="equal">
      <formula>"Mayor"</formula>
    </cfRule>
    <cfRule type="cellIs" dxfId="1628" priority="493" operator="equal">
      <formula>"Moderado"</formula>
    </cfRule>
    <cfRule type="cellIs" dxfId="1627" priority="494" operator="equal">
      <formula>"Menor"</formula>
    </cfRule>
    <cfRule type="cellIs" dxfId="1626" priority="495" operator="equal">
      <formula>"Leve"</formula>
    </cfRule>
  </conditionalFormatting>
  <conditionalFormatting sqref="AE13:AE14">
    <cfRule type="cellIs" dxfId="1625" priority="487" operator="equal">
      <formula>"Extremo"</formula>
    </cfRule>
    <cfRule type="cellIs" dxfId="1624" priority="488" operator="equal">
      <formula>"Alto"</formula>
    </cfRule>
    <cfRule type="cellIs" dxfId="1623" priority="489" operator="equal">
      <formula>"Moderado"</formula>
    </cfRule>
    <cfRule type="cellIs" dxfId="1622" priority="490" operator="equal">
      <formula>"Bajo"</formula>
    </cfRule>
  </conditionalFormatting>
  <conditionalFormatting sqref="I15">
    <cfRule type="cellIs" dxfId="1621" priority="482" operator="equal">
      <formula>"Muy Alta"</formula>
    </cfRule>
    <cfRule type="cellIs" dxfId="1620" priority="483" operator="equal">
      <formula>"Alta"</formula>
    </cfRule>
    <cfRule type="cellIs" dxfId="1619" priority="484" operator="equal">
      <formula>"Media"</formula>
    </cfRule>
    <cfRule type="cellIs" dxfId="1618" priority="485" operator="equal">
      <formula>"Baja"</formula>
    </cfRule>
    <cfRule type="cellIs" dxfId="1617" priority="486" operator="equal">
      <formula>"Muy Baja"</formula>
    </cfRule>
  </conditionalFormatting>
  <conditionalFormatting sqref="O15">
    <cfRule type="cellIs" dxfId="1616" priority="478" operator="equal">
      <formula>"Extremo"</formula>
    </cfRule>
    <cfRule type="cellIs" dxfId="1615" priority="479" operator="equal">
      <formula>"Alto"</formula>
    </cfRule>
    <cfRule type="cellIs" dxfId="1614" priority="480" operator="equal">
      <formula>"Moderado"</formula>
    </cfRule>
    <cfRule type="cellIs" dxfId="1613" priority="481" operator="equal">
      <formula>"Bajo"</formula>
    </cfRule>
  </conditionalFormatting>
  <conditionalFormatting sqref="AA15:AA16">
    <cfRule type="cellIs" dxfId="1612" priority="473" operator="equal">
      <formula>"Muy Alta"</formula>
    </cfRule>
    <cfRule type="cellIs" dxfId="1611" priority="474" operator="equal">
      <formula>"Alta"</formula>
    </cfRule>
    <cfRule type="cellIs" dxfId="1610" priority="475" operator="equal">
      <formula>"Media"</formula>
    </cfRule>
    <cfRule type="cellIs" dxfId="1609" priority="476" operator="equal">
      <formula>"Baja"</formula>
    </cfRule>
    <cfRule type="cellIs" dxfId="1608" priority="477" operator="equal">
      <formula>"Muy Baja"</formula>
    </cfRule>
  </conditionalFormatting>
  <conditionalFormatting sqref="AC15:AC16">
    <cfRule type="cellIs" dxfId="1607" priority="468" operator="equal">
      <formula>"Catastrófico"</formula>
    </cfRule>
    <cfRule type="cellIs" dxfId="1606" priority="469" operator="equal">
      <formula>"Mayor"</formula>
    </cfRule>
    <cfRule type="cellIs" dxfId="1605" priority="470" operator="equal">
      <formula>"Moderado"</formula>
    </cfRule>
    <cfRule type="cellIs" dxfId="1604" priority="471" operator="equal">
      <formula>"Menor"</formula>
    </cfRule>
    <cfRule type="cellIs" dxfId="1603" priority="472" operator="equal">
      <formula>"Leve"</formula>
    </cfRule>
  </conditionalFormatting>
  <conditionalFormatting sqref="AE15:AE16">
    <cfRule type="cellIs" dxfId="1602" priority="464" operator="equal">
      <formula>"Extremo"</formula>
    </cfRule>
    <cfRule type="cellIs" dxfId="1601" priority="465" operator="equal">
      <formula>"Alto"</formula>
    </cfRule>
    <cfRule type="cellIs" dxfId="1600" priority="466" operator="equal">
      <formula>"Moderado"</formula>
    </cfRule>
    <cfRule type="cellIs" dxfId="1599" priority="467" operator="equal">
      <formula>"Bajo"</formula>
    </cfRule>
  </conditionalFormatting>
  <conditionalFormatting sqref="I17">
    <cfRule type="cellIs" dxfId="1598" priority="459" operator="equal">
      <formula>"Muy Alta"</formula>
    </cfRule>
    <cfRule type="cellIs" dxfId="1597" priority="460" operator="equal">
      <formula>"Alta"</formula>
    </cfRule>
    <cfRule type="cellIs" dxfId="1596" priority="461" operator="equal">
      <formula>"Media"</formula>
    </cfRule>
    <cfRule type="cellIs" dxfId="1595" priority="462" operator="equal">
      <formula>"Baja"</formula>
    </cfRule>
    <cfRule type="cellIs" dxfId="1594" priority="463" operator="equal">
      <formula>"Muy Baja"</formula>
    </cfRule>
  </conditionalFormatting>
  <conditionalFormatting sqref="O17">
    <cfRule type="cellIs" dxfId="1593" priority="455" operator="equal">
      <formula>"Extremo"</formula>
    </cfRule>
    <cfRule type="cellIs" dxfId="1592" priority="456" operator="equal">
      <formula>"Alto"</formula>
    </cfRule>
    <cfRule type="cellIs" dxfId="1591" priority="457" operator="equal">
      <formula>"Moderado"</formula>
    </cfRule>
    <cfRule type="cellIs" dxfId="1590" priority="458" operator="equal">
      <formula>"Bajo"</formula>
    </cfRule>
  </conditionalFormatting>
  <conditionalFormatting sqref="AA17:AA18">
    <cfRule type="cellIs" dxfId="1589" priority="450" operator="equal">
      <formula>"Muy Alta"</formula>
    </cfRule>
    <cfRule type="cellIs" dxfId="1588" priority="451" operator="equal">
      <formula>"Alta"</formula>
    </cfRule>
    <cfRule type="cellIs" dxfId="1587" priority="452" operator="equal">
      <formula>"Media"</formula>
    </cfRule>
    <cfRule type="cellIs" dxfId="1586" priority="453" operator="equal">
      <formula>"Baja"</formula>
    </cfRule>
    <cfRule type="cellIs" dxfId="1585" priority="454" operator="equal">
      <formula>"Muy Baja"</formula>
    </cfRule>
  </conditionalFormatting>
  <conditionalFormatting sqref="AC17:AC18">
    <cfRule type="cellIs" dxfId="1584" priority="445" operator="equal">
      <formula>"Catastrófico"</formula>
    </cfRule>
    <cfRule type="cellIs" dxfId="1583" priority="446" operator="equal">
      <formula>"Mayor"</formula>
    </cfRule>
    <cfRule type="cellIs" dxfId="1582" priority="447" operator="equal">
      <formula>"Moderado"</formula>
    </cfRule>
    <cfRule type="cellIs" dxfId="1581" priority="448" operator="equal">
      <formula>"Menor"</formula>
    </cfRule>
    <cfRule type="cellIs" dxfId="1580" priority="449" operator="equal">
      <formula>"Leve"</formula>
    </cfRule>
  </conditionalFormatting>
  <conditionalFormatting sqref="AE17:AE18">
    <cfRule type="cellIs" dxfId="1579" priority="441" operator="equal">
      <formula>"Extremo"</formula>
    </cfRule>
    <cfRule type="cellIs" dxfId="1578" priority="442" operator="equal">
      <formula>"Alto"</formula>
    </cfRule>
    <cfRule type="cellIs" dxfId="1577" priority="443" operator="equal">
      <formula>"Moderado"</formula>
    </cfRule>
    <cfRule type="cellIs" dxfId="1576" priority="444" operator="equal">
      <formula>"Bajo"</formula>
    </cfRule>
  </conditionalFormatting>
  <conditionalFormatting sqref="I19">
    <cfRule type="cellIs" dxfId="1575" priority="436" operator="equal">
      <formula>"Muy Alta"</formula>
    </cfRule>
    <cfRule type="cellIs" dxfId="1574" priority="437" operator="equal">
      <formula>"Alta"</formula>
    </cfRule>
    <cfRule type="cellIs" dxfId="1573" priority="438" operator="equal">
      <formula>"Media"</formula>
    </cfRule>
    <cfRule type="cellIs" dxfId="1572" priority="439" operator="equal">
      <formula>"Baja"</formula>
    </cfRule>
    <cfRule type="cellIs" dxfId="1571" priority="440" operator="equal">
      <formula>"Muy Baja"</formula>
    </cfRule>
  </conditionalFormatting>
  <conditionalFormatting sqref="O19">
    <cfRule type="cellIs" dxfId="1570" priority="432" operator="equal">
      <formula>"Extremo"</formula>
    </cfRule>
    <cfRule type="cellIs" dxfId="1569" priority="433" operator="equal">
      <formula>"Alto"</formula>
    </cfRule>
    <cfRule type="cellIs" dxfId="1568" priority="434" operator="equal">
      <formula>"Moderado"</formula>
    </cfRule>
    <cfRule type="cellIs" dxfId="1567" priority="435" operator="equal">
      <formula>"Bajo"</formula>
    </cfRule>
  </conditionalFormatting>
  <conditionalFormatting sqref="AA19:AA20">
    <cfRule type="cellIs" dxfId="1566" priority="427" operator="equal">
      <formula>"Muy Alta"</formula>
    </cfRule>
    <cfRule type="cellIs" dxfId="1565" priority="428" operator="equal">
      <formula>"Alta"</formula>
    </cfRule>
    <cfRule type="cellIs" dxfId="1564" priority="429" operator="equal">
      <formula>"Media"</formula>
    </cfRule>
    <cfRule type="cellIs" dxfId="1563" priority="430" operator="equal">
      <formula>"Baja"</formula>
    </cfRule>
    <cfRule type="cellIs" dxfId="1562" priority="431" operator="equal">
      <formula>"Muy Baja"</formula>
    </cfRule>
  </conditionalFormatting>
  <conditionalFormatting sqref="AC19:AC20">
    <cfRule type="cellIs" dxfId="1561" priority="422" operator="equal">
      <formula>"Catastrófico"</formula>
    </cfRule>
    <cfRule type="cellIs" dxfId="1560" priority="423" operator="equal">
      <formula>"Mayor"</formula>
    </cfRule>
    <cfRule type="cellIs" dxfId="1559" priority="424" operator="equal">
      <formula>"Moderado"</formula>
    </cfRule>
    <cfRule type="cellIs" dxfId="1558" priority="425" operator="equal">
      <formula>"Menor"</formula>
    </cfRule>
    <cfRule type="cellIs" dxfId="1557" priority="426" operator="equal">
      <formula>"Leve"</formula>
    </cfRule>
  </conditionalFormatting>
  <conditionalFormatting sqref="AE19:AE20">
    <cfRule type="cellIs" dxfId="1556" priority="418" operator="equal">
      <formula>"Extremo"</formula>
    </cfRule>
    <cfRule type="cellIs" dxfId="1555" priority="419" operator="equal">
      <formula>"Alto"</formula>
    </cfRule>
    <cfRule type="cellIs" dxfId="1554" priority="420" operator="equal">
      <formula>"Moderado"</formula>
    </cfRule>
    <cfRule type="cellIs" dxfId="1553" priority="421" operator="equal">
      <formula>"Bajo"</formula>
    </cfRule>
  </conditionalFormatting>
  <conditionalFormatting sqref="I21">
    <cfRule type="cellIs" dxfId="1552" priority="413" operator="equal">
      <formula>"Muy Alta"</formula>
    </cfRule>
    <cfRule type="cellIs" dxfId="1551" priority="414" operator="equal">
      <formula>"Alta"</formula>
    </cfRule>
    <cfRule type="cellIs" dxfId="1550" priority="415" operator="equal">
      <formula>"Media"</formula>
    </cfRule>
    <cfRule type="cellIs" dxfId="1549" priority="416" operator="equal">
      <formula>"Baja"</formula>
    </cfRule>
    <cfRule type="cellIs" dxfId="1548" priority="417" operator="equal">
      <formula>"Muy Baja"</formula>
    </cfRule>
  </conditionalFormatting>
  <conditionalFormatting sqref="O21">
    <cfRule type="cellIs" dxfId="1547" priority="409" operator="equal">
      <formula>"Extremo"</formula>
    </cfRule>
    <cfRule type="cellIs" dxfId="1546" priority="410" operator="equal">
      <formula>"Alto"</formula>
    </cfRule>
    <cfRule type="cellIs" dxfId="1545" priority="411" operator="equal">
      <formula>"Moderado"</formula>
    </cfRule>
    <cfRule type="cellIs" dxfId="1544" priority="412" operator="equal">
      <formula>"Bajo"</formula>
    </cfRule>
  </conditionalFormatting>
  <conditionalFormatting sqref="AA21:AA22">
    <cfRule type="cellIs" dxfId="1543" priority="404" operator="equal">
      <formula>"Muy Alta"</formula>
    </cfRule>
    <cfRule type="cellIs" dxfId="1542" priority="405" operator="equal">
      <formula>"Alta"</formula>
    </cfRule>
    <cfRule type="cellIs" dxfId="1541" priority="406" operator="equal">
      <formula>"Media"</formula>
    </cfRule>
    <cfRule type="cellIs" dxfId="1540" priority="407" operator="equal">
      <formula>"Baja"</formula>
    </cfRule>
    <cfRule type="cellIs" dxfId="1539" priority="408" operator="equal">
      <formula>"Muy Baja"</formula>
    </cfRule>
  </conditionalFormatting>
  <conditionalFormatting sqref="AC21:AC22">
    <cfRule type="cellIs" dxfId="1538" priority="399" operator="equal">
      <formula>"Catastrófico"</formula>
    </cfRule>
    <cfRule type="cellIs" dxfId="1537" priority="400" operator="equal">
      <formula>"Mayor"</formula>
    </cfRule>
    <cfRule type="cellIs" dxfId="1536" priority="401" operator="equal">
      <formula>"Moderado"</formula>
    </cfRule>
    <cfRule type="cellIs" dxfId="1535" priority="402" operator="equal">
      <formula>"Menor"</formula>
    </cfRule>
    <cfRule type="cellIs" dxfId="1534" priority="403" operator="equal">
      <formula>"Leve"</formula>
    </cfRule>
  </conditionalFormatting>
  <conditionalFormatting sqref="AE21:AE22">
    <cfRule type="cellIs" dxfId="1533" priority="395" operator="equal">
      <formula>"Extremo"</formula>
    </cfRule>
    <cfRule type="cellIs" dxfId="1532" priority="396" operator="equal">
      <formula>"Alto"</formula>
    </cfRule>
    <cfRule type="cellIs" dxfId="1531" priority="397" operator="equal">
      <formula>"Moderado"</formula>
    </cfRule>
    <cfRule type="cellIs" dxfId="1530" priority="398" operator="equal">
      <formula>"Bajo"</formula>
    </cfRule>
  </conditionalFormatting>
  <conditionalFormatting sqref="I23">
    <cfRule type="cellIs" dxfId="1529" priority="390" operator="equal">
      <formula>"Muy Alta"</formula>
    </cfRule>
    <cfRule type="cellIs" dxfId="1528" priority="391" operator="equal">
      <formula>"Alta"</formula>
    </cfRule>
    <cfRule type="cellIs" dxfId="1527" priority="392" operator="equal">
      <formula>"Media"</formula>
    </cfRule>
    <cfRule type="cellIs" dxfId="1526" priority="393" operator="equal">
      <formula>"Baja"</formula>
    </cfRule>
    <cfRule type="cellIs" dxfId="1525" priority="394" operator="equal">
      <formula>"Muy Baja"</formula>
    </cfRule>
  </conditionalFormatting>
  <conditionalFormatting sqref="O23">
    <cfRule type="cellIs" dxfId="1524" priority="386" operator="equal">
      <formula>"Extremo"</formula>
    </cfRule>
    <cfRule type="cellIs" dxfId="1523" priority="387" operator="equal">
      <formula>"Alto"</formula>
    </cfRule>
    <cfRule type="cellIs" dxfId="1522" priority="388" operator="equal">
      <formula>"Moderado"</formula>
    </cfRule>
    <cfRule type="cellIs" dxfId="1521" priority="389" operator="equal">
      <formula>"Bajo"</formula>
    </cfRule>
  </conditionalFormatting>
  <conditionalFormatting sqref="AA23:AA24">
    <cfRule type="cellIs" dxfId="1520" priority="381" operator="equal">
      <formula>"Muy Alta"</formula>
    </cfRule>
    <cfRule type="cellIs" dxfId="1519" priority="382" operator="equal">
      <formula>"Alta"</formula>
    </cfRule>
    <cfRule type="cellIs" dxfId="1518" priority="383" operator="equal">
      <formula>"Media"</formula>
    </cfRule>
    <cfRule type="cellIs" dxfId="1517" priority="384" operator="equal">
      <formula>"Baja"</formula>
    </cfRule>
    <cfRule type="cellIs" dxfId="1516" priority="385" operator="equal">
      <formula>"Muy Baja"</formula>
    </cfRule>
  </conditionalFormatting>
  <conditionalFormatting sqref="AC23:AC24">
    <cfRule type="cellIs" dxfId="1515" priority="376" operator="equal">
      <formula>"Catastrófico"</formula>
    </cfRule>
    <cfRule type="cellIs" dxfId="1514" priority="377" operator="equal">
      <formula>"Mayor"</formula>
    </cfRule>
    <cfRule type="cellIs" dxfId="1513" priority="378" operator="equal">
      <formula>"Moderado"</formula>
    </cfRule>
    <cfRule type="cellIs" dxfId="1512" priority="379" operator="equal">
      <formula>"Menor"</formula>
    </cfRule>
    <cfRule type="cellIs" dxfId="1511" priority="380" operator="equal">
      <formula>"Leve"</formula>
    </cfRule>
  </conditionalFormatting>
  <conditionalFormatting sqref="AE23:AE24">
    <cfRule type="cellIs" dxfId="1510" priority="372" operator="equal">
      <formula>"Extremo"</formula>
    </cfRule>
    <cfRule type="cellIs" dxfId="1509" priority="373" operator="equal">
      <formula>"Alto"</formula>
    </cfRule>
    <cfRule type="cellIs" dxfId="1508" priority="374" operator="equal">
      <formula>"Moderado"</formula>
    </cfRule>
    <cfRule type="cellIs" dxfId="1507" priority="375" operator="equal">
      <formula>"Bajo"</formula>
    </cfRule>
  </conditionalFormatting>
  <conditionalFormatting sqref="O45">
    <cfRule type="cellIs" dxfId="1506" priority="363" operator="equal">
      <formula>"Extremo"</formula>
    </cfRule>
    <cfRule type="cellIs" dxfId="1505" priority="364" operator="equal">
      <formula>"Alto"</formula>
    </cfRule>
    <cfRule type="cellIs" dxfId="1504" priority="365" operator="equal">
      <formula>"Moderado"</formula>
    </cfRule>
    <cfRule type="cellIs" dxfId="1503" priority="366" operator="equal">
      <formula>"Bajo"</formula>
    </cfRule>
  </conditionalFormatting>
  <conditionalFormatting sqref="AA45:AA46">
    <cfRule type="cellIs" dxfId="1502" priority="358" operator="equal">
      <formula>"Muy Alta"</formula>
    </cfRule>
    <cfRule type="cellIs" dxfId="1501" priority="359" operator="equal">
      <formula>"Alta"</formula>
    </cfRule>
    <cfRule type="cellIs" dxfId="1500" priority="360" operator="equal">
      <formula>"Media"</formula>
    </cfRule>
    <cfRule type="cellIs" dxfId="1499" priority="361" operator="equal">
      <formula>"Baja"</formula>
    </cfRule>
    <cfRule type="cellIs" dxfId="1498" priority="362" operator="equal">
      <formula>"Muy Baja"</formula>
    </cfRule>
  </conditionalFormatting>
  <conditionalFormatting sqref="AC45:AC46">
    <cfRule type="cellIs" dxfId="1497" priority="353" operator="equal">
      <formula>"Catastrófico"</formula>
    </cfRule>
    <cfRule type="cellIs" dxfId="1496" priority="354" operator="equal">
      <formula>"Mayor"</formula>
    </cfRule>
    <cfRule type="cellIs" dxfId="1495" priority="355" operator="equal">
      <formula>"Moderado"</formula>
    </cfRule>
    <cfRule type="cellIs" dxfId="1494" priority="356" operator="equal">
      <formula>"Menor"</formula>
    </cfRule>
    <cfRule type="cellIs" dxfId="1493" priority="357" operator="equal">
      <formula>"Leve"</formula>
    </cfRule>
  </conditionalFormatting>
  <conditionalFormatting sqref="AE45:AE46">
    <cfRule type="cellIs" dxfId="1492" priority="349" operator="equal">
      <formula>"Extremo"</formula>
    </cfRule>
    <cfRule type="cellIs" dxfId="1491" priority="350" operator="equal">
      <formula>"Alto"</formula>
    </cfRule>
    <cfRule type="cellIs" dxfId="1490" priority="351" operator="equal">
      <formula>"Moderado"</formula>
    </cfRule>
    <cfRule type="cellIs" dxfId="1489" priority="352" operator="equal">
      <formula>"Bajo"</formula>
    </cfRule>
  </conditionalFormatting>
  <conditionalFormatting sqref="L9:L24 L45:L46">
    <cfRule type="containsText" dxfId="1488" priority="348" operator="containsText" text="❌">
      <formula>NOT(ISERROR(SEARCH("❌",L9)))</formula>
    </cfRule>
  </conditionalFormatting>
  <conditionalFormatting sqref="M25 M27">
    <cfRule type="cellIs" dxfId="1487" priority="343" operator="equal">
      <formula>"Catastrófico"</formula>
    </cfRule>
    <cfRule type="cellIs" dxfId="1486" priority="344" operator="equal">
      <formula>"Mayor"</formula>
    </cfRule>
    <cfRule type="cellIs" dxfId="1485" priority="345" operator="equal">
      <formula>"Moderado"</formula>
    </cfRule>
    <cfRule type="cellIs" dxfId="1484" priority="346" operator="equal">
      <formula>"Menor"</formula>
    </cfRule>
    <cfRule type="cellIs" dxfId="1483" priority="347" operator="equal">
      <formula>"Leve"</formula>
    </cfRule>
  </conditionalFormatting>
  <conditionalFormatting sqref="I25">
    <cfRule type="cellIs" dxfId="1482" priority="338" operator="equal">
      <formula>"Muy Alta"</formula>
    </cfRule>
    <cfRule type="cellIs" dxfId="1481" priority="339" operator="equal">
      <formula>"Alta"</formula>
    </cfRule>
    <cfRule type="cellIs" dxfId="1480" priority="340" operator="equal">
      <formula>"Media"</formula>
    </cfRule>
    <cfRule type="cellIs" dxfId="1479" priority="341" operator="equal">
      <formula>"Baja"</formula>
    </cfRule>
    <cfRule type="cellIs" dxfId="1478" priority="342" operator="equal">
      <formula>"Muy Baja"</formula>
    </cfRule>
  </conditionalFormatting>
  <conditionalFormatting sqref="O25">
    <cfRule type="cellIs" dxfId="1477" priority="334" operator="equal">
      <formula>"Extremo"</formula>
    </cfRule>
    <cfRule type="cellIs" dxfId="1476" priority="335" operator="equal">
      <formula>"Alto"</formula>
    </cfRule>
    <cfRule type="cellIs" dxfId="1475" priority="336" operator="equal">
      <formula>"Moderado"</formula>
    </cfRule>
    <cfRule type="cellIs" dxfId="1474" priority="337" operator="equal">
      <formula>"Bajo"</formula>
    </cfRule>
  </conditionalFormatting>
  <conditionalFormatting sqref="AA25:AA26">
    <cfRule type="cellIs" dxfId="1473" priority="329" operator="equal">
      <formula>"Muy Alta"</formula>
    </cfRule>
    <cfRule type="cellIs" dxfId="1472" priority="330" operator="equal">
      <formula>"Alta"</formula>
    </cfRule>
    <cfRule type="cellIs" dxfId="1471" priority="331" operator="equal">
      <formula>"Media"</formula>
    </cfRule>
    <cfRule type="cellIs" dxfId="1470" priority="332" operator="equal">
      <formula>"Baja"</formula>
    </cfRule>
    <cfRule type="cellIs" dxfId="1469" priority="333" operator="equal">
      <formula>"Muy Baja"</formula>
    </cfRule>
  </conditionalFormatting>
  <conditionalFormatting sqref="AC25:AC26">
    <cfRule type="cellIs" dxfId="1468" priority="324" operator="equal">
      <formula>"Catastrófico"</formula>
    </cfRule>
    <cfRule type="cellIs" dxfId="1467" priority="325" operator="equal">
      <formula>"Mayor"</formula>
    </cfRule>
    <cfRule type="cellIs" dxfId="1466" priority="326" operator="equal">
      <formula>"Moderado"</formula>
    </cfRule>
    <cfRule type="cellIs" dxfId="1465" priority="327" operator="equal">
      <formula>"Menor"</formula>
    </cfRule>
    <cfRule type="cellIs" dxfId="1464" priority="328" operator="equal">
      <formula>"Leve"</formula>
    </cfRule>
  </conditionalFormatting>
  <conditionalFormatting sqref="AE25:AE26">
    <cfRule type="cellIs" dxfId="1463" priority="320" operator="equal">
      <formula>"Extremo"</formula>
    </cfRule>
    <cfRule type="cellIs" dxfId="1462" priority="321" operator="equal">
      <formula>"Alto"</formula>
    </cfRule>
    <cfRule type="cellIs" dxfId="1461" priority="322" operator="equal">
      <formula>"Moderado"</formula>
    </cfRule>
    <cfRule type="cellIs" dxfId="1460" priority="323" operator="equal">
      <formula>"Bajo"</formula>
    </cfRule>
  </conditionalFormatting>
  <conditionalFormatting sqref="I27">
    <cfRule type="cellIs" dxfId="1459" priority="315" operator="equal">
      <formula>"Muy Alta"</formula>
    </cfRule>
    <cfRule type="cellIs" dxfId="1458" priority="316" operator="equal">
      <formula>"Alta"</formula>
    </cfRule>
    <cfRule type="cellIs" dxfId="1457" priority="317" operator="equal">
      <formula>"Media"</formula>
    </cfRule>
    <cfRule type="cellIs" dxfId="1456" priority="318" operator="equal">
      <formula>"Baja"</formula>
    </cfRule>
    <cfRule type="cellIs" dxfId="1455" priority="319" operator="equal">
      <formula>"Muy Baja"</formula>
    </cfRule>
  </conditionalFormatting>
  <conditionalFormatting sqref="O27">
    <cfRule type="cellIs" dxfId="1454" priority="311" operator="equal">
      <formula>"Extremo"</formula>
    </cfRule>
    <cfRule type="cellIs" dxfId="1453" priority="312" operator="equal">
      <formula>"Alto"</formula>
    </cfRule>
    <cfRule type="cellIs" dxfId="1452" priority="313" operator="equal">
      <formula>"Moderado"</formula>
    </cfRule>
    <cfRule type="cellIs" dxfId="1451" priority="314" operator="equal">
      <formula>"Bajo"</formula>
    </cfRule>
  </conditionalFormatting>
  <conditionalFormatting sqref="AA27:AA28">
    <cfRule type="cellIs" dxfId="1450" priority="306" operator="equal">
      <formula>"Muy Alta"</formula>
    </cfRule>
    <cfRule type="cellIs" dxfId="1449" priority="307" operator="equal">
      <formula>"Alta"</formula>
    </cfRule>
    <cfRule type="cellIs" dxfId="1448" priority="308" operator="equal">
      <formula>"Media"</formula>
    </cfRule>
    <cfRule type="cellIs" dxfId="1447" priority="309" operator="equal">
      <formula>"Baja"</formula>
    </cfRule>
    <cfRule type="cellIs" dxfId="1446" priority="310" operator="equal">
      <formula>"Muy Baja"</formula>
    </cfRule>
  </conditionalFormatting>
  <conditionalFormatting sqref="AC27:AC28">
    <cfRule type="cellIs" dxfId="1445" priority="301" operator="equal">
      <formula>"Catastrófico"</formula>
    </cfRule>
    <cfRule type="cellIs" dxfId="1444" priority="302" operator="equal">
      <formula>"Mayor"</formula>
    </cfRule>
    <cfRule type="cellIs" dxfId="1443" priority="303" operator="equal">
      <formula>"Moderado"</formula>
    </cfRule>
    <cfRule type="cellIs" dxfId="1442" priority="304" operator="equal">
      <formula>"Menor"</formula>
    </cfRule>
    <cfRule type="cellIs" dxfId="1441" priority="305" operator="equal">
      <formula>"Leve"</formula>
    </cfRule>
  </conditionalFormatting>
  <conditionalFormatting sqref="AE27:AE28">
    <cfRule type="cellIs" dxfId="1440" priority="297" operator="equal">
      <formula>"Extremo"</formula>
    </cfRule>
    <cfRule type="cellIs" dxfId="1439" priority="298" operator="equal">
      <formula>"Alto"</formula>
    </cfRule>
    <cfRule type="cellIs" dxfId="1438" priority="299" operator="equal">
      <formula>"Moderado"</formula>
    </cfRule>
    <cfRule type="cellIs" dxfId="1437" priority="300" operator="equal">
      <formula>"Bajo"</formula>
    </cfRule>
  </conditionalFormatting>
  <conditionalFormatting sqref="L25:L28">
    <cfRule type="containsText" dxfId="1436" priority="296" operator="containsText" text="❌">
      <formula>NOT(ISERROR(SEARCH("❌",L25)))</formula>
    </cfRule>
  </conditionalFormatting>
  <conditionalFormatting sqref="M29 M31">
    <cfRule type="cellIs" dxfId="1435" priority="291" operator="equal">
      <formula>"Catastrófico"</formula>
    </cfRule>
    <cfRule type="cellIs" dxfId="1434" priority="292" operator="equal">
      <formula>"Mayor"</formula>
    </cfRule>
    <cfRule type="cellIs" dxfId="1433" priority="293" operator="equal">
      <formula>"Moderado"</formula>
    </cfRule>
    <cfRule type="cellIs" dxfId="1432" priority="294" operator="equal">
      <formula>"Menor"</formula>
    </cfRule>
    <cfRule type="cellIs" dxfId="1431" priority="295" operator="equal">
      <formula>"Leve"</formula>
    </cfRule>
  </conditionalFormatting>
  <conditionalFormatting sqref="I29">
    <cfRule type="cellIs" dxfId="1430" priority="286" operator="equal">
      <formula>"Muy Alta"</formula>
    </cfRule>
    <cfRule type="cellIs" dxfId="1429" priority="287" operator="equal">
      <formula>"Alta"</formula>
    </cfRule>
    <cfRule type="cellIs" dxfId="1428" priority="288" operator="equal">
      <formula>"Media"</formula>
    </cfRule>
    <cfRule type="cellIs" dxfId="1427" priority="289" operator="equal">
      <formula>"Baja"</formula>
    </cfRule>
    <cfRule type="cellIs" dxfId="1426" priority="290" operator="equal">
      <formula>"Muy Baja"</formula>
    </cfRule>
  </conditionalFormatting>
  <conditionalFormatting sqref="O29">
    <cfRule type="cellIs" dxfId="1425" priority="282" operator="equal">
      <formula>"Extremo"</formula>
    </cfRule>
    <cfRule type="cellIs" dxfId="1424" priority="283" operator="equal">
      <formula>"Alto"</formula>
    </cfRule>
    <cfRule type="cellIs" dxfId="1423" priority="284" operator="equal">
      <formula>"Moderado"</formula>
    </cfRule>
    <cfRule type="cellIs" dxfId="1422" priority="285" operator="equal">
      <formula>"Bajo"</formula>
    </cfRule>
  </conditionalFormatting>
  <conditionalFormatting sqref="AA29:AA30">
    <cfRule type="cellIs" dxfId="1421" priority="277" operator="equal">
      <formula>"Muy Alta"</formula>
    </cfRule>
    <cfRule type="cellIs" dxfId="1420" priority="278" operator="equal">
      <formula>"Alta"</formula>
    </cfRule>
    <cfRule type="cellIs" dxfId="1419" priority="279" operator="equal">
      <formula>"Media"</formula>
    </cfRule>
    <cfRule type="cellIs" dxfId="1418" priority="280" operator="equal">
      <formula>"Baja"</formula>
    </cfRule>
    <cfRule type="cellIs" dxfId="1417" priority="281" operator="equal">
      <formula>"Muy Baja"</formula>
    </cfRule>
  </conditionalFormatting>
  <conditionalFormatting sqref="AC29:AC30">
    <cfRule type="cellIs" dxfId="1416" priority="272" operator="equal">
      <formula>"Catastrófico"</formula>
    </cfRule>
    <cfRule type="cellIs" dxfId="1415" priority="273" operator="equal">
      <formula>"Mayor"</formula>
    </cfRule>
    <cfRule type="cellIs" dxfId="1414" priority="274" operator="equal">
      <formula>"Moderado"</formula>
    </cfRule>
    <cfRule type="cellIs" dxfId="1413" priority="275" operator="equal">
      <formula>"Menor"</formula>
    </cfRule>
    <cfRule type="cellIs" dxfId="1412" priority="276" operator="equal">
      <formula>"Leve"</formula>
    </cfRule>
  </conditionalFormatting>
  <conditionalFormatting sqref="AE29:AE30">
    <cfRule type="cellIs" dxfId="1411" priority="268" operator="equal">
      <formula>"Extremo"</formula>
    </cfRule>
    <cfRule type="cellIs" dxfId="1410" priority="269" operator="equal">
      <formula>"Alto"</formula>
    </cfRule>
    <cfRule type="cellIs" dxfId="1409" priority="270" operator="equal">
      <formula>"Moderado"</formula>
    </cfRule>
    <cfRule type="cellIs" dxfId="1408" priority="271" operator="equal">
      <formula>"Bajo"</formula>
    </cfRule>
  </conditionalFormatting>
  <conditionalFormatting sqref="I31">
    <cfRule type="cellIs" dxfId="1407" priority="263" operator="equal">
      <formula>"Muy Alta"</formula>
    </cfRule>
    <cfRule type="cellIs" dxfId="1406" priority="264" operator="equal">
      <formula>"Alta"</formula>
    </cfRule>
    <cfRule type="cellIs" dxfId="1405" priority="265" operator="equal">
      <formula>"Media"</formula>
    </cfRule>
    <cfRule type="cellIs" dxfId="1404" priority="266" operator="equal">
      <formula>"Baja"</formula>
    </cfRule>
    <cfRule type="cellIs" dxfId="1403" priority="267" operator="equal">
      <formula>"Muy Baja"</formula>
    </cfRule>
  </conditionalFormatting>
  <conditionalFormatting sqref="O31">
    <cfRule type="cellIs" dxfId="1402" priority="259" operator="equal">
      <formula>"Extremo"</formula>
    </cfRule>
    <cfRule type="cellIs" dxfId="1401" priority="260" operator="equal">
      <formula>"Alto"</formula>
    </cfRule>
    <cfRule type="cellIs" dxfId="1400" priority="261" operator="equal">
      <formula>"Moderado"</formula>
    </cfRule>
    <cfRule type="cellIs" dxfId="1399" priority="262" operator="equal">
      <formula>"Bajo"</formula>
    </cfRule>
  </conditionalFormatting>
  <conditionalFormatting sqref="AA31:AA32">
    <cfRule type="cellIs" dxfId="1398" priority="254" operator="equal">
      <formula>"Muy Alta"</formula>
    </cfRule>
    <cfRule type="cellIs" dxfId="1397" priority="255" operator="equal">
      <formula>"Alta"</formula>
    </cfRule>
    <cfRule type="cellIs" dxfId="1396" priority="256" operator="equal">
      <formula>"Media"</formula>
    </cfRule>
    <cfRule type="cellIs" dxfId="1395" priority="257" operator="equal">
      <formula>"Baja"</formula>
    </cfRule>
    <cfRule type="cellIs" dxfId="1394" priority="258" operator="equal">
      <formula>"Muy Baja"</formula>
    </cfRule>
  </conditionalFormatting>
  <conditionalFormatting sqref="AC31:AC32">
    <cfRule type="cellIs" dxfId="1393" priority="249" operator="equal">
      <formula>"Catastrófico"</formula>
    </cfRule>
    <cfRule type="cellIs" dxfId="1392" priority="250" operator="equal">
      <formula>"Mayor"</formula>
    </cfRule>
    <cfRule type="cellIs" dxfId="1391" priority="251" operator="equal">
      <formula>"Moderado"</formula>
    </cfRule>
    <cfRule type="cellIs" dxfId="1390" priority="252" operator="equal">
      <formula>"Menor"</formula>
    </cfRule>
    <cfRule type="cellIs" dxfId="1389" priority="253" operator="equal">
      <formula>"Leve"</formula>
    </cfRule>
  </conditionalFormatting>
  <conditionalFormatting sqref="AE31:AE32">
    <cfRule type="cellIs" dxfId="1388" priority="245" operator="equal">
      <formula>"Extremo"</formula>
    </cfRule>
    <cfRule type="cellIs" dxfId="1387" priority="246" operator="equal">
      <formula>"Alto"</formula>
    </cfRule>
    <cfRule type="cellIs" dxfId="1386" priority="247" operator="equal">
      <formula>"Moderado"</formula>
    </cfRule>
    <cfRule type="cellIs" dxfId="1385" priority="248" operator="equal">
      <formula>"Bajo"</formula>
    </cfRule>
  </conditionalFormatting>
  <conditionalFormatting sqref="L29:L32">
    <cfRule type="containsText" dxfId="1384" priority="244" operator="containsText" text="❌">
      <formula>NOT(ISERROR(SEARCH("❌",L29)))</formula>
    </cfRule>
  </conditionalFormatting>
  <conditionalFormatting sqref="M41 M43">
    <cfRule type="cellIs" dxfId="1383" priority="239" operator="equal">
      <formula>"Catastrófico"</formula>
    </cfRule>
    <cfRule type="cellIs" dxfId="1382" priority="240" operator="equal">
      <formula>"Mayor"</formula>
    </cfRule>
    <cfRule type="cellIs" dxfId="1381" priority="241" operator="equal">
      <formula>"Moderado"</formula>
    </cfRule>
    <cfRule type="cellIs" dxfId="1380" priority="242" operator="equal">
      <formula>"Menor"</formula>
    </cfRule>
    <cfRule type="cellIs" dxfId="1379" priority="243" operator="equal">
      <formula>"Leve"</formula>
    </cfRule>
  </conditionalFormatting>
  <conditionalFormatting sqref="I41">
    <cfRule type="cellIs" dxfId="1378" priority="234" operator="equal">
      <formula>"Muy Alta"</formula>
    </cfRule>
    <cfRule type="cellIs" dxfId="1377" priority="235" operator="equal">
      <formula>"Alta"</formula>
    </cfRule>
    <cfRule type="cellIs" dxfId="1376" priority="236" operator="equal">
      <formula>"Media"</formula>
    </cfRule>
    <cfRule type="cellIs" dxfId="1375" priority="237" operator="equal">
      <formula>"Baja"</formula>
    </cfRule>
    <cfRule type="cellIs" dxfId="1374" priority="238" operator="equal">
      <formula>"Muy Baja"</formula>
    </cfRule>
  </conditionalFormatting>
  <conditionalFormatting sqref="O41">
    <cfRule type="cellIs" dxfId="1373" priority="230" operator="equal">
      <formula>"Extremo"</formula>
    </cfRule>
    <cfRule type="cellIs" dxfId="1372" priority="231" operator="equal">
      <formula>"Alto"</formula>
    </cfRule>
    <cfRule type="cellIs" dxfId="1371" priority="232" operator="equal">
      <formula>"Moderado"</formula>
    </cfRule>
    <cfRule type="cellIs" dxfId="1370" priority="233" operator="equal">
      <formula>"Bajo"</formula>
    </cfRule>
  </conditionalFormatting>
  <conditionalFormatting sqref="AA41:AA42">
    <cfRule type="cellIs" dxfId="1369" priority="225" operator="equal">
      <formula>"Muy Alta"</formula>
    </cfRule>
    <cfRule type="cellIs" dxfId="1368" priority="226" operator="equal">
      <formula>"Alta"</formula>
    </cfRule>
    <cfRule type="cellIs" dxfId="1367" priority="227" operator="equal">
      <formula>"Media"</formula>
    </cfRule>
    <cfRule type="cellIs" dxfId="1366" priority="228" operator="equal">
      <formula>"Baja"</formula>
    </cfRule>
    <cfRule type="cellIs" dxfId="1365" priority="229" operator="equal">
      <formula>"Muy Baja"</formula>
    </cfRule>
  </conditionalFormatting>
  <conditionalFormatting sqref="AC41:AC42">
    <cfRule type="cellIs" dxfId="1364" priority="220" operator="equal">
      <formula>"Catastrófico"</formula>
    </cfRule>
    <cfRule type="cellIs" dxfId="1363" priority="221" operator="equal">
      <formula>"Mayor"</formula>
    </cfRule>
    <cfRule type="cellIs" dxfId="1362" priority="222" operator="equal">
      <formula>"Moderado"</formula>
    </cfRule>
    <cfRule type="cellIs" dxfId="1361" priority="223" operator="equal">
      <formula>"Menor"</formula>
    </cfRule>
    <cfRule type="cellIs" dxfId="1360" priority="224" operator="equal">
      <formula>"Leve"</formula>
    </cfRule>
  </conditionalFormatting>
  <conditionalFormatting sqref="AE41:AE42">
    <cfRule type="cellIs" dxfId="1359" priority="216" operator="equal">
      <formula>"Extremo"</formula>
    </cfRule>
    <cfRule type="cellIs" dxfId="1358" priority="217" operator="equal">
      <formula>"Alto"</formula>
    </cfRule>
    <cfRule type="cellIs" dxfId="1357" priority="218" operator="equal">
      <formula>"Moderado"</formula>
    </cfRule>
    <cfRule type="cellIs" dxfId="1356" priority="219" operator="equal">
      <formula>"Bajo"</formula>
    </cfRule>
  </conditionalFormatting>
  <conditionalFormatting sqref="I43">
    <cfRule type="cellIs" dxfId="1355" priority="211" operator="equal">
      <formula>"Muy Alta"</formula>
    </cfRule>
    <cfRule type="cellIs" dxfId="1354" priority="212" operator="equal">
      <formula>"Alta"</formula>
    </cfRule>
    <cfRule type="cellIs" dxfId="1353" priority="213" operator="equal">
      <formula>"Media"</formula>
    </cfRule>
    <cfRule type="cellIs" dxfId="1352" priority="214" operator="equal">
      <formula>"Baja"</formula>
    </cfRule>
    <cfRule type="cellIs" dxfId="1351" priority="215" operator="equal">
      <formula>"Muy Baja"</formula>
    </cfRule>
  </conditionalFormatting>
  <conditionalFormatting sqref="O43">
    <cfRule type="cellIs" dxfId="1350" priority="207" operator="equal">
      <formula>"Extremo"</formula>
    </cfRule>
    <cfRule type="cellIs" dxfId="1349" priority="208" operator="equal">
      <formula>"Alto"</formula>
    </cfRule>
    <cfRule type="cellIs" dxfId="1348" priority="209" operator="equal">
      <formula>"Moderado"</formula>
    </cfRule>
    <cfRule type="cellIs" dxfId="1347" priority="210" operator="equal">
      <formula>"Bajo"</formula>
    </cfRule>
  </conditionalFormatting>
  <conditionalFormatting sqref="AA43:AA44">
    <cfRule type="cellIs" dxfId="1346" priority="202" operator="equal">
      <formula>"Muy Alta"</formula>
    </cfRule>
    <cfRule type="cellIs" dxfId="1345" priority="203" operator="equal">
      <formula>"Alta"</formula>
    </cfRule>
    <cfRule type="cellIs" dxfId="1344" priority="204" operator="equal">
      <formula>"Media"</formula>
    </cfRule>
    <cfRule type="cellIs" dxfId="1343" priority="205" operator="equal">
      <formula>"Baja"</formula>
    </cfRule>
    <cfRule type="cellIs" dxfId="1342" priority="206" operator="equal">
      <formula>"Muy Baja"</formula>
    </cfRule>
  </conditionalFormatting>
  <conditionalFormatting sqref="AC43:AC44">
    <cfRule type="cellIs" dxfId="1341" priority="197" operator="equal">
      <formula>"Catastrófico"</formula>
    </cfRule>
    <cfRule type="cellIs" dxfId="1340" priority="198" operator="equal">
      <formula>"Mayor"</formula>
    </cfRule>
    <cfRule type="cellIs" dxfId="1339" priority="199" operator="equal">
      <formula>"Moderado"</formula>
    </cfRule>
    <cfRule type="cellIs" dxfId="1338" priority="200" operator="equal">
      <formula>"Menor"</formula>
    </cfRule>
    <cfRule type="cellIs" dxfId="1337" priority="201" operator="equal">
      <formula>"Leve"</formula>
    </cfRule>
  </conditionalFormatting>
  <conditionalFormatting sqref="AE43:AE44">
    <cfRule type="cellIs" dxfId="1336" priority="193" operator="equal">
      <formula>"Extremo"</formula>
    </cfRule>
    <cfRule type="cellIs" dxfId="1335" priority="194" operator="equal">
      <formula>"Alto"</formula>
    </cfRule>
    <cfRule type="cellIs" dxfId="1334" priority="195" operator="equal">
      <formula>"Moderado"</formula>
    </cfRule>
    <cfRule type="cellIs" dxfId="1333" priority="196" operator="equal">
      <formula>"Bajo"</formula>
    </cfRule>
  </conditionalFormatting>
  <conditionalFormatting sqref="L41:L44">
    <cfRule type="containsText" dxfId="1332" priority="192" operator="containsText" text="❌">
      <formula>NOT(ISERROR(SEARCH("❌",L41)))</formula>
    </cfRule>
  </conditionalFormatting>
  <conditionalFormatting sqref="M37 M39">
    <cfRule type="cellIs" dxfId="1331" priority="187" operator="equal">
      <formula>"Catastrófico"</formula>
    </cfRule>
    <cfRule type="cellIs" dxfId="1330" priority="188" operator="equal">
      <formula>"Mayor"</formula>
    </cfRule>
    <cfRule type="cellIs" dxfId="1329" priority="189" operator="equal">
      <formula>"Moderado"</formula>
    </cfRule>
    <cfRule type="cellIs" dxfId="1328" priority="190" operator="equal">
      <formula>"Menor"</formula>
    </cfRule>
    <cfRule type="cellIs" dxfId="1327" priority="191" operator="equal">
      <formula>"Leve"</formula>
    </cfRule>
  </conditionalFormatting>
  <conditionalFormatting sqref="I37">
    <cfRule type="cellIs" dxfId="1326" priority="182" operator="equal">
      <formula>"Muy Alta"</formula>
    </cfRule>
    <cfRule type="cellIs" dxfId="1325" priority="183" operator="equal">
      <formula>"Alta"</formula>
    </cfRule>
    <cfRule type="cellIs" dxfId="1324" priority="184" operator="equal">
      <formula>"Media"</formula>
    </cfRule>
    <cfRule type="cellIs" dxfId="1323" priority="185" operator="equal">
      <formula>"Baja"</formula>
    </cfRule>
    <cfRule type="cellIs" dxfId="1322" priority="186" operator="equal">
      <formula>"Muy Baja"</formula>
    </cfRule>
  </conditionalFormatting>
  <conditionalFormatting sqref="O37">
    <cfRule type="cellIs" dxfId="1321" priority="178" operator="equal">
      <formula>"Extremo"</formula>
    </cfRule>
    <cfRule type="cellIs" dxfId="1320" priority="179" operator="equal">
      <formula>"Alto"</formula>
    </cfRule>
    <cfRule type="cellIs" dxfId="1319" priority="180" operator="equal">
      <formula>"Moderado"</formula>
    </cfRule>
    <cfRule type="cellIs" dxfId="1318" priority="181" operator="equal">
      <formula>"Bajo"</formula>
    </cfRule>
  </conditionalFormatting>
  <conditionalFormatting sqref="AA37:AA38">
    <cfRule type="cellIs" dxfId="1317" priority="173" operator="equal">
      <formula>"Muy Alta"</formula>
    </cfRule>
    <cfRule type="cellIs" dxfId="1316" priority="174" operator="equal">
      <formula>"Alta"</formula>
    </cfRule>
    <cfRule type="cellIs" dxfId="1315" priority="175" operator="equal">
      <formula>"Media"</formula>
    </cfRule>
    <cfRule type="cellIs" dxfId="1314" priority="176" operator="equal">
      <formula>"Baja"</formula>
    </cfRule>
    <cfRule type="cellIs" dxfId="1313" priority="177" operator="equal">
      <formula>"Muy Baja"</formula>
    </cfRule>
  </conditionalFormatting>
  <conditionalFormatting sqref="AC37:AC38">
    <cfRule type="cellIs" dxfId="1312" priority="168" operator="equal">
      <formula>"Catastrófico"</formula>
    </cfRule>
    <cfRule type="cellIs" dxfId="1311" priority="169" operator="equal">
      <formula>"Mayor"</formula>
    </cfRule>
    <cfRule type="cellIs" dxfId="1310" priority="170" operator="equal">
      <formula>"Moderado"</formula>
    </cfRule>
    <cfRule type="cellIs" dxfId="1309" priority="171" operator="equal">
      <formula>"Menor"</formula>
    </cfRule>
    <cfRule type="cellIs" dxfId="1308" priority="172" operator="equal">
      <formula>"Leve"</formula>
    </cfRule>
  </conditionalFormatting>
  <conditionalFormatting sqref="AE37:AE38">
    <cfRule type="cellIs" dxfId="1307" priority="164" operator="equal">
      <formula>"Extremo"</formula>
    </cfRule>
    <cfRule type="cellIs" dxfId="1306" priority="165" operator="equal">
      <formula>"Alto"</formula>
    </cfRule>
    <cfRule type="cellIs" dxfId="1305" priority="166" operator="equal">
      <formula>"Moderado"</formula>
    </cfRule>
    <cfRule type="cellIs" dxfId="1304" priority="167" operator="equal">
      <formula>"Bajo"</formula>
    </cfRule>
  </conditionalFormatting>
  <conditionalFormatting sqref="I39">
    <cfRule type="cellIs" dxfId="1303" priority="159" operator="equal">
      <formula>"Muy Alta"</formula>
    </cfRule>
    <cfRule type="cellIs" dxfId="1302" priority="160" operator="equal">
      <formula>"Alta"</formula>
    </cfRule>
    <cfRule type="cellIs" dxfId="1301" priority="161" operator="equal">
      <formula>"Media"</formula>
    </cfRule>
    <cfRule type="cellIs" dxfId="1300" priority="162" operator="equal">
      <formula>"Baja"</formula>
    </cfRule>
    <cfRule type="cellIs" dxfId="1299" priority="163" operator="equal">
      <formula>"Muy Baja"</formula>
    </cfRule>
  </conditionalFormatting>
  <conditionalFormatting sqref="O39">
    <cfRule type="cellIs" dxfId="1298" priority="155" operator="equal">
      <formula>"Extremo"</formula>
    </cfRule>
    <cfRule type="cellIs" dxfId="1297" priority="156" operator="equal">
      <formula>"Alto"</formula>
    </cfRule>
    <cfRule type="cellIs" dxfId="1296" priority="157" operator="equal">
      <formula>"Moderado"</formula>
    </cfRule>
    <cfRule type="cellIs" dxfId="1295" priority="158" operator="equal">
      <formula>"Bajo"</formula>
    </cfRule>
  </conditionalFormatting>
  <conditionalFormatting sqref="AA39:AA40">
    <cfRule type="cellIs" dxfId="1294" priority="150" operator="equal">
      <formula>"Muy Alta"</formula>
    </cfRule>
    <cfRule type="cellIs" dxfId="1293" priority="151" operator="equal">
      <formula>"Alta"</formula>
    </cfRule>
    <cfRule type="cellIs" dxfId="1292" priority="152" operator="equal">
      <formula>"Media"</formula>
    </cfRule>
    <cfRule type="cellIs" dxfId="1291" priority="153" operator="equal">
      <formula>"Baja"</formula>
    </cfRule>
    <cfRule type="cellIs" dxfId="1290" priority="154" operator="equal">
      <formula>"Muy Baja"</formula>
    </cfRule>
  </conditionalFormatting>
  <conditionalFormatting sqref="AC39:AC40">
    <cfRule type="cellIs" dxfId="1289" priority="145" operator="equal">
      <formula>"Catastrófico"</formula>
    </cfRule>
    <cfRule type="cellIs" dxfId="1288" priority="146" operator="equal">
      <formula>"Mayor"</formula>
    </cfRule>
    <cfRule type="cellIs" dxfId="1287" priority="147" operator="equal">
      <formula>"Moderado"</formula>
    </cfRule>
    <cfRule type="cellIs" dxfId="1286" priority="148" operator="equal">
      <formula>"Menor"</formula>
    </cfRule>
    <cfRule type="cellIs" dxfId="1285" priority="149" operator="equal">
      <formula>"Leve"</formula>
    </cfRule>
  </conditionalFormatting>
  <conditionalFormatting sqref="AE39:AE40">
    <cfRule type="cellIs" dxfId="1284" priority="141" operator="equal">
      <formula>"Extremo"</formula>
    </cfRule>
    <cfRule type="cellIs" dxfId="1283" priority="142" operator="equal">
      <formula>"Alto"</formula>
    </cfRule>
    <cfRule type="cellIs" dxfId="1282" priority="143" operator="equal">
      <formula>"Moderado"</formula>
    </cfRule>
    <cfRule type="cellIs" dxfId="1281" priority="144" operator="equal">
      <formula>"Bajo"</formula>
    </cfRule>
  </conditionalFormatting>
  <conditionalFormatting sqref="L37:L40">
    <cfRule type="containsText" dxfId="1280" priority="140" operator="containsText" text="❌">
      <formula>NOT(ISERROR(SEARCH("❌",L37)))</formula>
    </cfRule>
  </conditionalFormatting>
  <conditionalFormatting sqref="M33 M35">
    <cfRule type="cellIs" dxfId="1279" priority="135" operator="equal">
      <formula>"Catastrófico"</formula>
    </cfRule>
    <cfRule type="cellIs" dxfId="1278" priority="136" operator="equal">
      <formula>"Mayor"</formula>
    </cfRule>
    <cfRule type="cellIs" dxfId="1277" priority="137" operator="equal">
      <formula>"Moderado"</formula>
    </cfRule>
    <cfRule type="cellIs" dxfId="1276" priority="138" operator="equal">
      <formula>"Menor"</formula>
    </cfRule>
    <cfRule type="cellIs" dxfId="1275" priority="139" operator="equal">
      <formula>"Leve"</formula>
    </cfRule>
  </conditionalFormatting>
  <conditionalFormatting sqref="I33">
    <cfRule type="cellIs" dxfId="1274" priority="130" operator="equal">
      <formula>"Muy Alta"</formula>
    </cfRule>
    <cfRule type="cellIs" dxfId="1273" priority="131" operator="equal">
      <formula>"Alta"</formula>
    </cfRule>
    <cfRule type="cellIs" dxfId="1272" priority="132" operator="equal">
      <formula>"Media"</formula>
    </cfRule>
    <cfRule type="cellIs" dxfId="1271" priority="133" operator="equal">
      <formula>"Baja"</formula>
    </cfRule>
    <cfRule type="cellIs" dxfId="1270" priority="134" operator="equal">
      <formula>"Muy Baja"</formula>
    </cfRule>
  </conditionalFormatting>
  <conditionalFormatting sqref="O33">
    <cfRule type="cellIs" dxfId="1269" priority="126" operator="equal">
      <formula>"Extremo"</formula>
    </cfRule>
    <cfRule type="cellIs" dxfId="1268" priority="127" operator="equal">
      <formula>"Alto"</formula>
    </cfRule>
    <cfRule type="cellIs" dxfId="1267" priority="128" operator="equal">
      <formula>"Moderado"</formula>
    </cfRule>
    <cfRule type="cellIs" dxfId="1266" priority="129" operator="equal">
      <formula>"Bajo"</formula>
    </cfRule>
  </conditionalFormatting>
  <conditionalFormatting sqref="AA33:AA34">
    <cfRule type="cellIs" dxfId="1265" priority="121" operator="equal">
      <formula>"Muy Alta"</formula>
    </cfRule>
    <cfRule type="cellIs" dxfId="1264" priority="122" operator="equal">
      <formula>"Alta"</formula>
    </cfRule>
    <cfRule type="cellIs" dxfId="1263" priority="123" operator="equal">
      <formula>"Media"</formula>
    </cfRule>
    <cfRule type="cellIs" dxfId="1262" priority="124" operator="equal">
      <formula>"Baja"</formula>
    </cfRule>
    <cfRule type="cellIs" dxfId="1261" priority="125" operator="equal">
      <formula>"Muy Baja"</formula>
    </cfRule>
  </conditionalFormatting>
  <conditionalFormatting sqref="AC33:AC34">
    <cfRule type="cellIs" dxfId="1260" priority="116" operator="equal">
      <formula>"Catastrófico"</formula>
    </cfRule>
    <cfRule type="cellIs" dxfId="1259" priority="117" operator="equal">
      <formula>"Mayor"</formula>
    </cfRule>
    <cfRule type="cellIs" dxfId="1258" priority="118" operator="equal">
      <formula>"Moderado"</formula>
    </cfRule>
    <cfRule type="cellIs" dxfId="1257" priority="119" operator="equal">
      <formula>"Menor"</formula>
    </cfRule>
    <cfRule type="cellIs" dxfId="1256" priority="120" operator="equal">
      <formula>"Leve"</formula>
    </cfRule>
  </conditionalFormatting>
  <conditionalFormatting sqref="AE33:AE34">
    <cfRule type="cellIs" dxfId="1255" priority="112" operator="equal">
      <formula>"Extremo"</formula>
    </cfRule>
    <cfRule type="cellIs" dxfId="1254" priority="113" operator="equal">
      <formula>"Alto"</formula>
    </cfRule>
    <cfRule type="cellIs" dxfId="1253" priority="114" operator="equal">
      <formula>"Moderado"</formula>
    </cfRule>
    <cfRule type="cellIs" dxfId="1252" priority="115" operator="equal">
      <formula>"Bajo"</formula>
    </cfRule>
  </conditionalFormatting>
  <conditionalFormatting sqref="I35">
    <cfRule type="cellIs" dxfId="1251" priority="107" operator="equal">
      <formula>"Muy Alta"</formula>
    </cfRule>
    <cfRule type="cellIs" dxfId="1250" priority="108" operator="equal">
      <formula>"Alta"</formula>
    </cfRule>
    <cfRule type="cellIs" dxfId="1249" priority="109" operator="equal">
      <formula>"Media"</formula>
    </cfRule>
    <cfRule type="cellIs" dxfId="1248" priority="110" operator="equal">
      <formula>"Baja"</formula>
    </cfRule>
    <cfRule type="cellIs" dxfId="1247" priority="111" operator="equal">
      <formula>"Muy Baja"</formula>
    </cfRule>
  </conditionalFormatting>
  <conditionalFormatting sqref="O35">
    <cfRule type="cellIs" dxfId="1246" priority="103" operator="equal">
      <formula>"Extremo"</formula>
    </cfRule>
    <cfRule type="cellIs" dxfId="1245" priority="104" operator="equal">
      <formula>"Alto"</formula>
    </cfRule>
    <cfRule type="cellIs" dxfId="1244" priority="105" operator="equal">
      <formula>"Moderado"</formula>
    </cfRule>
    <cfRule type="cellIs" dxfId="1243" priority="106" operator="equal">
      <formula>"Bajo"</formula>
    </cfRule>
  </conditionalFormatting>
  <conditionalFormatting sqref="AA35:AA36">
    <cfRule type="cellIs" dxfId="1242" priority="98" operator="equal">
      <formula>"Muy Alta"</formula>
    </cfRule>
    <cfRule type="cellIs" dxfId="1241" priority="99" operator="equal">
      <formula>"Alta"</formula>
    </cfRule>
    <cfRule type="cellIs" dxfId="1240" priority="100" operator="equal">
      <formula>"Media"</formula>
    </cfRule>
    <cfRule type="cellIs" dxfId="1239" priority="101" operator="equal">
      <formula>"Baja"</formula>
    </cfRule>
    <cfRule type="cellIs" dxfId="1238" priority="102" operator="equal">
      <formula>"Muy Baja"</formula>
    </cfRule>
  </conditionalFormatting>
  <conditionalFormatting sqref="AC35:AC36">
    <cfRule type="cellIs" dxfId="1237" priority="93" operator="equal">
      <formula>"Catastrófico"</formula>
    </cfRule>
    <cfRule type="cellIs" dxfId="1236" priority="94" operator="equal">
      <formula>"Mayor"</formula>
    </cfRule>
    <cfRule type="cellIs" dxfId="1235" priority="95" operator="equal">
      <formula>"Moderado"</formula>
    </cfRule>
    <cfRule type="cellIs" dxfId="1234" priority="96" operator="equal">
      <formula>"Menor"</formula>
    </cfRule>
    <cfRule type="cellIs" dxfId="1233" priority="97" operator="equal">
      <formula>"Leve"</formula>
    </cfRule>
  </conditionalFormatting>
  <conditionalFormatting sqref="AE35:AE36">
    <cfRule type="cellIs" dxfId="1232" priority="89" operator="equal">
      <formula>"Extremo"</formula>
    </cfRule>
    <cfRule type="cellIs" dxfId="1231" priority="90" operator="equal">
      <formula>"Alto"</formula>
    </cfRule>
    <cfRule type="cellIs" dxfId="1230" priority="91" operator="equal">
      <formula>"Moderado"</formula>
    </cfRule>
    <cfRule type="cellIs" dxfId="1229" priority="92" operator="equal">
      <formula>"Bajo"</formula>
    </cfRule>
  </conditionalFormatting>
  <conditionalFormatting sqref="L33:L36">
    <cfRule type="containsText" dxfId="1228" priority="88" operator="containsText" text="❌">
      <formula>NOT(ISERROR(SEARCH("❌",L33)))</formula>
    </cfRule>
  </conditionalFormatting>
  <conditionalFormatting sqref="M51">
    <cfRule type="cellIs" dxfId="1227" priority="83" operator="equal">
      <formula>"Catastrófico"</formula>
    </cfRule>
    <cfRule type="cellIs" dxfId="1226" priority="84" operator="equal">
      <formula>"Mayor"</formula>
    </cfRule>
    <cfRule type="cellIs" dxfId="1225" priority="85" operator="equal">
      <formula>"Moderado"</formula>
    </cfRule>
    <cfRule type="cellIs" dxfId="1224" priority="86" operator="equal">
      <formula>"Menor"</formula>
    </cfRule>
    <cfRule type="cellIs" dxfId="1223" priority="87" operator="equal">
      <formula>"Leve"</formula>
    </cfRule>
  </conditionalFormatting>
  <conditionalFormatting sqref="I51">
    <cfRule type="cellIs" dxfId="1222" priority="78" operator="equal">
      <formula>"Muy Alta"</formula>
    </cfRule>
    <cfRule type="cellIs" dxfId="1221" priority="79" operator="equal">
      <formula>"Alta"</formula>
    </cfRule>
    <cfRule type="cellIs" dxfId="1220" priority="80" operator="equal">
      <formula>"Media"</formula>
    </cfRule>
    <cfRule type="cellIs" dxfId="1219" priority="81" operator="equal">
      <formula>"Baja"</formula>
    </cfRule>
    <cfRule type="cellIs" dxfId="1218" priority="82" operator="equal">
      <formula>"Muy Baja"</formula>
    </cfRule>
  </conditionalFormatting>
  <conditionalFormatting sqref="O51">
    <cfRule type="cellIs" dxfId="1217" priority="74" operator="equal">
      <formula>"Extremo"</formula>
    </cfRule>
    <cfRule type="cellIs" dxfId="1216" priority="75" operator="equal">
      <formula>"Alto"</formula>
    </cfRule>
    <cfRule type="cellIs" dxfId="1215" priority="76" operator="equal">
      <formula>"Moderado"</formula>
    </cfRule>
    <cfRule type="cellIs" dxfId="1214" priority="77" operator="equal">
      <formula>"Bajo"</formula>
    </cfRule>
  </conditionalFormatting>
  <conditionalFormatting sqref="AA51:AA52">
    <cfRule type="cellIs" dxfId="1213" priority="69" operator="equal">
      <formula>"Muy Alta"</formula>
    </cfRule>
    <cfRule type="cellIs" dxfId="1212" priority="70" operator="equal">
      <formula>"Alta"</formula>
    </cfRule>
    <cfRule type="cellIs" dxfId="1211" priority="71" operator="equal">
      <formula>"Media"</formula>
    </cfRule>
    <cfRule type="cellIs" dxfId="1210" priority="72" operator="equal">
      <formula>"Baja"</formula>
    </cfRule>
    <cfRule type="cellIs" dxfId="1209" priority="73" operator="equal">
      <formula>"Muy Baja"</formula>
    </cfRule>
  </conditionalFormatting>
  <conditionalFormatting sqref="AC51:AC52">
    <cfRule type="cellIs" dxfId="1208" priority="64" operator="equal">
      <formula>"Catastrófico"</formula>
    </cfRule>
    <cfRule type="cellIs" dxfId="1207" priority="65" operator="equal">
      <formula>"Mayor"</formula>
    </cfRule>
    <cfRule type="cellIs" dxfId="1206" priority="66" operator="equal">
      <formula>"Moderado"</formula>
    </cfRule>
    <cfRule type="cellIs" dxfId="1205" priority="67" operator="equal">
      <formula>"Menor"</formula>
    </cfRule>
    <cfRule type="cellIs" dxfId="1204" priority="68" operator="equal">
      <formula>"Leve"</formula>
    </cfRule>
  </conditionalFormatting>
  <conditionalFormatting sqref="AE51:AE52">
    <cfRule type="cellIs" dxfId="1203" priority="60" operator="equal">
      <formula>"Extremo"</formula>
    </cfRule>
    <cfRule type="cellIs" dxfId="1202" priority="61" operator="equal">
      <formula>"Alto"</formula>
    </cfRule>
    <cfRule type="cellIs" dxfId="1201" priority="62" operator="equal">
      <formula>"Moderado"</formula>
    </cfRule>
    <cfRule type="cellIs" dxfId="1200" priority="63" operator="equal">
      <formula>"Bajo"</formula>
    </cfRule>
  </conditionalFormatting>
  <conditionalFormatting sqref="L51:L52">
    <cfRule type="containsText" dxfId="1199" priority="59" operator="containsText" text="❌">
      <formula>NOT(ISERROR(SEARCH("❌",L51)))</formula>
    </cfRule>
  </conditionalFormatting>
  <conditionalFormatting sqref="M49">
    <cfRule type="cellIs" dxfId="1198" priority="54" operator="equal">
      <formula>"Catastrófico"</formula>
    </cfRule>
    <cfRule type="cellIs" dxfId="1197" priority="55" operator="equal">
      <formula>"Mayor"</formula>
    </cfRule>
    <cfRule type="cellIs" dxfId="1196" priority="56" operator="equal">
      <formula>"Moderado"</formula>
    </cfRule>
    <cfRule type="cellIs" dxfId="1195" priority="57" operator="equal">
      <formula>"Menor"</formula>
    </cfRule>
    <cfRule type="cellIs" dxfId="1194" priority="58" operator="equal">
      <formula>"Leve"</formula>
    </cfRule>
  </conditionalFormatting>
  <conditionalFormatting sqref="I49">
    <cfRule type="cellIs" dxfId="1193" priority="49" operator="equal">
      <formula>"Muy Alta"</formula>
    </cfRule>
    <cfRule type="cellIs" dxfId="1192" priority="50" operator="equal">
      <formula>"Alta"</formula>
    </cfRule>
    <cfRule type="cellIs" dxfId="1191" priority="51" operator="equal">
      <formula>"Media"</formula>
    </cfRule>
    <cfRule type="cellIs" dxfId="1190" priority="52" operator="equal">
      <formula>"Baja"</formula>
    </cfRule>
    <cfRule type="cellIs" dxfId="1189" priority="53" operator="equal">
      <formula>"Muy Baja"</formula>
    </cfRule>
  </conditionalFormatting>
  <conditionalFormatting sqref="O49">
    <cfRule type="cellIs" dxfId="1188" priority="45" operator="equal">
      <formula>"Extremo"</formula>
    </cfRule>
    <cfRule type="cellIs" dxfId="1187" priority="46" operator="equal">
      <formula>"Alto"</formula>
    </cfRule>
    <cfRule type="cellIs" dxfId="1186" priority="47" operator="equal">
      <formula>"Moderado"</formula>
    </cfRule>
    <cfRule type="cellIs" dxfId="1185" priority="48" operator="equal">
      <formula>"Bajo"</formula>
    </cfRule>
  </conditionalFormatting>
  <conditionalFormatting sqref="AA49:AA50">
    <cfRule type="cellIs" dxfId="1184" priority="40" operator="equal">
      <formula>"Muy Alta"</formula>
    </cfRule>
    <cfRule type="cellIs" dxfId="1183" priority="41" operator="equal">
      <formula>"Alta"</formula>
    </cfRule>
    <cfRule type="cellIs" dxfId="1182" priority="42" operator="equal">
      <formula>"Media"</formula>
    </cfRule>
    <cfRule type="cellIs" dxfId="1181" priority="43" operator="equal">
      <formula>"Baja"</formula>
    </cfRule>
    <cfRule type="cellIs" dxfId="1180" priority="44" operator="equal">
      <formula>"Muy Baja"</formula>
    </cfRule>
  </conditionalFormatting>
  <conditionalFormatting sqref="AC49:AC50">
    <cfRule type="cellIs" dxfId="1179" priority="35" operator="equal">
      <formula>"Catastrófico"</formula>
    </cfRule>
    <cfRule type="cellIs" dxfId="1178" priority="36" operator="equal">
      <formula>"Mayor"</formula>
    </cfRule>
    <cfRule type="cellIs" dxfId="1177" priority="37" operator="equal">
      <formula>"Moderado"</formula>
    </cfRule>
    <cfRule type="cellIs" dxfId="1176" priority="38" operator="equal">
      <formula>"Menor"</formula>
    </cfRule>
    <cfRule type="cellIs" dxfId="1175" priority="39" operator="equal">
      <formula>"Leve"</formula>
    </cfRule>
  </conditionalFormatting>
  <conditionalFormatting sqref="AE49:AE50">
    <cfRule type="cellIs" dxfId="1174" priority="31" operator="equal">
      <formula>"Extremo"</formula>
    </cfRule>
    <cfRule type="cellIs" dxfId="1173" priority="32" operator="equal">
      <formula>"Alto"</formula>
    </cfRule>
    <cfRule type="cellIs" dxfId="1172" priority="33" operator="equal">
      <formula>"Moderado"</formula>
    </cfRule>
    <cfRule type="cellIs" dxfId="1171" priority="34" operator="equal">
      <formula>"Bajo"</formula>
    </cfRule>
  </conditionalFormatting>
  <conditionalFormatting sqref="L49:L50">
    <cfRule type="containsText" dxfId="1170" priority="30" operator="containsText" text="❌">
      <formula>NOT(ISERROR(SEARCH("❌",L49)))</formula>
    </cfRule>
  </conditionalFormatting>
  <conditionalFormatting sqref="M47">
    <cfRule type="cellIs" dxfId="1169" priority="25" operator="equal">
      <formula>"Catastrófico"</formula>
    </cfRule>
    <cfRule type="cellIs" dxfId="1168" priority="26" operator="equal">
      <formula>"Mayor"</formula>
    </cfRule>
    <cfRule type="cellIs" dxfId="1167" priority="27" operator="equal">
      <formula>"Moderado"</formula>
    </cfRule>
    <cfRule type="cellIs" dxfId="1166" priority="28" operator="equal">
      <formula>"Menor"</formula>
    </cfRule>
    <cfRule type="cellIs" dxfId="1165" priority="29" operator="equal">
      <formula>"Leve"</formula>
    </cfRule>
  </conditionalFormatting>
  <conditionalFormatting sqref="I47">
    <cfRule type="cellIs" dxfId="1164" priority="20" operator="equal">
      <formula>"Muy Alta"</formula>
    </cfRule>
    <cfRule type="cellIs" dxfId="1163" priority="21" operator="equal">
      <formula>"Alta"</formula>
    </cfRule>
    <cfRule type="cellIs" dxfId="1162" priority="22" operator="equal">
      <formula>"Media"</formula>
    </cfRule>
    <cfRule type="cellIs" dxfId="1161" priority="23" operator="equal">
      <formula>"Baja"</formula>
    </cfRule>
    <cfRule type="cellIs" dxfId="1160" priority="24" operator="equal">
      <formula>"Muy Baja"</formula>
    </cfRule>
  </conditionalFormatting>
  <conditionalFormatting sqref="O47">
    <cfRule type="cellIs" dxfId="1159" priority="16" operator="equal">
      <formula>"Extremo"</formula>
    </cfRule>
    <cfRule type="cellIs" dxfId="1158" priority="17" operator="equal">
      <formula>"Alto"</formula>
    </cfRule>
    <cfRule type="cellIs" dxfId="1157" priority="18" operator="equal">
      <formula>"Moderado"</formula>
    </cfRule>
    <cfRule type="cellIs" dxfId="1156" priority="19" operator="equal">
      <formula>"Bajo"</formula>
    </cfRule>
  </conditionalFormatting>
  <conditionalFormatting sqref="AA47:AA48">
    <cfRule type="cellIs" dxfId="1155" priority="11" operator="equal">
      <formula>"Muy Alta"</formula>
    </cfRule>
    <cfRule type="cellIs" dxfId="1154" priority="12" operator="equal">
      <formula>"Alta"</formula>
    </cfRule>
    <cfRule type="cellIs" dxfId="1153" priority="13" operator="equal">
      <formula>"Media"</formula>
    </cfRule>
    <cfRule type="cellIs" dxfId="1152" priority="14" operator="equal">
      <formula>"Baja"</formula>
    </cfRule>
    <cfRule type="cellIs" dxfId="1151" priority="15" operator="equal">
      <formula>"Muy Baja"</formula>
    </cfRule>
  </conditionalFormatting>
  <conditionalFormatting sqref="AC47:AC48">
    <cfRule type="cellIs" dxfId="1150" priority="6" operator="equal">
      <formula>"Catastrófico"</formula>
    </cfRule>
    <cfRule type="cellIs" dxfId="1149" priority="7" operator="equal">
      <formula>"Mayor"</formula>
    </cfRule>
    <cfRule type="cellIs" dxfId="1148" priority="8" operator="equal">
      <formula>"Moderado"</formula>
    </cfRule>
    <cfRule type="cellIs" dxfId="1147" priority="9" operator="equal">
      <formula>"Menor"</formula>
    </cfRule>
    <cfRule type="cellIs" dxfId="1146" priority="10" operator="equal">
      <formula>"Leve"</formula>
    </cfRule>
  </conditionalFormatting>
  <conditionalFormatting sqref="AE47:AE48">
    <cfRule type="cellIs" dxfId="1145" priority="2" operator="equal">
      <formula>"Extremo"</formula>
    </cfRule>
    <cfRule type="cellIs" dxfId="1144" priority="3" operator="equal">
      <formula>"Alto"</formula>
    </cfRule>
    <cfRule type="cellIs" dxfId="1143" priority="4" operator="equal">
      <formula>"Moderado"</formula>
    </cfRule>
    <cfRule type="cellIs" dxfId="1142" priority="5" operator="equal">
      <formula>"Bajo"</formula>
    </cfRule>
  </conditionalFormatting>
  <conditionalFormatting sqref="L47:L48">
    <cfRule type="containsText" dxfId="1141" priority="1" operator="containsText" text="❌">
      <formula>NOT(ISERROR(SEARCH("❌",L47)))</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2FA29-EEF3-49DC-BD96-F4B6785D9B87}">
  <dimension ref="A1:AK28"/>
  <sheetViews>
    <sheetView topLeftCell="A19" workbookViewId="0">
      <selection activeCell="C21" sqref="C21:C22"/>
    </sheetView>
  </sheetViews>
  <sheetFormatPr baseColWidth="10" defaultColWidth="18.85546875" defaultRowHeight="15" x14ac:dyDescent="0.25"/>
  <cols>
    <col min="1" max="1" width="18.85546875" style="55"/>
  </cols>
  <sheetData>
    <row r="1" spans="1:37" ht="16.5" x14ac:dyDescent="0.25">
      <c r="A1" s="165"/>
      <c r="B1" s="165"/>
      <c r="C1" s="165"/>
      <c r="D1" s="165"/>
      <c r="E1" s="215" t="s">
        <v>0</v>
      </c>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t="s">
        <v>1</v>
      </c>
      <c r="AI1" s="215"/>
      <c r="AJ1" s="215"/>
      <c r="AK1" s="215"/>
    </row>
    <row r="2" spans="1:37" ht="16.5" x14ac:dyDescent="0.25">
      <c r="A2" s="165"/>
      <c r="B2" s="165"/>
      <c r="C2" s="165"/>
      <c r="D2" s="165"/>
      <c r="E2" s="215" t="s">
        <v>2</v>
      </c>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t="s">
        <v>3</v>
      </c>
      <c r="AI2" s="215"/>
      <c r="AJ2" s="215"/>
      <c r="AK2" s="215"/>
    </row>
    <row r="3" spans="1:37" ht="16.5" x14ac:dyDescent="0.25">
      <c r="A3" s="165"/>
      <c r="B3" s="165"/>
      <c r="C3" s="165"/>
      <c r="D3" s="16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t="s">
        <v>4</v>
      </c>
      <c r="AI3" s="215"/>
      <c r="AJ3" s="215"/>
      <c r="AK3" s="215"/>
    </row>
    <row r="4" spans="1:37" ht="16.5" x14ac:dyDescent="0.25">
      <c r="A4" s="13"/>
      <c r="B4" s="14"/>
      <c r="C4" s="13"/>
      <c r="D4" s="13"/>
      <c r="E4" s="11"/>
      <c r="F4" s="13"/>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ht="23.25" x14ac:dyDescent="0.25">
      <c r="A5" s="187" t="s">
        <v>5</v>
      </c>
      <c r="B5" s="187"/>
      <c r="C5" s="314" t="s">
        <v>356</v>
      </c>
      <c r="D5" s="314"/>
      <c r="E5" s="314"/>
      <c r="F5" s="314"/>
      <c r="G5" s="314"/>
      <c r="H5" s="187" t="s">
        <v>6</v>
      </c>
      <c r="I5" s="187"/>
      <c r="J5" s="186"/>
      <c r="K5" s="186"/>
      <c r="L5" s="186"/>
      <c r="M5" s="186"/>
      <c r="N5" s="186"/>
      <c r="O5" s="187" t="s">
        <v>7</v>
      </c>
      <c r="P5" s="187"/>
      <c r="Q5" s="315" t="s">
        <v>357</v>
      </c>
      <c r="R5" s="316"/>
      <c r="S5" s="316"/>
      <c r="T5" s="316"/>
      <c r="U5" s="316"/>
      <c r="V5" s="316"/>
      <c r="W5" s="316"/>
      <c r="X5" s="316"/>
      <c r="Y5" s="316"/>
      <c r="Z5" s="316"/>
      <c r="AA5" s="316"/>
      <c r="AB5" s="316"/>
      <c r="AC5" s="316"/>
      <c r="AD5" s="316"/>
      <c r="AE5" s="319"/>
      <c r="AF5" s="15" t="s">
        <v>8</v>
      </c>
      <c r="AG5" s="315" t="s">
        <v>358</v>
      </c>
      <c r="AH5" s="316"/>
      <c r="AI5" s="316"/>
      <c r="AJ5" s="316"/>
      <c r="AK5" s="316"/>
    </row>
    <row r="6" spans="1:37" ht="16.5" x14ac:dyDescent="0.25">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row>
    <row r="7" spans="1:37" ht="16.5" x14ac:dyDescent="0.25">
      <c r="A7" s="188" t="s">
        <v>13</v>
      </c>
      <c r="B7" s="180" t="s">
        <v>14</v>
      </c>
      <c r="C7" s="184" t="s">
        <v>15</v>
      </c>
      <c r="D7" s="184" t="s">
        <v>16</v>
      </c>
      <c r="E7" s="180" t="s">
        <v>17</v>
      </c>
      <c r="F7" s="184" t="s">
        <v>18</v>
      </c>
      <c r="G7" s="184" t="s">
        <v>19</v>
      </c>
      <c r="H7" s="317" t="s">
        <v>20</v>
      </c>
      <c r="I7" s="181" t="s">
        <v>21</v>
      </c>
      <c r="J7" s="317" t="s">
        <v>22</v>
      </c>
      <c r="K7" s="317" t="s">
        <v>23</v>
      </c>
      <c r="L7" s="317" t="s">
        <v>24</v>
      </c>
      <c r="M7" s="181" t="s">
        <v>21</v>
      </c>
      <c r="N7" s="317"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9.5" thickBot="1" x14ac:dyDescent="0.3">
      <c r="A8" s="188"/>
      <c r="B8" s="180"/>
      <c r="C8" s="184"/>
      <c r="D8" s="184"/>
      <c r="E8" s="180"/>
      <c r="F8" s="184"/>
      <c r="G8" s="184"/>
      <c r="H8" s="317"/>
      <c r="I8" s="181"/>
      <c r="J8" s="317"/>
      <c r="K8" s="317"/>
      <c r="L8" s="318"/>
      <c r="M8" s="181"/>
      <c r="N8" s="317"/>
      <c r="O8" s="193"/>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row>
    <row r="9" spans="1:37" ht="82.5" x14ac:dyDescent="0.25">
      <c r="A9" s="165">
        <v>1</v>
      </c>
      <c r="B9" s="305" t="s">
        <v>46</v>
      </c>
      <c r="C9" s="310" t="s">
        <v>359</v>
      </c>
      <c r="D9" s="310" t="s">
        <v>360</v>
      </c>
      <c r="E9" s="312" t="s">
        <v>361</v>
      </c>
      <c r="F9" s="305" t="s">
        <v>75</v>
      </c>
      <c r="G9" s="307" t="s">
        <v>62</v>
      </c>
      <c r="H9" s="308" t="s">
        <v>362</v>
      </c>
      <c r="I9" s="303">
        <v>1</v>
      </c>
      <c r="J9" s="309" t="s">
        <v>52</v>
      </c>
      <c r="K9" s="303" t="s">
        <v>52</v>
      </c>
      <c r="L9" s="308" t="s">
        <v>53</v>
      </c>
      <c r="M9" s="303">
        <v>0.4</v>
      </c>
      <c r="N9" s="304" t="s">
        <v>119</v>
      </c>
      <c r="O9" s="86">
        <v>1</v>
      </c>
      <c r="P9" s="88" t="s">
        <v>363</v>
      </c>
      <c r="Q9" s="89" t="s">
        <v>364</v>
      </c>
      <c r="R9" s="90" t="s">
        <v>57</v>
      </c>
      <c r="S9" s="91" t="s">
        <v>58</v>
      </c>
      <c r="T9" s="91" t="s">
        <v>59</v>
      </c>
      <c r="U9" s="92" t="s">
        <v>60</v>
      </c>
      <c r="V9" s="91" t="s">
        <v>61</v>
      </c>
      <c r="W9" s="91" t="s">
        <v>62</v>
      </c>
      <c r="X9" s="91" t="s">
        <v>63</v>
      </c>
      <c r="Y9" s="93">
        <v>0.6</v>
      </c>
      <c r="Z9" s="94" t="s">
        <v>76</v>
      </c>
      <c r="AA9" s="92">
        <v>0.6</v>
      </c>
      <c r="AB9" s="94" t="s">
        <v>104</v>
      </c>
      <c r="AC9" s="92">
        <v>0</v>
      </c>
      <c r="AD9" s="95" t="s">
        <v>54</v>
      </c>
      <c r="AE9" s="91" t="s">
        <v>64</v>
      </c>
      <c r="AF9" s="85"/>
      <c r="AG9" s="87"/>
      <c r="AH9" s="96"/>
      <c r="AI9" s="96"/>
      <c r="AJ9" s="85"/>
      <c r="AK9" s="87" t="s">
        <v>99</v>
      </c>
    </row>
    <row r="10" spans="1:37" ht="17.25" thickBot="1" x14ac:dyDescent="0.3">
      <c r="A10" s="165"/>
      <c r="B10" s="305"/>
      <c r="C10" s="311"/>
      <c r="D10" s="311"/>
      <c r="E10" s="313"/>
      <c r="F10" s="305"/>
      <c r="G10" s="307"/>
      <c r="H10" s="308"/>
      <c r="I10" s="303"/>
      <c r="J10" s="309"/>
      <c r="K10" s="303">
        <v>0</v>
      </c>
      <c r="L10" s="308"/>
      <c r="M10" s="303"/>
      <c r="N10" s="304"/>
      <c r="O10" s="86">
        <v>2</v>
      </c>
      <c r="P10" s="85"/>
      <c r="Q10" s="85"/>
      <c r="R10" s="90" t="s">
        <v>82</v>
      </c>
      <c r="S10" s="91"/>
      <c r="T10" s="91"/>
      <c r="U10" s="92" t="s">
        <v>82</v>
      </c>
      <c r="V10" s="91"/>
      <c r="W10" s="91"/>
      <c r="X10" s="91"/>
      <c r="Y10" s="93" t="s">
        <v>82</v>
      </c>
      <c r="Z10" s="94" t="s">
        <v>82</v>
      </c>
      <c r="AA10" s="92" t="s">
        <v>82</v>
      </c>
      <c r="AB10" s="94" t="s">
        <v>82</v>
      </c>
      <c r="AC10" s="92" t="s">
        <v>82</v>
      </c>
      <c r="AD10" s="95" t="s">
        <v>82</v>
      </c>
      <c r="AE10" s="91"/>
      <c r="AF10" s="85"/>
      <c r="AG10" s="87"/>
      <c r="AH10" s="96"/>
      <c r="AI10" s="96"/>
      <c r="AJ10" s="85"/>
      <c r="AK10" s="87"/>
    </row>
    <row r="11" spans="1:37" ht="99.75" thickBot="1" x14ac:dyDescent="0.3">
      <c r="A11" s="165">
        <v>2</v>
      </c>
      <c r="B11" s="305" t="s">
        <v>46</v>
      </c>
      <c r="C11" s="310" t="s">
        <v>365</v>
      </c>
      <c r="D11" s="310" t="s">
        <v>366</v>
      </c>
      <c r="E11" s="312" t="s">
        <v>367</v>
      </c>
      <c r="F11" s="305" t="s">
        <v>75</v>
      </c>
      <c r="G11" s="307" t="s">
        <v>62</v>
      </c>
      <c r="H11" s="308" t="s">
        <v>362</v>
      </c>
      <c r="I11" s="303">
        <v>1</v>
      </c>
      <c r="J11" s="309" t="s">
        <v>52</v>
      </c>
      <c r="K11" s="303" t="s">
        <v>52</v>
      </c>
      <c r="L11" s="308" t="s">
        <v>53</v>
      </c>
      <c r="M11" s="303">
        <v>0.4</v>
      </c>
      <c r="N11" s="304" t="s">
        <v>119</v>
      </c>
      <c r="O11" s="86">
        <v>1</v>
      </c>
      <c r="P11" s="97" t="s">
        <v>368</v>
      </c>
      <c r="Q11" s="89" t="s">
        <v>369</v>
      </c>
      <c r="R11" s="90" t="s">
        <v>57</v>
      </c>
      <c r="S11" s="91" t="s">
        <v>58</v>
      </c>
      <c r="T11" s="91" t="s">
        <v>59</v>
      </c>
      <c r="U11" s="92" t="s">
        <v>60</v>
      </c>
      <c r="V11" s="91" t="s">
        <v>61</v>
      </c>
      <c r="W11" s="91" t="s">
        <v>62</v>
      </c>
      <c r="X11" s="91" t="s">
        <v>63</v>
      </c>
      <c r="Y11" s="93">
        <v>0.6</v>
      </c>
      <c r="Z11" s="94" t="s">
        <v>76</v>
      </c>
      <c r="AA11" s="92">
        <v>0.6</v>
      </c>
      <c r="AB11" s="94" t="s">
        <v>53</v>
      </c>
      <c r="AC11" s="92">
        <v>0.4</v>
      </c>
      <c r="AD11" s="95" t="s">
        <v>54</v>
      </c>
      <c r="AE11" s="91" t="s">
        <v>64</v>
      </c>
      <c r="AF11" s="85"/>
      <c r="AG11" s="87"/>
      <c r="AH11" s="96"/>
      <c r="AI11" s="96"/>
      <c r="AJ11" s="85"/>
      <c r="AK11" s="87" t="s">
        <v>99</v>
      </c>
    </row>
    <row r="12" spans="1:37" ht="65.25" thickBot="1" x14ac:dyDescent="0.3">
      <c r="A12" s="165"/>
      <c r="B12" s="305"/>
      <c r="C12" s="311"/>
      <c r="D12" s="311"/>
      <c r="E12" s="313"/>
      <c r="F12" s="305"/>
      <c r="G12" s="307"/>
      <c r="H12" s="308"/>
      <c r="I12" s="303"/>
      <c r="J12" s="309"/>
      <c r="K12" s="303">
        <v>0</v>
      </c>
      <c r="L12" s="308"/>
      <c r="M12" s="303"/>
      <c r="N12" s="304"/>
      <c r="O12" s="86">
        <v>2</v>
      </c>
      <c r="P12" s="97" t="s">
        <v>370</v>
      </c>
      <c r="Q12" s="89" t="s">
        <v>371</v>
      </c>
      <c r="R12" s="90" t="s">
        <v>14</v>
      </c>
      <c r="S12" s="91" t="s">
        <v>102</v>
      </c>
      <c r="T12" s="91" t="s">
        <v>59</v>
      </c>
      <c r="U12" s="92" t="s">
        <v>103</v>
      </c>
      <c r="V12" s="91" t="s">
        <v>61</v>
      </c>
      <c r="W12" s="91" t="s">
        <v>122</v>
      </c>
      <c r="X12" s="91" t="s">
        <v>63</v>
      </c>
      <c r="Y12" s="93">
        <v>0.6</v>
      </c>
      <c r="Z12" s="94" t="s">
        <v>76</v>
      </c>
      <c r="AA12" s="92">
        <v>0.6</v>
      </c>
      <c r="AB12" s="94" t="s">
        <v>53</v>
      </c>
      <c r="AC12" s="92">
        <v>0.30000000000000004</v>
      </c>
      <c r="AD12" s="95" t="s">
        <v>54</v>
      </c>
      <c r="AE12" s="91" t="s">
        <v>64</v>
      </c>
      <c r="AF12" s="85"/>
      <c r="AG12" s="87"/>
      <c r="AH12" s="96"/>
      <c r="AI12" s="96"/>
      <c r="AJ12" s="85"/>
      <c r="AK12" s="87" t="s">
        <v>99</v>
      </c>
    </row>
    <row r="13" spans="1:37" ht="99" x14ac:dyDescent="0.25">
      <c r="A13" s="165">
        <v>3</v>
      </c>
      <c r="B13" s="305" t="s">
        <v>46</v>
      </c>
      <c r="C13" s="310" t="s">
        <v>372</v>
      </c>
      <c r="D13" s="310" t="s">
        <v>372</v>
      </c>
      <c r="E13" s="312" t="s">
        <v>373</v>
      </c>
      <c r="F13" s="305" t="s">
        <v>75</v>
      </c>
      <c r="G13" s="307" t="s">
        <v>374</v>
      </c>
      <c r="H13" s="308" t="s">
        <v>362</v>
      </c>
      <c r="I13" s="303">
        <v>1</v>
      </c>
      <c r="J13" s="309" t="s">
        <v>52</v>
      </c>
      <c r="K13" s="303" t="s">
        <v>52</v>
      </c>
      <c r="L13" s="308" t="s">
        <v>53</v>
      </c>
      <c r="M13" s="303">
        <v>0.4</v>
      </c>
      <c r="N13" s="304" t="s">
        <v>119</v>
      </c>
      <c r="O13" s="86">
        <v>1</v>
      </c>
      <c r="P13" s="97" t="s">
        <v>375</v>
      </c>
      <c r="Q13" s="89" t="s">
        <v>376</v>
      </c>
      <c r="R13" s="90" t="s">
        <v>14</v>
      </c>
      <c r="S13" s="91" t="s">
        <v>102</v>
      </c>
      <c r="T13" s="91" t="s">
        <v>111</v>
      </c>
      <c r="U13" s="92" t="s">
        <v>112</v>
      </c>
      <c r="V13" s="91" t="s">
        <v>61</v>
      </c>
      <c r="W13" s="91" t="s">
        <v>122</v>
      </c>
      <c r="X13" s="91" t="s">
        <v>63</v>
      </c>
      <c r="Y13" s="93">
        <v>1</v>
      </c>
      <c r="Z13" s="94" t="s">
        <v>362</v>
      </c>
      <c r="AA13" s="92">
        <v>1</v>
      </c>
      <c r="AB13" s="94" t="s">
        <v>53</v>
      </c>
      <c r="AC13" s="92">
        <v>0.26</v>
      </c>
      <c r="AD13" s="95" t="s">
        <v>119</v>
      </c>
      <c r="AE13" s="91" t="s">
        <v>64</v>
      </c>
      <c r="AF13" s="85"/>
      <c r="AG13" s="87"/>
      <c r="AH13" s="96"/>
      <c r="AI13" s="96"/>
      <c r="AJ13" s="85"/>
      <c r="AK13" s="87" t="s">
        <v>99</v>
      </c>
    </row>
    <row r="14" spans="1:37" ht="17.25" thickBot="1" x14ac:dyDescent="0.3">
      <c r="A14" s="165"/>
      <c r="B14" s="305"/>
      <c r="C14" s="311"/>
      <c r="D14" s="311"/>
      <c r="E14" s="313"/>
      <c r="F14" s="305"/>
      <c r="G14" s="307"/>
      <c r="H14" s="308"/>
      <c r="I14" s="303"/>
      <c r="J14" s="309"/>
      <c r="K14" s="303">
        <v>0</v>
      </c>
      <c r="L14" s="308"/>
      <c r="M14" s="303"/>
      <c r="N14" s="304"/>
      <c r="O14" s="86">
        <v>2</v>
      </c>
      <c r="P14" s="85"/>
      <c r="Q14" s="85"/>
      <c r="R14" s="90" t="s">
        <v>82</v>
      </c>
      <c r="S14" s="91"/>
      <c r="T14" s="91"/>
      <c r="U14" s="92" t="s">
        <v>82</v>
      </c>
      <c r="V14" s="91"/>
      <c r="W14" s="91"/>
      <c r="X14" s="91"/>
      <c r="Y14" s="98" t="s">
        <v>82</v>
      </c>
      <c r="Z14" s="94" t="s">
        <v>82</v>
      </c>
      <c r="AA14" s="92" t="s">
        <v>82</v>
      </c>
      <c r="AB14" s="94" t="s">
        <v>82</v>
      </c>
      <c r="AC14" s="92" t="s">
        <v>82</v>
      </c>
      <c r="AD14" s="95" t="s">
        <v>82</v>
      </c>
      <c r="AE14" s="91"/>
      <c r="AF14" s="85"/>
      <c r="AG14" s="87"/>
      <c r="AH14" s="96"/>
      <c r="AI14" s="96"/>
      <c r="AJ14" s="85"/>
      <c r="AK14" s="87"/>
    </row>
    <row r="15" spans="1:37" ht="82.5" x14ac:dyDescent="0.25">
      <c r="A15" s="165">
        <v>4</v>
      </c>
      <c r="B15" s="305" t="s">
        <v>46</v>
      </c>
      <c r="C15" s="310" t="s">
        <v>377</v>
      </c>
      <c r="D15" s="310" t="s">
        <v>378</v>
      </c>
      <c r="E15" s="306" t="s">
        <v>379</v>
      </c>
      <c r="F15" s="305" t="s">
        <v>75</v>
      </c>
      <c r="G15" s="307" t="s">
        <v>62</v>
      </c>
      <c r="H15" s="308" t="s">
        <v>362</v>
      </c>
      <c r="I15" s="303">
        <v>1</v>
      </c>
      <c r="J15" s="309" t="s">
        <v>52</v>
      </c>
      <c r="K15" s="303" t="s">
        <v>52</v>
      </c>
      <c r="L15" s="308" t="s">
        <v>53</v>
      </c>
      <c r="M15" s="303">
        <v>0.4</v>
      </c>
      <c r="N15" s="304" t="s">
        <v>119</v>
      </c>
      <c r="O15" s="86">
        <v>1</v>
      </c>
      <c r="P15" s="97" t="s">
        <v>380</v>
      </c>
      <c r="Q15" s="89" t="s">
        <v>381</v>
      </c>
      <c r="R15" s="90" t="s">
        <v>57</v>
      </c>
      <c r="S15" s="91" t="s">
        <v>58</v>
      </c>
      <c r="T15" s="91" t="s">
        <v>59</v>
      </c>
      <c r="U15" s="92" t="s">
        <v>60</v>
      </c>
      <c r="V15" s="91" t="s">
        <v>61</v>
      </c>
      <c r="W15" s="91" t="s">
        <v>62</v>
      </c>
      <c r="X15" s="91" t="s">
        <v>63</v>
      </c>
      <c r="Y15" s="93">
        <v>0.6</v>
      </c>
      <c r="Z15" s="94" t="s">
        <v>76</v>
      </c>
      <c r="AA15" s="92">
        <v>0.6</v>
      </c>
      <c r="AB15" s="94" t="s">
        <v>53</v>
      </c>
      <c r="AC15" s="92">
        <v>0.4</v>
      </c>
      <c r="AD15" s="95" t="s">
        <v>54</v>
      </c>
      <c r="AE15" s="91" t="s">
        <v>64</v>
      </c>
      <c r="AF15" s="85"/>
      <c r="AG15" s="87"/>
      <c r="AH15" s="96"/>
      <c r="AI15" s="96"/>
      <c r="AJ15" s="85"/>
      <c r="AK15" s="87" t="s">
        <v>99</v>
      </c>
    </row>
    <row r="16" spans="1:37" ht="17.25" thickBot="1" x14ac:dyDescent="0.3">
      <c r="A16" s="165"/>
      <c r="B16" s="305"/>
      <c r="C16" s="311"/>
      <c r="D16" s="311"/>
      <c r="E16" s="306"/>
      <c r="F16" s="305"/>
      <c r="G16" s="307"/>
      <c r="H16" s="308"/>
      <c r="I16" s="303"/>
      <c r="J16" s="309"/>
      <c r="K16" s="303">
        <v>0</v>
      </c>
      <c r="L16" s="308"/>
      <c r="M16" s="303"/>
      <c r="N16" s="304"/>
      <c r="O16" s="86">
        <v>2</v>
      </c>
      <c r="P16" s="85"/>
      <c r="Q16" s="85"/>
      <c r="R16" s="90" t="s">
        <v>82</v>
      </c>
      <c r="S16" s="91"/>
      <c r="T16" s="91"/>
      <c r="U16" s="92" t="s">
        <v>82</v>
      </c>
      <c r="V16" s="91"/>
      <c r="W16" s="91"/>
      <c r="X16" s="91"/>
      <c r="Y16" s="93" t="s">
        <v>82</v>
      </c>
      <c r="Z16" s="94" t="s">
        <v>82</v>
      </c>
      <c r="AA16" s="92" t="s">
        <v>82</v>
      </c>
      <c r="AB16" s="94" t="s">
        <v>82</v>
      </c>
      <c r="AC16" s="92" t="s">
        <v>82</v>
      </c>
      <c r="AD16" s="95" t="s">
        <v>82</v>
      </c>
      <c r="AE16" s="91"/>
      <c r="AF16" s="85"/>
      <c r="AG16" s="87"/>
      <c r="AH16" s="96"/>
      <c r="AI16" s="96"/>
      <c r="AJ16" s="85"/>
      <c r="AK16" s="87" t="s">
        <v>99</v>
      </c>
    </row>
    <row r="17" spans="1:37" ht="99" x14ac:dyDescent="0.25">
      <c r="A17" s="165">
        <v>5</v>
      </c>
      <c r="B17" s="305" t="s">
        <v>46</v>
      </c>
      <c r="C17" s="310" t="s">
        <v>382</v>
      </c>
      <c r="D17" s="310" t="s">
        <v>383</v>
      </c>
      <c r="E17" s="306" t="s">
        <v>384</v>
      </c>
      <c r="F17" s="305" t="s">
        <v>75</v>
      </c>
      <c r="G17" s="307" t="s">
        <v>62</v>
      </c>
      <c r="H17" s="308" t="s">
        <v>362</v>
      </c>
      <c r="I17" s="303">
        <v>1</v>
      </c>
      <c r="J17" s="309" t="s">
        <v>52</v>
      </c>
      <c r="K17" s="303" t="s">
        <v>52</v>
      </c>
      <c r="L17" s="308" t="s">
        <v>53</v>
      </c>
      <c r="M17" s="303">
        <v>0.4</v>
      </c>
      <c r="N17" s="304" t="s">
        <v>119</v>
      </c>
      <c r="O17" s="86">
        <v>1</v>
      </c>
      <c r="P17" s="97" t="s">
        <v>385</v>
      </c>
      <c r="Q17" s="89" t="s">
        <v>386</v>
      </c>
      <c r="R17" s="90" t="s">
        <v>57</v>
      </c>
      <c r="S17" s="91" t="s">
        <v>58</v>
      </c>
      <c r="T17" s="91" t="s">
        <v>59</v>
      </c>
      <c r="U17" s="92" t="s">
        <v>60</v>
      </c>
      <c r="V17" s="91" t="s">
        <v>61</v>
      </c>
      <c r="W17" s="91" t="s">
        <v>62</v>
      </c>
      <c r="X17" s="91" t="s">
        <v>63</v>
      </c>
      <c r="Y17" s="93">
        <v>0.6</v>
      </c>
      <c r="Z17" s="94" t="s">
        <v>76</v>
      </c>
      <c r="AA17" s="92">
        <v>0.6</v>
      </c>
      <c r="AB17" s="94" t="s">
        <v>53</v>
      </c>
      <c r="AC17" s="92">
        <v>0.4</v>
      </c>
      <c r="AD17" s="95" t="s">
        <v>54</v>
      </c>
      <c r="AE17" s="91" t="s">
        <v>64</v>
      </c>
      <c r="AF17" s="85"/>
      <c r="AG17" s="87"/>
      <c r="AH17" s="96"/>
      <c r="AI17" s="96"/>
      <c r="AJ17" s="85"/>
      <c r="AK17" s="87" t="s">
        <v>99</v>
      </c>
    </row>
    <row r="18" spans="1:37" ht="17.25" thickBot="1" x14ac:dyDescent="0.3">
      <c r="A18" s="165"/>
      <c r="B18" s="305"/>
      <c r="C18" s="311"/>
      <c r="D18" s="311"/>
      <c r="E18" s="306"/>
      <c r="F18" s="305"/>
      <c r="G18" s="307"/>
      <c r="H18" s="308"/>
      <c r="I18" s="303"/>
      <c r="J18" s="309"/>
      <c r="K18" s="303">
        <v>0</v>
      </c>
      <c r="L18" s="308"/>
      <c r="M18" s="303"/>
      <c r="N18" s="304"/>
      <c r="O18" s="86">
        <v>2</v>
      </c>
      <c r="P18" s="85"/>
      <c r="Q18" s="85"/>
      <c r="R18" s="90" t="s">
        <v>82</v>
      </c>
      <c r="S18" s="91"/>
      <c r="T18" s="91"/>
      <c r="U18" s="92" t="s">
        <v>82</v>
      </c>
      <c r="V18" s="91"/>
      <c r="W18" s="91"/>
      <c r="X18" s="91"/>
      <c r="Y18" s="93" t="s">
        <v>82</v>
      </c>
      <c r="Z18" s="94" t="s">
        <v>82</v>
      </c>
      <c r="AA18" s="92" t="s">
        <v>82</v>
      </c>
      <c r="AB18" s="94" t="s">
        <v>82</v>
      </c>
      <c r="AC18" s="92" t="s">
        <v>82</v>
      </c>
      <c r="AD18" s="95" t="s">
        <v>82</v>
      </c>
      <c r="AE18" s="91"/>
      <c r="AF18" s="85"/>
      <c r="AG18" s="87"/>
      <c r="AH18" s="96"/>
      <c r="AI18" s="96"/>
      <c r="AJ18" s="85"/>
      <c r="AK18" s="87"/>
    </row>
    <row r="19" spans="1:37" ht="115.5" x14ac:dyDescent="0.25">
      <c r="A19" s="165">
        <v>6</v>
      </c>
      <c r="B19" s="305" t="s">
        <v>46</v>
      </c>
      <c r="C19" s="310" t="s">
        <v>387</v>
      </c>
      <c r="D19" s="310" t="s">
        <v>388</v>
      </c>
      <c r="E19" s="306" t="s">
        <v>389</v>
      </c>
      <c r="F19" s="305" t="s">
        <v>75</v>
      </c>
      <c r="G19" s="307" t="s">
        <v>62</v>
      </c>
      <c r="H19" s="308" t="s">
        <v>362</v>
      </c>
      <c r="I19" s="303">
        <v>1</v>
      </c>
      <c r="J19" s="309" t="s">
        <v>52</v>
      </c>
      <c r="K19" s="303" t="s">
        <v>52</v>
      </c>
      <c r="L19" s="308" t="s">
        <v>53</v>
      </c>
      <c r="M19" s="303">
        <v>0.4</v>
      </c>
      <c r="N19" s="304" t="s">
        <v>119</v>
      </c>
      <c r="O19" s="86">
        <v>1</v>
      </c>
      <c r="P19" s="97" t="s">
        <v>390</v>
      </c>
      <c r="Q19" s="89" t="s">
        <v>391</v>
      </c>
      <c r="R19" s="90" t="s">
        <v>57</v>
      </c>
      <c r="S19" s="91" t="s">
        <v>58</v>
      </c>
      <c r="T19" s="91" t="s">
        <v>59</v>
      </c>
      <c r="U19" s="92" t="s">
        <v>60</v>
      </c>
      <c r="V19" s="91" t="s">
        <v>61</v>
      </c>
      <c r="W19" s="91" t="s">
        <v>62</v>
      </c>
      <c r="X19" s="91" t="s">
        <v>63</v>
      </c>
      <c r="Y19" s="93">
        <v>0.6</v>
      </c>
      <c r="Z19" s="94" t="s">
        <v>76</v>
      </c>
      <c r="AA19" s="92">
        <v>0.6</v>
      </c>
      <c r="AB19" s="94" t="s">
        <v>53</v>
      </c>
      <c r="AC19" s="92">
        <v>0.4</v>
      </c>
      <c r="AD19" s="95" t="s">
        <v>54</v>
      </c>
      <c r="AE19" s="91" t="s">
        <v>64</v>
      </c>
      <c r="AF19" s="85"/>
      <c r="AG19" s="87"/>
      <c r="AH19" s="96"/>
      <c r="AI19" s="96"/>
      <c r="AJ19" s="85"/>
      <c r="AK19" s="87" t="s">
        <v>99</v>
      </c>
    </row>
    <row r="20" spans="1:37" ht="17.25" thickBot="1" x14ac:dyDescent="0.3">
      <c r="A20" s="165"/>
      <c r="B20" s="305"/>
      <c r="C20" s="311"/>
      <c r="D20" s="311"/>
      <c r="E20" s="306"/>
      <c r="F20" s="305"/>
      <c r="G20" s="307"/>
      <c r="H20" s="308"/>
      <c r="I20" s="303"/>
      <c r="J20" s="309"/>
      <c r="K20" s="303">
        <v>0</v>
      </c>
      <c r="L20" s="308"/>
      <c r="M20" s="303"/>
      <c r="N20" s="304"/>
      <c r="O20" s="86">
        <v>2</v>
      </c>
      <c r="P20" s="85"/>
      <c r="Q20" s="85"/>
      <c r="R20" s="90" t="s">
        <v>82</v>
      </c>
      <c r="S20" s="91"/>
      <c r="T20" s="91"/>
      <c r="U20" s="92" t="s">
        <v>82</v>
      </c>
      <c r="V20" s="91"/>
      <c r="W20" s="91"/>
      <c r="X20" s="91"/>
      <c r="Y20" s="93" t="s">
        <v>82</v>
      </c>
      <c r="Z20" s="94" t="s">
        <v>82</v>
      </c>
      <c r="AA20" s="92" t="s">
        <v>82</v>
      </c>
      <c r="AB20" s="94" t="s">
        <v>82</v>
      </c>
      <c r="AC20" s="92" t="s">
        <v>82</v>
      </c>
      <c r="AD20" s="95" t="s">
        <v>82</v>
      </c>
      <c r="AE20" s="91"/>
      <c r="AF20" s="85"/>
      <c r="AG20" s="87"/>
      <c r="AH20" s="96"/>
      <c r="AI20" s="96"/>
      <c r="AJ20" s="85"/>
      <c r="AK20" s="87"/>
    </row>
    <row r="21" spans="1:37" ht="148.5" x14ac:dyDescent="0.25">
      <c r="A21" s="165">
        <v>7</v>
      </c>
      <c r="B21" s="305" t="s">
        <v>46</v>
      </c>
      <c r="C21" s="310" t="s">
        <v>392</v>
      </c>
      <c r="D21" s="310" t="s">
        <v>393</v>
      </c>
      <c r="E21" s="306" t="s">
        <v>394</v>
      </c>
      <c r="F21" s="305" t="s">
        <v>75</v>
      </c>
      <c r="G21" s="307" t="s">
        <v>62</v>
      </c>
      <c r="H21" s="308" t="s">
        <v>362</v>
      </c>
      <c r="I21" s="303">
        <v>1</v>
      </c>
      <c r="J21" s="309" t="s">
        <v>52</v>
      </c>
      <c r="K21" s="303" t="s">
        <v>52</v>
      </c>
      <c r="L21" s="308" t="s">
        <v>53</v>
      </c>
      <c r="M21" s="303">
        <v>0.4</v>
      </c>
      <c r="N21" s="304" t="s">
        <v>119</v>
      </c>
      <c r="O21" s="86">
        <v>1</v>
      </c>
      <c r="P21" s="97" t="s">
        <v>395</v>
      </c>
      <c r="Q21" s="89" t="s">
        <v>396</v>
      </c>
      <c r="R21" s="90" t="s">
        <v>57</v>
      </c>
      <c r="S21" s="91" t="s">
        <v>58</v>
      </c>
      <c r="T21" s="91" t="s">
        <v>59</v>
      </c>
      <c r="U21" s="92" t="s">
        <v>60</v>
      </c>
      <c r="V21" s="91" t="s">
        <v>61</v>
      </c>
      <c r="W21" s="91" t="s">
        <v>62</v>
      </c>
      <c r="X21" s="91" t="s">
        <v>63</v>
      </c>
      <c r="Y21" s="93">
        <v>0.6</v>
      </c>
      <c r="Z21" s="94" t="s">
        <v>76</v>
      </c>
      <c r="AA21" s="92">
        <v>0.6</v>
      </c>
      <c r="AB21" s="94" t="s">
        <v>53</v>
      </c>
      <c r="AC21" s="92">
        <v>0.4</v>
      </c>
      <c r="AD21" s="95" t="s">
        <v>54</v>
      </c>
      <c r="AE21" s="91" t="s">
        <v>64</v>
      </c>
      <c r="AF21" s="85"/>
      <c r="AG21" s="87"/>
      <c r="AH21" s="96"/>
      <c r="AI21" s="96"/>
      <c r="AJ21" s="85"/>
      <c r="AK21" s="87" t="s">
        <v>99</v>
      </c>
    </row>
    <row r="22" spans="1:37" ht="17.25" thickBot="1" x14ac:dyDescent="0.3">
      <c r="A22" s="165"/>
      <c r="B22" s="305"/>
      <c r="C22" s="311"/>
      <c r="D22" s="311"/>
      <c r="E22" s="306"/>
      <c r="F22" s="305"/>
      <c r="G22" s="307"/>
      <c r="H22" s="308"/>
      <c r="I22" s="303"/>
      <c r="J22" s="309"/>
      <c r="K22" s="303">
        <v>0</v>
      </c>
      <c r="L22" s="308"/>
      <c r="M22" s="303"/>
      <c r="N22" s="304"/>
      <c r="O22" s="86">
        <v>2</v>
      </c>
      <c r="P22" s="85"/>
      <c r="Q22" s="85"/>
      <c r="R22" s="90" t="s">
        <v>82</v>
      </c>
      <c r="S22" s="91"/>
      <c r="T22" s="91"/>
      <c r="U22" s="92" t="s">
        <v>82</v>
      </c>
      <c r="V22" s="91"/>
      <c r="W22" s="91"/>
      <c r="X22" s="91"/>
      <c r="Y22" s="93" t="s">
        <v>82</v>
      </c>
      <c r="Z22" s="94" t="s">
        <v>82</v>
      </c>
      <c r="AA22" s="92" t="s">
        <v>82</v>
      </c>
      <c r="AB22" s="94" t="s">
        <v>82</v>
      </c>
      <c r="AC22" s="92" t="s">
        <v>82</v>
      </c>
      <c r="AD22" s="95" t="s">
        <v>82</v>
      </c>
      <c r="AE22" s="91"/>
      <c r="AF22" s="85"/>
      <c r="AG22" s="87"/>
      <c r="AH22" s="96"/>
      <c r="AI22" s="96"/>
      <c r="AJ22" s="85"/>
      <c r="AK22" s="87"/>
    </row>
    <row r="23" spans="1:37" ht="16.5" x14ac:dyDescent="0.25">
      <c r="A23" s="165">
        <v>8</v>
      </c>
      <c r="B23" s="305"/>
      <c r="C23" s="305"/>
      <c r="D23" s="305"/>
      <c r="E23" s="306"/>
      <c r="F23" s="305"/>
      <c r="G23" s="307"/>
      <c r="H23" s="308" t="s">
        <v>82</v>
      </c>
      <c r="I23" s="303" t="s">
        <v>82</v>
      </c>
      <c r="J23" s="309"/>
      <c r="K23" s="303">
        <v>0</v>
      </c>
      <c r="L23" s="308" t="s">
        <v>82</v>
      </c>
      <c r="M23" s="303" t="s">
        <v>82</v>
      </c>
      <c r="N23" s="304" t="s">
        <v>82</v>
      </c>
      <c r="O23" s="86">
        <v>1</v>
      </c>
      <c r="P23" s="85"/>
      <c r="Q23" s="85"/>
      <c r="R23" s="90" t="s">
        <v>82</v>
      </c>
      <c r="S23" s="91"/>
      <c r="T23" s="91"/>
      <c r="U23" s="92" t="s">
        <v>82</v>
      </c>
      <c r="V23" s="91"/>
      <c r="W23" s="91"/>
      <c r="X23" s="91"/>
      <c r="Y23" s="93" t="s">
        <v>82</v>
      </c>
      <c r="Z23" s="94" t="s">
        <v>82</v>
      </c>
      <c r="AA23" s="92" t="s">
        <v>82</v>
      </c>
      <c r="AB23" s="94" t="s">
        <v>82</v>
      </c>
      <c r="AC23" s="92" t="s">
        <v>82</v>
      </c>
      <c r="AD23" s="95" t="s">
        <v>82</v>
      </c>
      <c r="AE23" s="91"/>
      <c r="AF23" s="85"/>
      <c r="AG23" s="87"/>
      <c r="AH23" s="96"/>
      <c r="AI23" s="96"/>
      <c r="AJ23" s="85"/>
      <c r="AK23" s="87"/>
    </row>
    <row r="24" spans="1:37" ht="16.5" x14ac:dyDescent="0.25">
      <c r="A24" s="165"/>
      <c r="B24" s="305"/>
      <c r="C24" s="305"/>
      <c r="D24" s="305"/>
      <c r="E24" s="306"/>
      <c r="F24" s="305"/>
      <c r="G24" s="307"/>
      <c r="H24" s="308"/>
      <c r="I24" s="303"/>
      <c r="J24" s="309"/>
      <c r="K24" s="303">
        <v>0</v>
      </c>
      <c r="L24" s="308"/>
      <c r="M24" s="303"/>
      <c r="N24" s="304"/>
      <c r="O24" s="86">
        <v>2</v>
      </c>
      <c r="P24" s="85"/>
      <c r="Q24" s="85"/>
      <c r="R24" s="90" t="s">
        <v>82</v>
      </c>
      <c r="S24" s="91"/>
      <c r="T24" s="91"/>
      <c r="U24" s="92" t="s">
        <v>82</v>
      </c>
      <c r="V24" s="91"/>
      <c r="W24" s="91"/>
      <c r="X24" s="91"/>
      <c r="Y24" s="93" t="s">
        <v>82</v>
      </c>
      <c r="Z24" s="94" t="s">
        <v>82</v>
      </c>
      <c r="AA24" s="92" t="s">
        <v>82</v>
      </c>
      <c r="AB24" s="94" t="s">
        <v>82</v>
      </c>
      <c r="AC24" s="92" t="s">
        <v>82</v>
      </c>
      <c r="AD24" s="95" t="s">
        <v>82</v>
      </c>
      <c r="AE24" s="91"/>
      <c r="AF24" s="85"/>
      <c r="AG24" s="87"/>
      <c r="AH24" s="96"/>
      <c r="AI24" s="96"/>
      <c r="AJ24" s="85"/>
      <c r="AK24" s="87"/>
    </row>
    <row r="25" spans="1:37" ht="16.5" x14ac:dyDescent="0.25">
      <c r="A25" s="165">
        <v>9</v>
      </c>
      <c r="B25" s="305"/>
      <c r="C25" s="305"/>
      <c r="D25" s="305"/>
      <c r="E25" s="306"/>
      <c r="F25" s="305"/>
      <c r="G25" s="307"/>
      <c r="H25" s="308" t="s">
        <v>82</v>
      </c>
      <c r="I25" s="303" t="s">
        <v>82</v>
      </c>
      <c r="J25" s="309"/>
      <c r="K25" s="303">
        <v>0</v>
      </c>
      <c r="L25" s="308" t="s">
        <v>82</v>
      </c>
      <c r="M25" s="303" t="s">
        <v>82</v>
      </c>
      <c r="N25" s="304" t="s">
        <v>82</v>
      </c>
      <c r="O25" s="86">
        <v>1</v>
      </c>
      <c r="P25" s="85"/>
      <c r="Q25" s="85"/>
      <c r="R25" s="90" t="s">
        <v>82</v>
      </c>
      <c r="S25" s="91"/>
      <c r="T25" s="91"/>
      <c r="U25" s="92" t="s">
        <v>82</v>
      </c>
      <c r="V25" s="91"/>
      <c r="W25" s="91"/>
      <c r="X25" s="91"/>
      <c r="Y25" s="93" t="s">
        <v>82</v>
      </c>
      <c r="Z25" s="94" t="s">
        <v>82</v>
      </c>
      <c r="AA25" s="92" t="s">
        <v>82</v>
      </c>
      <c r="AB25" s="94" t="s">
        <v>82</v>
      </c>
      <c r="AC25" s="92" t="s">
        <v>82</v>
      </c>
      <c r="AD25" s="95" t="s">
        <v>82</v>
      </c>
      <c r="AE25" s="91"/>
      <c r="AF25" s="85"/>
      <c r="AG25" s="87"/>
      <c r="AH25" s="96"/>
      <c r="AI25" s="96"/>
      <c r="AJ25" s="85"/>
      <c r="AK25" s="87"/>
    </row>
    <row r="26" spans="1:37" ht="16.5" x14ac:dyDescent="0.25">
      <c r="A26" s="165"/>
      <c r="B26" s="305"/>
      <c r="C26" s="305"/>
      <c r="D26" s="305"/>
      <c r="E26" s="306"/>
      <c r="F26" s="305"/>
      <c r="G26" s="307"/>
      <c r="H26" s="308"/>
      <c r="I26" s="303"/>
      <c r="J26" s="309"/>
      <c r="K26" s="303">
        <v>0</v>
      </c>
      <c r="L26" s="308"/>
      <c r="M26" s="303"/>
      <c r="N26" s="304"/>
      <c r="O26" s="86">
        <v>2</v>
      </c>
      <c r="P26" s="85"/>
      <c r="Q26" s="85"/>
      <c r="R26" s="90" t="s">
        <v>82</v>
      </c>
      <c r="S26" s="91"/>
      <c r="T26" s="91"/>
      <c r="U26" s="92" t="s">
        <v>82</v>
      </c>
      <c r="V26" s="91"/>
      <c r="W26" s="91"/>
      <c r="X26" s="91"/>
      <c r="Y26" s="93" t="s">
        <v>82</v>
      </c>
      <c r="Z26" s="94" t="s">
        <v>82</v>
      </c>
      <c r="AA26" s="92" t="s">
        <v>82</v>
      </c>
      <c r="AB26" s="94" t="s">
        <v>82</v>
      </c>
      <c r="AC26" s="92" t="s">
        <v>82</v>
      </c>
      <c r="AD26" s="95" t="s">
        <v>82</v>
      </c>
      <c r="AE26" s="91"/>
      <c r="AF26" s="85"/>
      <c r="AG26" s="87"/>
      <c r="AH26" s="96"/>
      <c r="AI26" s="96"/>
      <c r="AJ26" s="85"/>
      <c r="AK26" s="87"/>
    </row>
    <row r="27" spans="1:37" ht="16.5" x14ac:dyDescent="0.25">
      <c r="A27" s="165">
        <v>10</v>
      </c>
      <c r="B27" s="305"/>
      <c r="C27" s="305"/>
      <c r="D27" s="305"/>
      <c r="E27" s="306"/>
      <c r="F27" s="305"/>
      <c r="G27" s="307"/>
      <c r="H27" s="308" t="s">
        <v>82</v>
      </c>
      <c r="I27" s="303" t="s">
        <v>82</v>
      </c>
      <c r="J27" s="309"/>
      <c r="K27" s="303">
        <v>0</v>
      </c>
      <c r="L27" s="308" t="s">
        <v>82</v>
      </c>
      <c r="M27" s="303" t="s">
        <v>82</v>
      </c>
      <c r="N27" s="304" t="s">
        <v>82</v>
      </c>
      <c r="O27" s="86">
        <v>1</v>
      </c>
      <c r="P27" s="85"/>
      <c r="Q27" s="85"/>
      <c r="R27" s="90" t="s">
        <v>82</v>
      </c>
      <c r="S27" s="91"/>
      <c r="T27" s="91"/>
      <c r="U27" s="92" t="s">
        <v>82</v>
      </c>
      <c r="V27" s="91"/>
      <c r="W27" s="91"/>
      <c r="X27" s="91"/>
      <c r="Y27" s="93" t="s">
        <v>82</v>
      </c>
      <c r="Z27" s="94" t="s">
        <v>82</v>
      </c>
      <c r="AA27" s="92" t="s">
        <v>82</v>
      </c>
      <c r="AB27" s="94" t="s">
        <v>82</v>
      </c>
      <c r="AC27" s="92" t="s">
        <v>82</v>
      </c>
      <c r="AD27" s="95" t="s">
        <v>82</v>
      </c>
      <c r="AE27" s="91"/>
      <c r="AF27" s="85"/>
      <c r="AG27" s="87"/>
      <c r="AH27" s="96"/>
      <c r="AI27" s="96"/>
      <c r="AJ27" s="85"/>
      <c r="AK27" s="87"/>
    </row>
    <row r="28" spans="1:37" ht="16.5" x14ac:dyDescent="0.25">
      <c r="A28" s="165"/>
      <c r="B28" s="305"/>
      <c r="C28" s="305"/>
      <c r="D28" s="305"/>
      <c r="E28" s="306"/>
      <c r="F28" s="305"/>
      <c r="G28" s="307"/>
      <c r="H28" s="308"/>
      <c r="I28" s="303"/>
      <c r="J28" s="309"/>
      <c r="K28" s="303">
        <v>0</v>
      </c>
      <c r="L28" s="308"/>
      <c r="M28" s="303"/>
      <c r="N28" s="304"/>
      <c r="O28" s="86">
        <v>2</v>
      </c>
      <c r="P28" s="85"/>
      <c r="Q28" s="85"/>
      <c r="R28" s="90" t="s">
        <v>82</v>
      </c>
      <c r="S28" s="91"/>
      <c r="T28" s="91"/>
      <c r="U28" s="92" t="s">
        <v>82</v>
      </c>
      <c r="V28" s="91"/>
      <c r="W28" s="91"/>
      <c r="X28" s="91"/>
      <c r="Y28" s="93" t="s">
        <v>82</v>
      </c>
      <c r="Z28" s="94" t="s">
        <v>82</v>
      </c>
      <c r="AA28" s="92" t="s">
        <v>82</v>
      </c>
      <c r="AB28" s="94" t="s">
        <v>82</v>
      </c>
      <c r="AC28" s="92" t="s">
        <v>82</v>
      </c>
      <c r="AD28" s="95" t="s">
        <v>82</v>
      </c>
      <c r="AE28" s="91"/>
      <c r="AF28" s="85"/>
      <c r="AG28" s="87"/>
      <c r="AH28" s="96"/>
      <c r="AI28" s="96"/>
      <c r="AJ28" s="85"/>
      <c r="AK28" s="87"/>
    </row>
  </sheetData>
  <mergeCells count="190">
    <mergeCell ref="AH1:AK1"/>
    <mergeCell ref="AH3:AK3"/>
    <mergeCell ref="AH2:AK2"/>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F7:AF8"/>
    <mergeCell ref="AK7:AK8"/>
    <mergeCell ref="AJ7:AJ8"/>
    <mergeCell ref="K11:K12"/>
    <mergeCell ref="L11:L12"/>
    <mergeCell ref="M11:M12"/>
    <mergeCell ref="N11:N12"/>
    <mergeCell ref="AB7:AB8"/>
    <mergeCell ref="Z7:Z8"/>
    <mergeCell ref="AA7:AA8"/>
    <mergeCell ref="G7:G8"/>
    <mergeCell ref="H7:H8"/>
    <mergeCell ref="I7:I8"/>
    <mergeCell ref="L7:L8"/>
    <mergeCell ref="M7:M8"/>
    <mergeCell ref="N7:N8"/>
    <mergeCell ref="J7:J8"/>
    <mergeCell ref="K7:K8"/>
    <mergeCell ref="R7:R8"/>
    <mergeCell ref="S7:X7"/>
    <mergeCell ref="AI7:AI8"/>
    <mergeCell ref="AH7:AH8"/>
    <mergeCell ref="AG7:AG8"/>
    <mergeCell ref="A5:B5"/>
    <mergeCell ref="A7:A8"/>
    <mergeCell ref="F7:F8"/>
    <mergeCell ref="E7:E8"/>
    <mergeCell ref="D7:D8"/>
    <mergeCell ref="C7:C8"/>
    <mergeCell ref="AE7:AE8"/>
    <mergeCell ref="O7:O8"/>
    <mergeCell ref="AD7:AD8"/>
    <mergeCell ref="AC7:AC8"/>
    <mergeCell ref="Y7:Y8"/>
    <mergeCell ref="P7:P8"/>
    <mergeCell ref="B7:B8"/>
    <mergeCell ref="C5:G5"/>
    <mergeCell ref="H5:I5"/>
    <mergeCell ref="J5:N5"/>
    <mergeCell ref="O5:P5"/>
    <mergeCell ref="AG5:AK5"/>
    <mergeCell ref="A6:G6"/>
    <mergeCell ref="H6:N6"/>
    <mergeCell ref="O6:X6"/>
    <mergeCell ref="F11:F12"/>
    <mergeCell ref="G11:G12"/>
    <mergeCell ref="H11:H12"/>
    <mergeCell ref="I11:I12"/>
    <mergeCell ref="J11:J12"/>
    <mergeCell ref="A11:A12"/>
    <mergeCell ref="B11:B12"/>
    <mergeCell ref="C11:C12"/>
    <mergeCell ref="A13:A14"/>
    <mergeCell ref="B13:B14"/>
    <mergeCell ref="C13:C14"/>
    <mergeCell ref="D13:D14"/>
    <mergeCell ref="E13:E14"/>
    <mergeCell ref="F13:F14"/>
    <mergeCell ref="G13:G14"/>
    <mergeCell ref="H13:H14"/>
    <mergeCell ref="I13:I14"/>
    <mergeCell ref="D11:D12"/>
    <mergeCell ref="E11:E12"/>
    <mergeCell ref="M13:M14"/>
    <mergeCell ref="N13:N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J13:J14"/>
    <mergeCell ref="K13:K14"/>
    <mergeCell ref="L13:L14"/>
    <mergeCell ref="M17:M18"/>
    <mergeCell ref="N17:N18"/>
    <mergeCell ref="M19:M20"/>
    <mergeCell ref="N19:N20"/>
    <mergeCell ref="J21:J22"/>
    <mergeCell ref="K21:K22"/>
    <mergeCell ref="L21:L22"/>
    <mergeCell ref="A17:A18"/>
    <mergeCell ref="B17:B18"/>
    <mergeCell ref="C17:C18"/>
    <mergeCell ref="A19:A20"/>
    <mergeCell ref="B19:B20"/>
    <mergeCell ref="C19:C20"/>
    <mergeCell ref="D19:D20"/>
    <mergeCell ref="E19:E20"/>
    <mergeCell ref="F19:F20"/>
    <mergeCell ref="D17:D18"/>
    <mergeCell ref="E17:E18"/>
    <mergeCell ref="J19:J20"/>
    <mergeCell ref="K19:K20"/>
    <mergeCell ref="L19:L20"/>
    <mergeCell ref="F17:F18"/>
    <mergeCell ref="G17:G18"/>
    <mergeCell ref="H17:H18"/>
    <mergeCell ref="I17:I18"/>
    <mergeCell ref="J17:J18"/>
    <mergeCell ref="G19:G20"/>
    <mergeCell ref="H19:H20"/>
    <mergeCell ref="I19:I20"/>
    <mergeCell ref="K17:K18"/>
    <mergeCell ref="L17:L18"/>
    <mergeCell ref="A23:A24"/>
    <mergeCell ref="B23:B24"/>
    <mergeCell ref="C23:C24"/>
    <mergeCell ref="D23:D24"/>
    <mergeCell ref="E23:E24"/>
    <mergeCell ref="A21:A22"/>
    <mergeCell ref="B21:B22"/>
    <mergeCell ref="C21:C22"/>
    <mergeCell ref="D21:D22"/>
    <mergeCell ref="E21:E22"/>
    <mergeCell ref="C25:C26"/>
    <mergeCell ref="D25:D26"/>
    <mergeCell ref="E25:E26"/>
    <mergeCell ref="F25:F26"/>
    <mergeCell ref="G25:G26"/>
    <mergeCell ref="H25:H26"/>
    <mergeCell ref="I25:I26"/>
    <mergeCell ref="M21:M22"/>
    <mergeCell ref="N21:N22"/>
    <mergeCell ref="F23:F24"/>
    <mergeCell ref="G23:G24"/>
    <mergeCell ref="H23:H24"/>
    <mergeCell ref="I23:I24"/>
    <mergeCell ref="J23:J24"/>
    <mergeCell ref="F21:F22"/>
    <mergeCell ref="G21:G22"/>
    <mergeCell ref="H21:H22"/>
    <mergeCell ref="I21:I22"/>
    <mergeCell ref="K23:K24"/>
    <mergeCell ref="L23:L24"/>
    <mergeCell ref="M23:M24"/>
    <mergeCell ref="N23:N24"/>
    <mergeCell ref="Y6:AE6"/>
    <mergeCell ref="AF6:AK6"/>
    <mergeCell ref="M25:M26"/>
    <mergeCell ref="N25:N26"/>
    <mergeCell ref="A27:A28"/>
    <mergeCell ref="B27:B28"/>
    <mergeCell ref="C27:C28"/>
    <mergeCell ref="D27:D28"/>
    <mergeCell ref="E27:E28"/>
    <mergeCell ref="F27:F28"/>
    <mergeCell ref="G27:G28"/>
    <mergeCell ref="H27:H28"/>
    <mergeCell ref="I27:I28"/>
    <mergeCell ref="J27:J28"/>
    <mergeCell ref="K27:K28"/>
    <mergeCell ref="L27:L28"/>
    <mergeCell ref="M27:M28"/>
    <mergeCell ref="Q7:Q8"/>
    <mergeCell ref="N27:N28"/>
    <mergeCell ref="J25:J26"/>
    <mergeCell ref="K25:K26"/>
    <mergeCell ref="L25:L26"/>
    <mergeCell ref="A25:A26"/>
    <mergeCell ref="B25:B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0063-162D-4635-9250-4A0776578941}">
  <dimension ref="A1:AK28"/>
  <sheetViews>
    <sheetView topLeftCell="AC22" workbookViewId="0">
      <selection activeCell="AC22" sqref="A1:XFD1048576"/>
    </sheetView>
  </sheetViews>
  <sheetFormatPr baseColWidth="10" defaultRowHeight="15" x14ac:dyDescent="0.25"/>
  <cols>
    <col min="1" max="16384" width="11.42578125" style="54"/>
  </cols>
  <sheetData>
    <row r="1" spans="1:37" ht="16.5" x14ac:dyDescent="0.25">
      <c r="A1" s="165"/>
      <c r="B1" s="165"/>
      <c r="C1" s="165"/>
      <c r="D1" s="165"/>
      <c r="E1" s="166" t="s">
        <v>0</v>
      </c>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215" t="s">
        <v>1</v>
      </c>
      <c r="AI1" s="215"/>
      <c r="AJ1" s="215"/>
      <c r="AK1" s="215"/>
    </row>
    <row r="2" spans="1:37" ht="16.5" x14ac:dyDescent="0.25">
      <c r="A2" s="165"/>
      <c r="B2" s="165"/>
      <c r="C2" s="165"/>
      <c r="D2" s="165"/>
      <c r="E2" s="166" t="s">
        <v>2</v>
      </c>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215" t="s">
        <v>3</v>
      </c>
      <c r="AI2" s="215"/>
      <c r="AJ2" s="215"/>
      <c r="AK2" s="215"/>
    </row>
    <row r="3" spans="1:37" ht="16.5" x14ac:dyDescent="0.25">
      <c r="A3" s="165"/>
      <c r="B3" s="165"/>
      <c r="C3" s="165"/>
      <c r="D3" s="165"/>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215" t="s">
        <v>4</v>
      </c>
      <c r="AI3" s="215"/>
      <c r="AJ3" s="215"/>
      <c r="AK3" s="215"/>
    </row>
    <row r="4" spans="1:37" ht="16.5" x14ac:dyDescent="0.2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37" ht="23.25" x14ac:dyDescent="0.25">
      <c r="A5" s="321" t="s">
        <v>5</v>
      </c>
      <c r="B5" s="321"/>
      <c r="C5" s="186" t="s">
        <v>397</v>
      </c>
      <c r="D5" s="186"/>
      <c r="E5" s="186"/>
      <c r="F5" s="186"/>
      <c r="G5" s="186"/>
      <c r="H5" s="321" t="s">
        <v>6</v>
      </c>
      <c r="I5" s="321"/>
      <c r="J5" s="186"/>
      <c r="K5" s="186"/>
      <c r="L5" s="186"/>
      <c r="M5" s="186"/>
      <c r="N5" s="186"/>
      <c r="O5" s="321" t="s">
        <v>7</v>
      </c>
      <c r="P5" s="321"/>
      <c r="Q5" s="322" t="s">
        <v>398</v>
      </c>
      <c r="R5" s="323"/>
      <c r="S5" s="323"/>
      <c r="T5" s="323"/>
      <c r="U5" s="323"/>
      <c r="V5" s="323"/>
      <c r="W5" s="323"/>
      <c r="X5" s="323"/>
      <c r="Y5" s="323"/>
      <c r="Z5" s="323"/>
      <c r="AA5" s="323"/>
      <c r="AB5" s="323"/>
      <c r="AC5" s="323"/>
      <c r="AD5" s="323"/>
      <c r="AE5" s="324"/>
      <c r="AF5" s="99" t="s">
        <v>8</v>
      </c>
      <c r="AG5" s="320" t="s">
        <v>399</v>
      </c>
      <c r="AH5" s="320"/>
      <c r="AI5" s="320"/>
      <c r="AJ5" s="320"/>
      <c r="AK5" s="320"/>
    </row>
    <row r="6" spans="1:37" ht="16.5" x14ac:dyDescent="0.25">
      <c r="A6" s="180" t="s">
        <v>9</v>
      </c>
      <c r="B6" s="180"/>
      <c r="C6" s="180"/>
      <c r="D6" s="180"/>
      <c r="E6" s="180"/>
      <c r="F6" s="180"/>
      <c r="G6" s="180"/>
      <c r="H6" s="181" t="s">
        <v>10</v>
      </c>
      <c r="I6" s="181"/>
      <c r="J6" s="181"/>
      <c r="K6" s="181"/>
      <c r="L6" s="181"/>
      <c r="M6" s="181"/>
      <c r="N6" s="181"/>
      <c r="O6" s="182" t="s">
        <v>11</v>
      </c>
      <c r="P6" s="182"/>
      <c r="Q6" s="182"/>
      <c r="R6" s="182"/>
      <c r="S6" s="182"/>
      <c r="T6" s="182"/>
      <c r="U6" s="182"/>
      <c r="V6" s="182"/>
      <c r="W6" s="182"/>
      <c r="X6" s="182"/>
      <c r="Y6" s="189" t="s">
        <v>84</v>
      </c>
      <c r="Z6" s="189"/>
      <c r="AA6" s="189"/>
      <c r="AB6" s="189"/>
      <c r="AC6" s="189"/>
      <c r="AD6" s="189"/>
      <c r="AE6" s="189"/>
      <c r="AF6" s="190" t="s">
        <v>12</v>
      </c>
      <c r="AG6" s="190"/>
      <c r="AH6" s="190"/>
      <c r="AI6" s="190"/>
      <c r="AJ6" s="190"/>
      <c r="AK6" s="190"/>
    </row>
    <row r="7" spans="1:37" ht="16.5" x14ac:dyDescent="0.25">
      <c r="A7" s="188" t="s">
        <v>13</v>
      </c>
      <c r="B7" s="180" t="s">
        <v>14</v>
      </c>
      <c r="C7" s="184" t="s">
        <v>15</v>
      </c>
      <c r="D7" s="184" t="s">
        <v>16</v>
      </c>
      <c r="E7" s="180" t="s">
        <v>17</v>
      </c>
      <c r="F7" s="184" t="s">
        <v>18</v>
      </c>
      <c r="G7" s="184" t="s">
        <v>19</v>
      </c>
      <c r="H7" s="185" t="s">
        <v>20</v>
      </c>
      <c r="I7" s="181" t="s">
        <v>21</v>
      </c>
      <c r="J7" s="185" t="s">
        <v>22</v>
      </c>
      <c r="K7" s="185" t="s">
        <v>23</v>
      </c>
      <c r="L7" s="185" t="s">
        <v>24</v>
      </c>
      <c r="M7" s="181"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8.75" x14ac:dyDescent="0.25">
      <c r="A8" s="188"/>
      <c r="B8" s="180"/>
      <c r="C8" s="184"/>
      <c r="D8" s="184"/>
      <c r="E8" s="180"/>
      <c r="F8" s="184"/>
      <c r="G8" s="184"/>
      <c r="H8" s="185"/>
      <c r="I8" s="181"/>
      <c r="J8" s="185"/>
      <c r="K8" s="185"/>
      <c r="L8" s="181"/>
      <c r="M8" s="181"/>
      <c r="N8" s="185"/>
      <c r="O8" s="193"/>
      <c r="P8" s="177"/>
      <c r="Q8" s="192"/>
      <c r="R8" s="177"/>
      <c r="S8" s="16" t="s">
        <v>40</v>
      </c>
      <c r="T8" s="16" t="s">
        <v>41</v>
      </c>
      <c r="U8" s="16" t="s">
        <v>42</v>
      </c>
      <c r="V8" s="16" t="s">
        <v>43</v>
      </c>
      <c r="W8" s="16" t="s">
        <v>44</v>
      </c>
      <c r="X8" s="16" t="s">
        <v>45</v>
      </c>
      <c r="Y8" s="183"/>
      <c r="Z8" s="183"/>
      <c r="AA8" s="183"/>
      <c r="AB8" s="183"/>
      <c r="AC8" s="183"/>
      <c r="AD8" s="183"/>
      <c r="AE8" s="183"/>
      <c r="AF8" s="164"/>
      <c r="AG8" s="164"/>
      <c r="AH8" s="164"/>
      <c r="AI8" s="164"/>
      <c r="AJ8" s="164"/>
      <c r="AK8" s="164"/>
    </row>
    <row r="9" spans="1:37" ht="102" x14ac:dyDescent="0.25">
      <c r="A9" s="165">
        <v>1</v>
      </c>
      <c r="B9" s="170" t="s">
        <v>71</v>
      </c>
      <c r="C9" s="170" t="s">
        <v>400</v>
      </c>
      <c r="D9" s="170" t="s">
        <v>401</v>
      </c>
      <c r="E9" s="174" t="s">
        <v>402</v>
      </c>
      <c r="F9" s="170" t="s">
        <v>75</v>
      </c>
      <c r="G9" s="171">
        <v>600</v>
      </c>
      <c r="H9" s="162" t="str">
        <f>IF(G9&lt;=0,"",IF(G9&lt;=2,"Muy Baja",IF(G9&lt;=24,"Baja",IF(G9&lt;=500,"Media",IF(G9&lt;=5000,"Alta","Muy Alta")))))</f>
        <v>Alta</v>
      </c>
      <c r="I9" s="163">
        <f>IF(H9="","",IF(H9="Muy Baja",0.2,IF(H9="Baja",0.4,IF(H9="Media",0.6,IF(H9="Alta",0.8,IF(H9="Muy Alta",1,))))))</f>
        <v>0.8</v>
      </c>
      <c r="J9" s="176" t="s">
        <v>117</v>
      </c>
      <c r="K9" s="163" t="str">
        <f>IF(NOT(ISERROR(MATCH(J9,'[4]Tabla Impacto'!$B$221:$B$223,0))),'[4]Tabla Impacto'!$F$223&amp;"Por favor no seleccionar los criterios de impacto(Afectación Económica o presupuestal y Pérdida Reputacional)",J9)</f>
        <v xml:space="preserve">     El riesgo afecta la imagen de de la entidad con efecto publicitario sostenido a nivel de sector administrativo, nivel departamental o municipal</v>
      </c>
      <c r="L9" s="162" t="str">
        <f>IF(OR(K9='[4]Tabla Impacto'!$C$11,K9='[4]Tabla Impacto'!$D$11),"Leve",IF(OR(K9='[4]Tabla Impacto'!$C$12,K9='[4]Tabla Impacto'!$D$12),"Menor",IF(OR(K9='[4]Tabla Impacto'!$C$13,K9='[4]Tabla Impacto'!$D$13),"Moderado",IF(OR(K9='[4]Tabla Impacto'!$C$14,K9='[4]Tabla Impacto'!$D$14),"Mayor",IF(OR(K9='[4]Tabla Impacto'!$C$15,K9='[4]Tabla Impacto'!$D$15),"Catastrófico","")))))</f>
        <v>Mayor</v>
      </c>
      <c r="M9" s="163">
        <f>IF(L9="","",IF(L9="Leve",0.2,IF(L9="Menor",0.4,IF(L9="Moderado",0.6,IF(L9="Mayor",0.8,IF(L9="Catastrófico",1,))))))</f>
        <v>0.8</v>
      </c>
      <c r="N9" s="17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6">
        <v>1</v>
      </c>
      <c r="P9" s="100" t="s">
        <v>403</v>
      </c>
      <c r="Q9" s="53" t="s">
        <v>404</v>
      </c>
      <c r="R9" s="33" t="str">
        <f t="shared" ref="R9:R28" si="0">IF(OR(S9="Preventivo",S9="Detectivo"),"Probabilidad",IF(S9="Correctivo","Impacto",""))</f>
        <v>Probabilidad</v>
      </c>
      <c r="S9" s="34" t="s">
        <v>58</v>
      </c>
      <c r="T9" s="34" t="s">
        <v>59</v>
      </c>
      <c r="U9" s="35" t="str">
        <f>IF(AND(S9="Preventivo",T9="Automático"),"50%",IF(AND(S9="Preventivo",T9="Manual"),"40%",IF(AND(S9="Detectivo",T9="Automático"),"40%",IF(AND(S9="Detectivo",T9="Manual"),"30%",IF(AND(S9="Correctivo",T9="Automático"),"35%",IF(AND(S9="Correctivo",T9="Manual"),"25%",""))))))</f>
        <v>40%</v>
      </c>
      <c r="V9" s="34" t="s">
        <v>61</v>
      </c>
      <c r="W9" s="34" t="s">
        <v>62</v>
      </c>
      <c r="X9" s="34" t="s">
        <v>63</v>
      </c>
      <c r="Y9" s="36">
        <f>IFERROR(IF(R9="Probabilidad",(I9-(+I9*U9)),IF(R9="Impacto",I9,"")),"")</f>
        <v>0.48</v>
      </c>
      <c r="Z9" s="37" t="str">
        <f>IFERROR(IF(Y9="","",IF(Y9&lt;=0.2,"Muy Baja",IF(Y9&lt;=0.4,"Baja",IF(Y9&lt;=0.6,"Media",IF(Y9&lt;=0.8,"Alta","Muy Alta"))))),"")</f>
        <v>Media</v>
      </c>
      <c r="AA9" s="35">
        <f>+Y9</f>
        <v>0.48</v>
      </c>
      <c r="AB9" s="37" t="str">
        <f>IFERROR(IF(AC9="","",IF(AC9&lt;=0.2,"Leve",IF(AC9&lt;=0.4,"Menor",IF(AC9&lt;=0.6,"Moderado",IF(AC9&lt;=0.8,"Mayor","Catastrófico"))))),"")</f>
        <v>Mayor</v>
      </c>
      <c r="AC9" s="35">
        <f>IFERROR(IF(R9="Impacto",(M9-(+M9*U9)),IF(R9="Probabilidad",M9,"")),"")</f>
        <v>0.8</v>
      </c>
      <c r="AD9" s="3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34" t="s">
        <v>405</v>
      </c>
      <c r="AF9" s="39"/>
      <c r="AG9" s="40"/>
      <c r="AH9" s="41"/>
      <c r="AI9" s="41"/>
      <c r="AJ9" s="39"/>
      <c r="AK9" s="40"/>
    </row>
    <row r="10" spans="1:37" ht="16.5" x14ac:dyDescent="0.25">
      <c r="A10" s="165"/>
      <c r="B10" s="170"/>
      <c r="C10" s="170"/>
      <c r="D10" s="170"/>
      <c r="E10" s="174"/>
      <c r="F10" s="170"/>
      <c r="G10" s="171"/>
      <c r="H10" s="162"/>
      <c r="I10" s="163"/>
      <c r="J10" s="176"/>
      <c r="K10" s="163">
        <f>IF(NOT(ISERROR(MATCH(J10,_xlfn.ANCHORARRAY(E13),0))),#REF!&amp;"Por favor no seleccionar los criterios de impacto",J10)</f>
        <v>0</v>
      </c>
      <c r="L10" s="162"/>
      <c r="M10" s="163"/>
      <c r="N10" s="175"/>
      <c r="O10" s="6">
        <v>2</v>
      </c>
      <c r="P10" s="53"/>
      <c r="Q10" s="53"/>
      <c r="R10" s="33" t="str">
        <f t="shared" si="0"/>
        <v/>
      </c>
      <c r="S10" s="34"/>
      <c r="T10" s="34"/>
      <c r="U10" s="35" t="str">
        <f t="shared" ref="U10" si="1">IF(AND(S10="Preventivo",T10="Automático"),"50%",IF(AND(S10="Preventivo",T10="Manual"),"40%",IF(AND(S10="Detectivo",T10="Automático"),"40%",IF(AND(S10="Detectivo",T10="Manual"),"30%",IF(AND(S10="Correctivo",T10="Automático"),"35%",IF(AND(S10="Correctivo",T10="Manual"),"25%",""))))))</f>
        <v/>
      </c>
      <c r="V10" s="34"/>
      <c r="W10" s="34"/>
      <c r="X10" s="34"/>
      <c r="Y10" s="36" t="str">
        <f t="shared" ref="Y10:Y28" si="2">IFERROR(IF(R10="Probabilidad",(I10-(+I10*U10)),IF(R10="Impacto",I10,"")),"")</f>
        <v/>
      </c>
      <c r="Z10" s="37" t="str">
        <f t="shared" ref="Z10" si="3">IFERROR(IF(Y10="","",IF(Y10&lt;=0.2,"Muy Baja",IF(Y10&lt;=0.4,"Baja",IF(Y10&lt;=0.6,"Media",IF(Y10&lt;=0.8,"Alta","Muy Alta"))))),"")</f>
        <v/>
      </c>
      <c r="AA10" s="35" t="str">
        <f t="shared" ref="AA10" si="4">+Y10</f>
        <v/>
      </c>
      <c r="AB10" s="37" t="str">
        <f t="shared" ref="AB10" si="5">IFERROR(IF(AC10="","",IF(AC10&lt;=0.2,"Leve",IF(AC10&lt;=0.4,"Menor",IF(AC10&lt;=0.6,"Moderado",IF(AC10&lt;=0.8,"Mayor","Catastrófico"))))),"")</f>
        <v/>
      </c>
      <c r="AC10" s="35" t="str">
        <f t="shared" ref="AC10:AC28" si="6">IFERROR(IF(R10="Impacto",(M10-(+M10*U10)),IF(R10="Probabilidad",M10,"")),"")</f>
        <v/>
      </c>
      <c r="AD10" s="38"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34"/>
      <c r="AF10" s="39"/>
      <c r="AG10" s="40"/>
      <c r="AH10" s="41"/>
      <c r="AI10" s="41"/>
      <c r="AJ10" s="39"/>
      <c r="AK10" s="40"/>
    </row>
    <row r="11" spans="1:37" ht="409.5" x14ac:dyDescent="0.25">
      <c r="A11" s="165">
        <v>2</v>
      </c>
      <c r="B11" s="170" t="s">
        <v>71</v>
      </c>
      <c r="C11" s="170" t="s">
        <v>406</v>
      </c>
      <c r="D11" s="170" t="s">
        <v>407</v>
      </c>
      <c r="E11" s="174" t="s">
        <v>408</v>
      </c>
      <c r="F11" s="170" t="s">
        <v>75</v>
      </c>
      <c r="G11" s="171">
        <v>500</v>
      </c>
      <c r="H11" s="162" t="str">
        <f>IF(G11&lt;=0,"",IF(G11&lt;=2,"Muy Baja",IF(G11&lt;=24,"Baja",IF(G11&lt;=500,"Media",IF(G11&lt;=5000,"Alta","Muy Alta")))))</f>
        <v>Media</v>
      </c>
      <c r="I11" s="163">
        <f>IF(H11="","",IF(H11="Muy Baja",0.2,IF(H11="Baja",0.4,IF(H11="Media",0.6,IF(H11="Alta",0.8,IF(H11="Muy Alta",1,))))))</f>
        <v>0.6</v>
      </c>
      <c r="J11" s="176" t="s">
        <v>127</v>
      </c>
      <c r="K11" s="163" t="str">
        <f>IF(NOT(ISERROR(MATCH(J11,'[4]Tabla Impacto'!$B$221:$B$223,0))),'[4]Tabla Impacto'!$F$223&amp;"Por favor no seleccionar los criterios de impacto(Afectación Económica o presupuestal y Pérdida Reputacional)",J11)</f>
        <v xml:space="preserve">     El riesgo afecta la imagen de la entidad con algunos usuarios de relevancia frente al logro de los objetivos</v>
      </c>
      <c r="L11" s="162" t="str">
        <f>IF(OR(K11='[4]Tabla Impacto'!$C$11,K11='[4]Tabla Impacto'!$D$11),"Leve",IF(OR(K11='[4]Tabla Impacto'!$C$12,K11='[4]Tabla Impacto'!$D$12),"Menor",IF(OR(K11='[4]Tabla Impacto'!$C$13,K11='[4]Tabla Impacto'!$D$13),"Moderado",IF(OR(K11='[4]Tabla Impacto'!$C$14,K11='[4]Tabla Impacto'!$D$14),"Mayor",IF(OR(K11='[4]Tabla Impacto'!$C$15,K11='[4]Tabla Impacto'!$D$15),"Catastrófico","")))))</f>
        <v>Moderado</v>
      </c>
      <c r="M11" s="163">
        <f>IF(L11="","",IF(L11="Leve",0.2,IF(L11="Menor",0.4,IF(L11="Moderado",0.6,IF(L11="Mayor",0.8,IF(L11="Catastrófico",1,))))))</f>
        <v>0.6</v>
      </c>
      <c r="N11" s="17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6">
        <v>1</v>
      </c>
      <c r="P11" s="53" t="s">
        <v>409</v>
      </c>
      <c r="Q11" s="53" t="s">
        <v>410</v>
      </c>
      <c r="R11" s="33" t="str">
        <f t="shared" si="0"/>
        <v>Probabilidad</v>
      </c>
      <c r="S11" s="34" t="s">
        <v>58</v>
      </c>
      <c r="T11" s="34" t="s">
        <v>59</v>
      </c>
      <c r="U11" s="35" t="str">
        <f>IF(AND(S11="Preventivo",T11="Automático"),"50%",IF(AND(S11="Preventivo",T11="Manual"),"40%",IF(AND(S11="Detectivo",T11="Automático"),"40%",IF(AND(S11="Detectivo",T11="Manual"),"30%",IF(AND(S11="Correctivo",T11="Automático"),"35%",IF(AND(S11="Correctivo",T11="Manual"),"25%",""))))))</f>
        <v>40%</v>
      </c>
      <c r="V11" s="34" t="s">
        <v>61</v>
      </c>
      <c r="W11" s="34" t="s">
        <v>62</v>
      </c>
      <c r="X11" s="34" t="s">
        <v>63</v>
      </c>
      <c r="Y11" s="36">
        <f t="shared" si="2"/>
        <v>0.36</v>
      </c>
      <c r="Z11" s="37" t="str">
        <f>IFERROR(IF(Y11="","",IF(Y11&lt;=0.2,"Muy Baja",IF(Y11&lt;=0.4,"Baja",IF(Y11&lt;=0.6,"Media",IF(Y11&lt;=0.8,"Alta","Muy Alta"))))),"")</f>
        <v>Baja</v>
      </c>
      <c r="AA11" s="35">
        <f>+Y11</f>
        <v>0.36</v>
      </c>
      <c r="AB11" s="37" t="str">
        <f>IFERROR(IF(AC11="","",IF(AC11&lt;=0.2,"Leve",IF(AC11&lt;=0.4,"Menor",IF(AC11&lt;=0.6,"Moderado",IF(AC11&lt;=0.8,"Mayor","Catastrófico"))))),"")</f>
        <v>Moderado</v>
      </c>
      <c r="AC11" s="35">
        <f t="shared" si="6"/>
        <v>0.6</v>
      </c>
      <c r="AD11" s="3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34" t="s">
        <v>405</v>
      </c>
      <c r="AF11" s="39"/>
      <c r="AG11" s="40"/>
      <c r="AH11" s="41"/>
      <c r="AI11" s="41"/>
      <c r="AJ11" s="39"/>
      <c r="AK11" s="40"/>
    </row>
    <row r="12" spans="1:37" ht="16.5" x14ac:dyDescent="0.25">
      <c r="A12" s="165"/>
      <c r="B12" s="170"/>
      <c r="C12" s="170"/>
      <c r="D12" s="170"/>
      <c r="E12" s="174"/>
      <c r="F12" s="170"/>
      <c r="G12" s="171"/>
      <c r="H12" s="162"/>
      <c r="I12" s="163"/>
      <c r="J12" s="176"/>
      <c r="K12" s="163">
        <f>IF(NOT(ISERROR(MATCH(J12,_xlfn.ANCHORARRAY(E15),0))),#REF!&amp;"Por favor no seleccionar los criterios de impacto",J12)</f>
        <v>0</v>
      </c>
      <c r="L12" s="162"/>
      <c r="M12" s="163"/>
      <c r="N12" s="175"/>
      <c r="O12" s="6">
        <v>2</v>
      </c>
      <c r="P12" s="53"/>
      <c r="Q12" s="53"/>
      <c r="R12" s="33" t="str">
        <f t="shared" si="0"/>
        <v/>
      </c>
      <c r="S12" s="34"/>
      <c r="T12" s="34"/>
      <c r="U12" s="35" t="str">
        <f t="shared" ref="U12" si="8">IF(AND(S12="Preventivo",T12="Automático"),"50%",IF(AND(S12="Preventivo",T12="Manual"),"40%",IF(AND(S12="Detectivo",T12="Automático"),"40%",IF(AND(S12="Detectivo",T12="Manual"),"30%",IF(AND(S12="Correctivo",T12="Automático"),"35%",IF(AND(S12="Correctivo",T12="Manual"),"25%",""))))))</f>
        <v/>
      </c>
      <c r="V12" s="34"/>
      <c r="W12" s="34"/>
      <c r="X12" s="34"/>
      <c r="Y12" s="36" t="str">
        <f t="shared" si="2"/>
        <v/>
      </c>
      <c r="Z12" s="37" t="str">
        <f t="shared" ref="Z12:Z28" si="9">IFERROR(IF(Y12="","",IF(Y12&lt;=0.2,"Muy Baja",IF(Y12&lt;=0.4,"Baja",IF(Y12&lt;=0.6,"Media",IF(Y12&lt;=0.8,"Alta","Muy Alta"))))),"")</f>
        <v/>
      </c>
      <c r="AA12" s="35" t="str">
        <f t="shared" ref="AA12" si="10">+Y12</f>
        <v/>
      </c>
      <c r="AB12" s="37" t="str">
        <f t="shared" ref="AB12:AB28" si="11">IFERROR(IF(AC12="","",IF(AC12&lt;=0.2,"Leve",IF(AC12&lt;=0.4,"Menor",IF(AC12&lt;=0.6,"Moderado",IF(AC12&lt;=0.8,"Mayor","Catastrófico"))))),"")</f>
        <v/>
      </c>
      <c r="AC12" s="35" t="str">
        <f t="shared" si="6"/>
        <v/>
      </c>
      <c r="AD12" s="38" t="str">
        <f t="shared" ref="AD12" si="12">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34"/>
      <c r="AF12" s="39"/>
      <c r="AG12" s="40"/>
      <c r="AH12" s="41"/>
      <c r="AI12" s="41"/>
      <c r="AJ12" s="39"/>
      <c r="AK12" s="40"/>
    </row>
    <row r="13" spans="1:37" ht="306" x14ac:dyDescent="0.25">
      <c r="A13" s="165">
        <v>3</v>
      </c>
      <c r="B13" s="170" t="s">
        <v>71</v>
      </c>
      <c r="C13" s="170" t="s">
        <v>411</v>
      </c>
      <c r="D13" s="170" t="s">
        <v>412</v>
      </c>
      <c r="E13" s="174" t="s">
        <v>413</v>
      </c>
      <c r="F13" s="170" t="s">
        <v>75</v>
      </c>
      <c r="G13" s="171">
        <v>500</v>
      </c>
      <c r="H13" s="162" t="str">
        <f>IF(G13&lt;=0,"",IF(G13&lt;=2,"Muy Baja",IF(G13&lt;=24,"Baja",IF(G13&lt;=500,"Media",IF(G13&lt;=5000,"Alta","Muy Alta")))))</f>
        <v>Media</v>
      </c>
      <c r="I13" s="163">
        <f>IF(H13="","",IF(H13="Muy Baja",0.2,IF(H13="Baja",0.4,IF(H13="Media",0.6,IF(H13="Alta",0.8,IF(H13="Muy Alta",1,))))))</f>
        <v>0.6</v>
      </c>
      <c r="J13" s="176" t="s">
        <v>127</v>
      </c>
      <c r="K13" s="163" t="str">
        <f>IF(NOT(ISERROR(MATCH(J13,'[4]Tabla Impacto'!$B$221:$B$223,0))),'[4]Tabla Impacto'!$F$223&amp;"Por favor no seleccionar los criterios de impacto(Afectación Económica o presupuestal y Pérdida Reputacional)",J13)</f>
        <v xml:space="preserve">     El riesgo afecta la imagen de la entidad con algunos usuarios de relevancia frente al logro de los objetivos</v>
      </c>
      <c r="L13" s="162" t="str">
        <f>IF(OR(K13='[4]Tabla Impacto'!$C$11,K13='[4]Tabla Impacto'!$D$11),"Leve",IF(OR(K13='[4]Tabla Impacto'!$C$12,K13='[4]Tabla Impacto'!$D$12),"Menor",IF(OR(K13='[4]Tabla Impacto'!$C$13,K13='[4]Tabla Impacto'!$D$13),"Moderado",IF(OR(K13='[4]Tabla Impacto'!$C$14,K13='[4]Tabla Impacto'!$D$14),"Mayor",IF(OR(K13='[4]Tabla Impacto'!$C$15,K13='[4]Tabla Impacto'!$D$15),"Catastrófico","")))))</f>
        <v>Moderado</v>
      </c>
      <c r="M13" s="163">
        <f>IF(L13="","",IF(L13="Leve",0.2,IF(L13="Menor",0.4,IF(L13="Moderado",0.6,IF(L13="Mayor",0.8,IF(L13="Catastrófico",1,))))))</f>
        <v>0.6</v>
      </c>
      <c r="N13" s="17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6">
        <v>1</v>
      </c>
      <c r="P13" s="53" t="s">
        <v>414</v>
      </c>
      <c r="Q13" s="53" t="s">
        <v>415</v>
      </c>
      <c r="R13" s="33" t="str">
        <f t="shared" si="0"/>
        <v>Probabilidad</v>
      </c>
      <c r="S13" s="34" t="s">
        <v>154</v>
      </c>
      <c r="T13" s="34" t="s">
        <v>59</v>
      </c>
      <c r="U13" s="35" t="str">
        <f>IF(AND(S13="Preventivo",T13="Automático"),"50%",IF(AND(S13="Preventivo",T13="Manual"),"40%",IF(AND(S13="Detectivo",T13="Automático"),"40%",IF(AND(S13="Detectivo",T13="Manual"),"30%",IF(AND(S13="Correctivo",T13="Automático"),"35%",IF(AND(S13="Correctivo",T13="Manual"),"25%",""))))))</f>
        <v>30%</v>
      </c>
      <c r="V13" s="34" t="s">
        <v>61</v>
      </c>
      <c r="W13" s="34" t="s">
        <v>62</v>
      </c>
      <c r="X13" s="34" t="s">
        <v>63</v>
      </c>
      <c r="Y13" s="36">
        <f t="shared" si="2"/>
        <v>0.42</v>
      </c>
      <c r="Z13" s="37" t="str">
        <f>IFERROR(IF(Y13="","",IF(Y13&lt;=0.2,"Muy Baja",IF(Y13&lt;=0.4,"Baja",IF(Y13&lt;=0.6,"Media",IF(Y13&lt;=0.8,"Alta","Muy Alta"))))),"")</f>
        <v>Media</v>
      </c>
      <c r="AA13" s="35">
        <f>+Y13</f>
        <v>0.42</v>
      </c>
      <c r="AB13" s="37" t="str">
        <f>IFERROR(IF(AC13="","",IF(AC13&lt;=0.2,"Leve",IF(AC13&lt;=0.4,"Menor",IF(AC13&lt;=0.6,"Moderado",IF(AC13&lt;=0.8,"Mayor","Catastrófico"))))),"")</f>
        <v>Moderado</v>
      </c>
      <c r="AC13" s="35">
        <f t="shared" si="6"/>
        <v>0.6</v>
      </c>
      <c r="AD13" s="38"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34" t="s">
        <v>405</v>
      </c>
      <c r="AF13" s="39"/>
      <c r="AG13" s="40"/>
      <c r="AH13" s="41"/>
      <c r="AI13" s="41"/>
      <c r="AJ13" s="39"/>
      <c r="AK13" s="40"/>
    </row>
    <row r="14" spans="1:37" ht="16.5" x14ac:dyDescent="0.25">
      <c r="A14" s="165"/>
      <c r="B14" s="170"/>
      <c r="C14" s="170"/>
      <c r="D14" s="170"/>
      <c r="E14" s="174"/>
      <c r="F14" s="170"/>
      <c r="G14" s="171"/>
      <c r="H14" s="162"/>
      <c r="I14" s="163"/>
      <c r="J14" s="176"/>
      <c r="K14" s="163">
        <f>IF(NOT(ISERROR(MATCH(J14,_xlfn.ANCHORARRAY(E17),0))),#REF!&amp;"Por favor no seleccionar los criterios de impacto",J14)</f>
        <v>0</v>
      </c>
      <c r="L14" s="162"/>
      <c r="M14" s="163"/>
      <c r="N14" s="175"/>
      <c r="O14" s="6">
        <v>2</v>
      </c>
      <c r="P14" s="53"/>
      <c r="Q14" s="53"/>
      <c r="R14" s="33"/>
      <c r="S14" s="34"/>
      <c r="T14" s="34"/>
      <c r="U14" s="35" t="str">
        <f t="shared" ref="U14" si="13">IF(AND(S14="Preventivo",T14="Automático"),"50%",IF(AND(S14="Preventivo",T14="Manual"),"40%",IF(AND(S14="Detectivo",T14="Automático"),"40%",IF(AND(S14="Detectivo",T14="Manual"),"30%",IF(AND(S14="Correctivo",T14="Automático"),"35%",IF(AND(S14="Correctivo",T14="Manual"),"25%",""))))))</f>
        <v/>
      </c>
      <c r="V14" s="34"/>
      <c r="W14" s="34"/>
      <c r="X14" s="34"/>
      <c r="Y14" s="36" t="str">
        <f t="shared" si="2"/>
        <v/>
      </c>
      <c r="Z14" s="37" t="str">
        <f t="shared" si="9"/>
        <v/>
      </c>
      <c r="AA14" s="35" t="str">
        <f t="shared" ref="AA14" si="14">+Y14</f>
        <v/>
      </c>
      <c r="AB14" s="37" t="str">
        <f t="shared" si="11"/>
        <v/>
      </c>
      <c r="AC14" s="35" t="str">
        <f t="shared" si="6"/>
        <v/>
      </c>
      <c r="AD14" s="38" t="str">
        <f t="shared" ref="AD14" si="15">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34"/>
      <c r="AF14" s="39"/>
      <c r="AG14" s="40"/>
      <c r="AH14" s="41"/>
      <c r="AI14" s="41"/>
      <c r="AJ14" s="39"/>
      <c r="AK14" s="40"/>
    </row>
    <row r="15" spans="1:37" ht="409.5" x14ac:dyDescent="0.25">
      <c r="A15" s="165">
        <v>4</v>
      </c>
      <c r="B15" s="170" t="s">
        <v>46</v>
      </c>
      <c r="C15" s="170" t="s">
        <v>416</v>
      </c>
      <c r="D15" s="170" t="s">
        <v>417</v>
      </c>
      <c r="E15" s="174" t="s">
        <v>418</v>
      </c>
      <c r="F15" s="170" t="s">
        <v>75</v>
      </c>
      <c r="G15" s="171">
        <v>400</v>
      </c>
      <c r="H15" s="162" t="str">
        <f>IF(G15&lt;=0,"",IF(G15&lt;=2,"Muy Baja",IF(G15&lt;=24,"Baja",IF(G15&lt;=500,"Media",IF(G15&lt;=5000,"Alta","Muy Alta")))))</f>
        <v>Media</v>
      </c>
      <c r="I15" s="163">
        <f>IF(H15="","",IF(H15="Muy Baja",0.2,IF(H15="Baja",0.4,IF(H15="Media",0.6,IF(H15="Alta",0.8,IF(H15="Muy Alta",1,))))))</f>
        <v>0.6</v>
      </c>
      <c r="J15" s="176" t="s">
        <v>77</v>
      </c>
      <c r="K15" s="163" t="str">
        <f>IF(NOT(ISERROR(MATCH(J15,'[4]Tabla Impacto'!$B$221:$B$223,0))),'[4]Tabla Impacto'!$F$223&amp;"Por favor no seleccionar los criterios de impacto(Afectación Económica o presupuestal y Pérdida Reputacional)",J15)</f>
        <v xml:space="preserve">     Entre 50 y 100 SMLMV </v>
      </c>
      <c r="L15" s="162" t="str">
        <f>IF(OR(K15='[4]Tabla Impacto'!$C$11,K15='[4]Tabla Impacto'!$D$11),"Leve",IF(OR(K15='[4]Tabla Impacto'!$C$12,K15='[4]Tabla Impacto'!$D$12),"Menor",IF(OR(K15='[4]Tabla Impacto'!$C$13,K15='[4]Tabla Impacto'!$D$13),"Moderado",IF(OR(K15='[4]Tabla Impacto'!$C$14,K15='[4]Tabla Impacto'!$D$14),"Mayor",IF(OR(K15='[4]Tabla Impacto'!$C$15,K15='[4]Tabla Impacto'!$D$15),"Catastrófico","")))))</f>
        <v>Moderado</v>
      </c>
      <c r="M15" s="163">
        <f>IF(L15="","",IF(L15="Leve",0.2,IF(L15="Menor",0.4,IF(L15="Moderado",0.6,IF(L15="Mayor",0.8,IF(L15="Catastrófico",1,))))))</f>
        <v>0.6</v>
      </c>
      <c r="N15" s="175"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6">
        <v>1</v>
      </c>
      <c r="P15" s="53" t="s">
        <v>419</v>
      </c>
      <c r="Q15" s="53" t="s">
        <v>420</v>
      </c>
      <c r="R15" s="33" t="str">
        <f t="shared" si="0"/>
        <v>Probabilidad</v>
      </c>
      <c r="S15" s="34" t="s">
        <v>154</v>
      </c>
      <c r="T15" s="34" t="s">
        <v>59</v>
      </c>
      <c r="U15" s="35" t="str">
        <f>IF(AND(S15="Preventivo",T15="Automático"),"50%",IF(AND(S15="Preventivo",T15="Manual"),"40%",IF(AND(S15="Detectivo",T15="Automático"),"40%",IF(AND(S15="Detectivo",T15="Manual"),"30%",IF(AND(S15="Correctivo",T15="Automático"),"35%",IF(AND(S15="Correctivo",T15="Manual"),"25%",""))))))</f>
        <v>30%</v>
      </c>
      <c r="V15" s="34" t="s">
        <v>61</v>
      </c>
      <c r="W15" s="34" t="s">
        <v>62</v>
      </c>
      <c r="X15" s="34" t="s">
        <v>63</v>
      </c>
      <c r="Y15" s="36">
        <f t="shared" si="2"/>
        <v>0.42</v>
      </c>
      <c r="Z15" s="37" t="str">
        <f>IFERROR(IF(Y15="","",IF(Y15&lt;=0.2,"Muy Baja",IF(Y15&lt;=0.4,"Baja",IF(Y15&lt;=0.6,"Media",IF(Y15&lt;=0.8,"Alta","Muy Alta"))))),"")</f>
        <v>Media</v>
      </c>
      <c r="AA15" s="35">
        <f>+Y15</f>
        <v>0.42</v>
      </c>
      <c r="AB15" s="37" t="str">
        <f>IFERROR(IF(AC15="","",IF(AC15&lt;=0.2,"Leve",IF(AC15&lt;=0.4,"Menor",IF(AC15&lt;=0.6,"Moderado",IF(AC15&lt;=0.8,"Mayor","Catastrófico"))))),"")</f>
        <v>Moderado</v>
      </c>
      <c r="AC15" s="35">
        <f t="shared" si="6"/>
        <v>0.6</v>
      </c>
      <c r="AD15" s="38"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34" t="s">
        <v>405</v>
      </c>
      <c r="AF15" s="39"/>
      <c r="AG15" s="40"/>
      <c r="AH15" s="41"/>
      <c r="AI15" s="41"/>
      <c r="AJ15" s="39"/>
      <c r="AK15" s="40"/>
    </row>
    <row r="16" spans="1:37" ht="16.5" x14ac:dyDescent="0.25">
      <c r="A16" s="165"/>
      <c r="B16" s="170"/>
      <c r="C16" s="170"/>
      <c r="D16" s="170"/>
      <c r="E16" s="174"/>
      <c r="F16" s="170"/>
      <c r="G16" s="171"/>
      <c r="H16" s="162"/>
      <c r="I16" s="163"/>
      <c r="J16" s="176"/>
      <c r="K16" s="163">
        <f>IF(NOT(ISERROR(MATCH(J16,_xlfn.ANCHORARRAY(E19),0))),#REF!&amp;"Por favor no seleccionar los criterios de impacto",J16)</f>
        <v>0</v>
      </c>
      <c r="L16" s="162"/>
      <c r="M16" s="163"/>
      <c r="N16" s="175"/>
      <c r="O16" s="6">
        <v>2</v>
      </c>
      <c r="P16" s="53"/>
      <c r="Q16" s="53"/>
      <c r="R16" s="33" t="str">
        <f t="shared" si="0"/>
        <v/>
      </c>
      <c r="S16" s="34"/>
      <c r="T16" s="34"/>
      <c r="U16" s="35" t="str">
        <f t="shared" ref="U16" si="16">IF(AND(S16="Preventivo",T16="Automático"),"50%",IF(AND(S16="Preventivo",T16="Manual"),"40%",IF(AND(S16="Detectivo",T16="Automático"),"40%",IF(AND(S16="Detectivo",T16="Manual"),"30%",IF(AND(S16="Correctivo",T16="Automático"),"35%",IF(AND(S16="Correctivo",T16="Manual"),"25%",""))))))</f>
        <v/>
      </c>
      <c r="V16" s="34"/>
      <c r="W16" s="34"/>
      <c r="X16" s="34"/>
      <c r="Y16" s="36" t="str">
        <f t="shared" si="2"/>
        <v/>
      </c>
      <c r="Z16" s="37" t="str">
        <f t="shared" si="9"/>
        <v/>
      </c>
      <c r="AA16" s="35" t="str">
        <f t="shared" ref="AA16" si="17">+Y16</f>
        <v/>
      </c>
      <c r="AB16" s="37" t="str">
        <f t="shared" si="11"/>
        <v/>
      </c>
      <c r="AC16" s="35" t="str">
        <f t="shared" si="6"/>
        <v/>
      </c>
      <c r="AD16" s="38" t="str">
        <f t="shared" ref="AD16" si="18">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34"/>
      <c r="AF16" s="39"/>
      <c r="AG16" s="40"/>
      <c r="AH16" s="41"/>
      <c r="AI16" s="41"/>
      <c r="AJ16" s="39"/>
      <c r="AK16" s="40"/>
    </row>
    <row r="17" spans="1:37" ht="127.5" x14ac:dyDescent="0.25">
      <c r="A17" s="165">
        <v>5</v>
      </c>
      <c r="B17" s="170" t="s">
        <v>71</v>
      </c>
      <c r="C17" s="170" t="s">
        <v>421</v>
      </c>
      <c r="D17" s="170" t="s">
        <v>422</v>
      </c>
      <c r="E17" s="174" t="s">
        <v>423</v>
      </c>
      <c r="F17" s="170" t="s">
        <v>75</v>
      </c>
      <c r="G17" s="171">
        <v>500</v>
      </c>
      <c r="H17" s="162" t="str">
        <f>IF(G17&lt;=0,"",IF(G17&lt;=2,"Muy Baja",IF(G17&lt;=24,"Baja",IF(G17&lt;=500,"Media",IF(G17&lt;=5000,"Alta","Muy Alta")))))</f>
        <v>Media</v>
      </c>
      <c r="I17" s="163">
        <f>IF(H17="","",IF(H17="Muy Baja",0.2,IF(H17="Baja",0.4,IF(H17="Media",0.6,IF(H17="Alta",0.8,IF(H17="Muy Alta",1,))))))</f>
        <v>0.6</v>
      </c>
      <c r="J17" s="176" t="s">
        <v>127</v>
      </c>
      <c r="K17" s="163" t="str">
        <f>IF(NOT(ISERROR(MATCH(J17,'[4]Tabla Impacto'!$B$221:$B$223,0))),'[4]Tabla Impacto'!$F$223&amp;"Por favor no seleccionar los criterios de impacto(Afectación Económica o presupuestal y Pérdida Reputacional)",J17)</f>
        <v xml:space="preserve">     El riesgo afecta la imagen de la entidad con algunos usuarios de relevancia frente al logro de los objetivos</v>
      </c>
      <c r="L17" s="162" t="str">
        <f>IF(OR(K17='[4]Tabla Impacto'!$C$11,K17='[4]Tabla Impacto'!$D$11),"Leve",IF(OR(K17='[4]Tabla Impacto'!$C$12,K17='[4]Tabla Impacto'!$D$12),"Menor",IF(OR(K17='[4]Tabla Impacto'!$C$13,K17='[4]Tabla Impacto'!$D$13),"Moderado",IF(OR(K17='[4]Tabla Impacto'!$C$14,K17='[4]Tabla Impacto'!$D$14),"Mayor",IF(OR(K17='[4]Tabla Impacto'!$C$15,K17='[4]Tabla Impacto'!$D$15),"Catastrófico","")))))</f>
        <v>Moderado</v>
      </c>
      <c r="M17" s="163">
        <f>IF(L17="","",IF(L17="Leve",0.2,IF(L17="Menor",0.4,IF(L17="Moderado",0.6,IF(L17="Mayor",0.8,IF(L17="Catastrófico",1,))))))</f>
        <v>0.6</v>
      </c>
      <c r="N17" s="175"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6">
        <v>1</v>
      </c>
      <c r="P17" s="53" t="s">
        <v>424</v>
      </c>
      <c r="Q17" s="53" t="s">
        <v>425</v>
      </c>
      <c r="R17" s="33" t="str">
        <f t="shared" si="0"/>
        <v>Probabilidad</v>
      </c>
      <c r="S17" s="34" t="s">
        <v>58</v>
      </c>
      <c r="T17" s="34" t="s">
        <v>59</v>
      </c>
      <c r="U17" s="35" t="str">
        <f>IF(AND(S17="Preventivo",T17="Automático"),"50%",IF(AND(S17="Preventivo",T17="Manual"),"40%",IF(AND(S17="Detectivo",T17="Automático"),"40%",IF(AND(S17="Detectivo",T17="Manual"),"30%",IF(AND(S17="Correctivo",T17="Automático"),"35%",IF(AND(S17="Correctivo",T17="Manual"),"25%",""))))))</f>
        <v>40%</v>
      </c>
      <c r="V17" s="34" t="s">
        <v>61</v>
      </c>
      <c r="W17" s="34" t="s">
        <v>62</v>
      </c>
      <c r="X17" s="34" t="s">
        <v>63</v>
      </c>
      <c r="Y17" s="36">
        <f t="shared" si="2"/>
        <v>0.36</v>
      </c>
      <c r="Z17" s="37" t="str">
        <f>IFERROR(IF(Y17="","",IF(Y17&lt;=0.2,"Muy Baja",IF(Y17&lt;=0.4,"Baja",IF(Y17&lt;=0.6,"Media",IF(Y17&lt;=0.8,"Alta","Muy Alta"))))),"")</f>
        <v>Baja</v>
      </c>
      <c r="AA17" s="35">
        <f>+Y17</f>
        <v>0.36</v>
      </c>
      <c r="AB17" s="37" t="str">
        <f>IFERROR(IF(AC17="","",IF(AC17&lt;=0.2,"Leve",IF(AC17&lt;=0.4,"Menor",IF(AC17&lt;=0.6,"Moderado",IF(AC17&lt;=0.8,"Mayor","Catastrófico"))))),"")</f>
        <v>Moderado</v>
      </c>
      <c r="AC17" s="35">
        <f t="shared" si="6"/>
        <v>0.6</v>
      </c>
      <c r="AD17" s="38"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34"/>
      <c r="AF17" s="39"/>
      <c r="AG17" s="40"/>
      <c r="AH17" s="41"/>
      <c r="AI17" s="41"/>
      <c r="AJ17" s="39"/>
      <c r="AK17" s="40"/>
    </row>
    <row r="18" spans="1:37" ht="16.5" x14ac:dyDescent="0.25">
      <c r="A18" s="165"/>
      <c r="B18" s="170"/>
      <c r="C18" s="170"/>
      <c r="D18" s="170"/>
      <c r="E18" s="174"/>
      <c r="F18" s="170"/>
      <c r="G18" s="171"/>
      <c r="H18" s="162"/>
      <c r="I18" s="163"/>
      <c r="J18" s="176"/>
      <c r="K18" s="163">
        <f>IF(NOT(ISERROR(MATCH(J18,_xlfn.ANCHORARRAY(E21),0))),#REF!&amp;"Por favor no seleccionar los criterios de impacto",J18)</f>
        <v>0</v>
      </c>
      <c r="L18" s="162"/>
      <c r="M18" s="163"/>
      <c r="N18" s="175"/>
      <c r="O18" s="6">
        <v>2</v>
      </c>
      <c r="P18" s="53"/>
      <c r="Q18" s="53"/>
      <c r="R18" s="33" t="str">
        <f t="shared" si="0"/>
        <v/>
      </c>
      <c r="S18" s="34"/>
      <c r="T18" s="34"/>
      <c r="U18" s="35" t="str">
        <f t="shared" ref="U18" si="19">IF(AND(S18="Preventivo",T18="Automático"),"50%",IF(AND(S18="Preventivo",T18="Manual"),"40%",IF(AND(S18="Detectivo",T18="Automático"),"40%",IF(AND(S18="Detectivo",T18="Manual"),"30%",IF(AND(S18="Correctivo",T18="Automático"),"35%",IF(AND(S18="Correctivo",T18="Manual"),"25%",""))))))</f>
        <v/>
      </c>
      <c r="V18" s="34"/>
      <c r="W18" s="34"/>
      <c r="X18" s="34"/>
      <c r="Y18" s="36" t="str">
        <f t="shared" si="2"/>
        <v/>
      </c>
      <c r="Z18" s="37" t="str">
        <f t="shared" si="9"/>
        <v/>
      </c>
      <c r="AA18" s="35" t="str">
        <f t="shared" ref="AA18" si="20">+Y18</f>
        <v/>
      </c>
      <c r="AB18" s="37" t="str">
        <f t="shared" si="11"/>
        <v/>
      </c>
      <c r="AC18" s="35" t="str">
        <f t="shared" si="6"/>
        <v/>
      </c>
      <c r="AD18" s="38" t="str">
        <f t="shared" ref="AD18" si="21">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34"/>
      <c r="AF18" s="39"/>
      <c r="AG18" s="40"/>
      <c r="AH18" s="41"/>
      <c r="AI18" s="41"/>
      <c r="AJ18" s="39"/>
      <c r="AK18" s="40"/>
    </row>
    <row r="19" spans="1:37" ht="204" x14ac:dyDescent="0.25">
      <c r="A19" s="165">
        <v>6</v>
      </c>
      <c r="B19" s="170" t="s">
        <v>46</v>
      </c>
      <c r="C19" s="170" t="s">
        <v>426</v>
      </c>
      <c r="D19" s="170" t="s">
        <v>427</v>
      </c>
      <c r="E19" s="174" t="s">
        <v>428</v>
      </c>
      <c r="F19" s="170" t="s">
        <v>150</v>
      </c>
      <c r="G19" s="171">
        <v>4000</v>
      </c>
      <c r="H19" s="162" t="str">
        <f>IF(G19&lt;=0,"",IF(G19&lt;=2,"Muy Baja",IF(G19&lt;=24,"Baja",IF(G19&lt;=500,"Media",IF(G19&lt;=5000,"Alta","Muy Alta")))))</f>
        <v>Alta</v>
      </c>
      <c r="I19" s="163">
        <f>IF(H19="","",IF(H19="Muy Baja",0.2,IF(H19="Baja",0.4,IF(H19="Media",0.6,IF(H19="Alta",0.8,IF(H19="Muy Alta",1,))))))</f>
        <v>0.8</v>
      </c>
      <c r="J19" s="176" t="s">
        <v>232</v>
      </c>
      <c r="K19" s="163" t="str">
        <f>IF(NOT(ISERROR(MATCH(J19,'[4]Tabla Impacto'!$B$221:$B$223,0))),'[4]Tabla Impacto'!$F$223&amp;"Por favor no seleccionar los criterios de impacto(Afectación Económica o presupuestal y Pérdida Reputacional)",J19)</f>
        <v xml:space="preserve">     Entre 100 y 500 SMLMV </v>
      </c>
      <c r="L19" s="162" t="str">
        <f>IF(OR(K19='[4]Tabla Impacto'!$C$11,K19='[4]Tabla Impacto'!$D$11),"Leve",IF(OR(K19='[4]Tabla Impacto'!$C$12,K19='[4]Tabla Impacto'!$D$12),"Menor",IF(OR(K19='[4]Tabla Impacto'!$C$13,K19='[4]Tabla Impacto'!$D$13),"Moderado",IF(OR(K19='[4]Tabla Impacto'!$C$14,K19='[4]Tabla Impacto'!$D$14),"Mayor",IF(OR(K19='[4]Tabla Impacto'!$C$15,K19='[4]Tabla Impacto'!$D$15),"Catastrófico","")))))</f>
        <v>Mayor</v>
      </c>
      <c r="M19" s="163">
        <f>IF(L19="","",IF(L19="Leve",0.2,IF(L19="Menor",0.4,IF(L19="Moderado",0.6,IF(L19="Mayor",0.8,IF(L19="Catastrófico",1,))))))</f>
        <v>0.8</v>
      </c>
      <c r="N19" s="175"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Alto</v>
      </c>
      <c r="O19" s="6">
        <v>1</v>
      </c>
      <c r="P19" s="53" t="s">
        <v>429</v>
      </c>
      <c r="Q19" s="53" t="s">
        <v>430</v>
      </c>
      <c r="R19" s="33" t="str">
        <f t="shared" si="0"/>
        <v>Probabilidad</v>
      </c>
      <c r="S19" s="34" t="s">
        <v>58</v>
      </c>
      <c r="T19" s="34" t="s">
        <v>59</v>
      </c>
      <c r="U19" s="35" t="str">
        <f>IF(AND(S19="Preventivo",T19="Automático"),"50%",IF(AND(S19="Preventivo",T19="Manual"),"40%",IF(AND(S19="Detectivo",T19="Automático"),"40%",IF(AND(S19="Detectivo",T19="Manual"),"30%",IF(AND(S19="Correctivo",T19="Automático"),"35%",IF(AND(S19="Correctivo",T19="Manual"),"25%",""))))))</f>
        <v>40%</v>
      </c>
      <c r="V19" s="34" t="s">
        <v>61</v>
      </c>
      <c r="W19" s="34" t="s">
        <v>62</v>
      </c>
      <c r="X19" s="34" t="s">
        <v>63</v>
      </c>
      <c r="Y19" s="36">
        <f t="shared" si="2"/>
        <v>0.48</v>
      </c>
      <c r="Z19" s="37" t="str">
        <f>IFERROR(IF(Y19="","",IF(Y19&lt;=0.2,"Muy Baja",IF(Y19&lt;=0.4,"Baja",IF(Y19&lt;=0.6,"Media",IF(Y19&lt;=0.8,"Alta","Muy Alta"))))),"")</f>
        <v>Media</v>
      </c>
      <c r="AA19" s="35">
        <f>+Y19</f>
        <v>0.48</v>
      </c>
      <c r="AB19" s="37" t="str">
        <f>IFERROR(IF(AC19="","",IF(AC19&lt;=0.2,"Leve",IF(AC19&lt;=0.4,"Menor",IF(AC19&lt;=0.6,"Moderado",IF(AC19&lt;=0.8,"Mayor","Catastrófico"))))),"")</f>
        <v>Mayor</v>
      </c>
      <c r="AC19" s="35">
        <f t="shared" si="6"/>
        <v>0.8</v>
      </c>
      <c r="AD19" s="38"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34" t="s">
        <v>405</v>
      </c>
      <c r="AF19" s="39"/>
      <c r="AG19" s="40"/>
      <c r="AH19" s="41"/>
      <c r="AI19" s="41"/>
      <c r="AJ19" s="39"/>
      <c r="AK19" s="40"/>
    </row>
    <row r="20" spans="1:37" ht="16.5" x14ac:dyDescent="0.25">
      <c r="A20" s="165"/>
      <c r="B20" s="170"/>
      <c r="C20" s="170"/>
      <c r="D20" s="170"/>
      <c r="E20" s="174"/>
      <c r="F20" s="170"/>
      <c r="G20" s="171"/>
      <c r="H20" s="162"/>
      <c r="I20" s="163"/>
      <c r="J20" s="176"/>
      <c r="K20" s="163">
        <f>IF(NOT(ISERROR(MATCH(J20,_xlfn.ANCHORARRAY(E23),0))),#REF!&amp;"Por favor no seleccionar los criterios de impacto",J20)</f>
        <v>0</v>
      </c>
      <c r="L20" s="162"/>
      <c r="M20" s="163"/>
      <c r="N20" s="175"/>
      <c r="O20" s="6">
        <v>2</v>
      </c>
      <c r="P20" s="53"/>
      <c r="Q20" s="53"/>
      <c r="R20" s="33" t="str">
        <f t="shared" si="0"/>
        <v/>
      </c>
      <c r="S20" s="34"/>
      <c r="T20" s="34"/>
      <c r="U20" s="35" t="str">
        <f t="shared" ref="U20" si="22">IF(AND(S20="Preventivo",T20="Automático"),"50%",IF(AND(S20="Preventivo",T20="Manual"),"40%",IF(AND(S20="Detectivo",T20="Automático"),"40%",IF(AND(S20="Detectivo",T20="Manual"),"30%",IF(AND(S20="Correctivo",T20="Automático"),"35%",IF(AND(S20="Correctivo",T20="Manual"),"25%",""))))))</f>
        <v/>
      </c>
      <c r="V20" s="34"/>
      <c r="W20" s="34"/>
      <c r="X20" s="34"/>
      <c r="Y20" s="36" t="str">
        <f t="shared" si="2"/>
        <v/>
      </c>
      <c r="Z20" s="37" t="str">
        <f t="shared" si="9"/>
        <v/>
      </c>
      <c r="AA20" s="35" t="str">
        <f t="shared" ref="AA20" si="23">+Y20</f>
        <v/>
      </c>
      <c r="AB20" s="37" t="str">
        <f t="shared" si="11"/>
        <v/>
      </c>
      <c r="AC20" s="35" t="str">
        <f t="shared" si="6"/>
        <v/>
      </c>
      <c r="AD20" s="38" t="str">
        <f t="shared" ref="AD20" si="2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34"/>
      <c r="AF20" s="39"/>
      <c r="AG20" s="40"/>
      <c r="AH20" s="41"/>
      <c r="AI20" s="41"/>
      <c r="AJ20" s="39"/>
      <c r="AK20" s="40"/>
    </row>
    <row r="21" spans="1:37" ht="331.5" x14ac:dyDescent="0.25">
      <c r="A21" s="165">
        <v>7</v>
      </c>
      <c r="B21" s="170" t="s">
        <v>146</v>
      </c>
      <c r="C21" s="170" t="s">
        <v>431</v>
      </c>
      <c r="D21" s="170" t="s">
        <v>432</v>
      </c>
      <c r="E21" s="174" t="s">
        <v>433</v>
      </c>
      <c r="F21" s="170" t="s">
        <v>75</v>
      </c>
      <c r="G21" s="171">
        <v>12</v>
      </c>
      <c r="H21" s="162" t="str">
        <f>IF(G21&lt;=0,"",IF(G21&lt;=2,"Muy Baja",IF(G21&lt;=24,"Baja",IF(G21&lt;=500,"Media",IF(G21&lt;=5000,"Alta","Muy Alta")))))</f>
        <v>Baja</v>
      </c>
      <c r="I21" s="163">
        <f>IF(H21="","",IF(H21="Muy Baja",0.2,IF(H21="Baja",0.4,IF(H21="Media",0.6,IF(H21="Alta",0.8,IF(H21="Muy Alta",1,))))))</f>
        <v>0.4</v>
      </c>
      <c r="J21" s="176" t="s">
        <v>77</v>
      </c>
      <c r="K21" s="163" t="str">
        <f>IF(NOT(ISERROR(MATCH(J21,'[4]Tabla Impacto'!$B$221:$B$223,0))),'[4]Tabla Impacto'!$F$223&amp;"Por favor no seleccionar los criterios de impacto(Afectación Económica o presupuestal y Pérdida Reputacional)",J21)</f>
        <v xml:space="preserve">     Entre 50 y 100 SMLMV </v>
      </c>
      <c r="L21" s="162" t="str">
        <f>IF(OR(K21='[4]Tabla Impacto'!$C$11,K21='[4]Tabla Impacto'!$D$11),"Leve",IF(OR(K21='[4]Tabla Impacto'!$C$12,K21='[4]Tabla Impacto'!$D$12),"Menor",IF(OR(K21='[4]Tabla Impacto'!$C$13,K21='[4]Tabla Impacto'!$D$13),"Moderado",IF(OR(K21='[4]Tabla Impacto'!$C$14,K21='[4]Tabla Impacto'!$D$14),"Mayor",IF(OR(K21='[4]Tabla Impacto'!$C$15,K21='[4]Tabla Impacto'!$D$15),"Catastrófico","")))))</f>
        <v>Moderado</v>
      </c>
      <c r="M21" s="163">
        <f>IF(L21="","",IF(L21="Leve",0.2,IF(L21="Menor",0.4,IF(L21="Moderado",0.6,IF(L21="Mayor",0.8,IF(L21="Catastrófico",1,))))))</f>
        <v>0.6</v>
      </c>
      <c r="N21" s="175"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Moderado</v>
      </c>
      <c r="O21" s="6">
        <v>1</v>
      </c>
      <c r="P21" s="53" t="s">
        <v>434</v>
      </c>
      <c r="Q21" s="53" t="s">
        <v>435</v>
      </c>
      <c r="R21" s="33" t="str">
        <f t="shared" si="0"/>
        <v>Probabilidad</v>
      </c>
      <c r="S21" s="34" t="s">
        <v>154</v>
      </c>
      <c r="T21" s="34" t="s">
        <v>59</v>
      </c>
      <c r="U21" s="35" t="str">
        <f>IF(AND(S21="Preventivo",T21="Automático"),"50%",IF(AND(S21="Preventivo",T21="Manual"),"40%",IF(AND(S21="Detectivo",T21="Automático"),"40%",IF(AND(S21="Detectivo",T21="Manual"),"30%",IF(AND(S21="Correctivo",T21="Automático"),"35%",IF(AND(S21="Correctivo",T21="Manual"),"25%",""))))))</f>
        <v>30%</v>
      </c>
      <c r="V21" s="34" t="s">
        <v>61</v>
      </c>
      <c r="W21" s="34" t="s">
        <v>62</v>
      </c>
      <c r="X21" s="34" t="s">
        <v>63</v>
      </c>
      <c r="Y21" s="36">
        <f t="shared" si="2"/>
        <v>0.28000000000000003</v>
      </c>
      <c r="Z21" s="37" t="str">
        <f>IFERROR(IF(Y21="","",IF(Y21&lt;=0.2,"Muy Baja",IF(Y21&lt;=0.4,"Baja",IF(Y21&lt;=0.6,"Media",IF(Y21&lt;=0.8,"Alta","Muy Alta"))))),"")</f>
        <v>Baja</v>
      </c>
      <c r="AA21" s="35">
        <f>+Y21</f>
        <v>0.28000000000000003</v>
      </c>
      <c r="AB21" s="37" t="str">
        <f>IFERROR(IF(AC21="","",IF(AC21&lt;=0.2,"Leve",IF(AC21&lt;=0.4,"Menor",IF(AC21&lt;=0.6,"Moderado",IF(AC21&lt;=0.8,"Mayor","Catastrófico"))))),"")</f>
        <v>Moderado</v>
      </c>
      <c r="AC21" s="35">
        <f t="shared" si="6"/>
        <v>0.6</v>
      </c>
      <c r="AD21" s="38"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34" t="s">
        <v>405</v>
      </c>
      <c r="AF21" s="39"/>
      <c r="AG21" s="40"/>
      <c r="AH21" s="41"/>
      <c r="AI21" s="41"/>
      <c r="AJ21" s="39"/>
      <c r="AK21" s="40"/>
    </row>
    <row r="22" spans="1:37" ht="318.75" x14ac:dyDescent="0.25">
      <c r="A22" s="165"/>
      <c r="B22" s="170"/>
      <c r="C22" s="170"/>
      <c r="D22" s="170"/>
      <c r="E22" s="174"/>
      <c r="F22" s="170"/>
      <c r="G22" s="171"/>
      <c r="H22" s="162"/>
      <c r="I22" s="163"/>
      <c r="J22" s="176"/>
      <c r="K22" s="163">
        <f>IF(NOT(ISERROR(MATCH(J22,_xlfn.ANCHORARRAY(E25),0))),#REF!&amp;"Por favor no seleccionar los criterios de impacto",J22)</f>
        <v>0</v>
      </c>
      <c r="L22" s="162"/>
      <c r="M22" s="163"/>
      <c r="N22" s="175"/>
      <c r="O22" s="6">
        <v>2</v>
      </c>
      <c r="P22" s="53" t="s">
        <v>436</v>
      </c>
      <c r="Q22" s="53" t="s">
        <v>437</v>
      </c>
      <c r="R22" s="33" t="str">
        <f t="shared" si="0"/>
        <v>Probabilidad</v>
      </c>
      <c r="S22" s="34" t="s">
        <v>154</v>
      </c>
      <c r="T22" s="34" t="s">
        <v>59</v>
      </c>
      <c r="U22" s="35" t="str">
        <f t="shared" ref="U22" si="25">IF(AND(S22="Preventivo",T22="Automático"),"50%",IF(AND(S22="Preventivo",T22="Manual"),"40%",IF(AND(S22="Detectivo",T22="Automático"),"40%",IF(AND(S22="Detectivo",T22="Manual"),"30%",IF(AND(S22="Correctivo",T22="Automático"),"35%",IF(AND(S22="Correctivo",T22="Manual"),"25%",""))))))</f>
        <v>30%</v>
      </c>
      <c r="V22" s="34" t="s">
        <v>61</v>
      </c>
      <c r="W22" s="34" t="s">
        <v>62</v>
      </c>
      <c r="X22" s="34" t="s">
        <v>63</v>
      </c>
      <c r="Y22" s="36">
        <f t="shared" si="2"/>
        <v>0</v>
      </c>
      <c r="Z22" s="37" t="str">
        <f t="shared" si="9"/>
        <v>Muy Baja</v>
      </c>
      <c r="AA22" s="35">
        <f t="shared" ref="AA22" si="26">+Y22</f>
        <v>0</v>
      </c>
      <c r="AB22" s="37" t="str">
        <f t="shared" si="11"/>
        <v>Leve</v>
      </c>
      <c r="AC22" s="35">
        <f t="shared" si="6"/>
        <v>0</v>
      </c>
      <c r="AD22" s="38" t="str">
        <f t="shared" ref="AD22" si="27">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Bajo</v>
      </c>
      <c r="AE22" s="34" t="s">
        <v>405</v>
      </c>
      <c r="AF22" s="39"/>
      <c r="AG22" s="40"/>
      <c r="AH22" s="41"/>
      <c r="AI22" s="41"/>
      <c r="AJ22" s="39"/>
      <c r="AK22" s="40"/>
    </row>
    <row r="23" spans="1:37" ht="229.5" x14ac:dyDescent="0.25">
      <c r="A23" s="165">
        <v>8</v>
      </c>
      <c r="B23" s="170" t="s">
        <v>71</v>
      </c>
      <c r="C23" s="170" t="s">
        <v>438</v>
      </c>
      <c r="D23" s="170" t="s">
        <v>439</v>
      </c>
      <c r="E23" s="174" t="s">
        <v>440</v>
      </c>
      <c r="F23" s="170" t="s">
        <v>75</v>
      </c>
      <c r="G23" s="171">
        <v>600</v>
      </c>
      <c r="H23" s="162" t="str">
        <f>IF(G23&lt;=0,"",IF(G23&lt;=2,"Muy Baja",IF(G23&lt;=24,"Baja",IF(G23&lt;=500,"Media",IF(G23&lt;=5000,"Alta","Muy Alta")))))</f>
        <v>Alta</v>
      </c>
      <c r="I23" s="163">
        <f>IF(H23="","",IF(H23="Muy Baja",0.2,IF(H23="Baja",0.4,IF(H23="Media",0.6,IF(H23="Alta",0.8,IF(H23="Muy Alta",1,))))))</f>
        <v>0.8</v>
      </c>
      <c r="J23" s="176" t="s">
        <v>77</v>
      </c>
      <c r="K23" s="163" t="str">
        <f>IF(NOT(ISERROR(MATCH(J23,'[4]Tabla Impacto'!$B$221:$B$223,0))),'[4]Tabla Impacto'!$F$223&amp;"Por favor no seleccionar los criterios de impacto(Afectación Económica o presupuestal y Pérdida Reputacional)",J23)</f>
        <v xml:space="preserve">     Entre 50 y 100 SMLMV </v>
      </c>
      <c r="L23" s="162" t="str">
        <f>IF(OR(K23='[4]Tabla Impacto'!$C$11,K23='[4]Tabla Impacto'!$D$11),"Leve",IF(OR(K23='[4]Tabla Impacto'!$C$12,K23='[4]Tabla Impacto'!$D$12),"Menor",IF(OR(K23='[4]Tabla Impacto'!$C$13,K23='[4]Tabla Impacto'!$D$13),"Moderado",IF(OR(K23='[4]Tabla Impacto'!$C$14,K23='[4]Tabla Impacto'!$D$14),"Mayor",IF(OR(K23='[4]Tabla Impacto'!$C$15,K23='[4]Tabla Impacto'!$D$15),"Catastrófico","")))))</f>
        <v>Moderado</v>
      </c>
      <c r="M23" s="163">
        <f>IF(L23="","",IF(L23="Leve",0.2,IF(L23="Menor",0.4,IF(L23="Moderado",0.6,IF(L23="Mayor",0.8,IF(L23="Catastrófico",1,))))))</f>
        <v>0.6</v>
      </c>
      <c r="N23" s="175"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Alto</v>
      </c>
      <c r="O23" s="6">
        <v>1</v>
      </c>
      <c r="P23" s="53" t="s">
        <v>441</v>
      </c>
      <c r="Q23" s="53" t="s">
        <v>442</v>
      </c>
      <c r="R23" s="33" t="str">
        <f t="shared" si="0"/>
        <v>Probabilidad</v>
      </c>
      <c r="S23" s="34" t="s">
        <v>154</v>
      </c>
      <c r="T23" s="34" t="s">
        <v>59</v>
      </c>
      <c r="U23" s="35" t="str">
        <f>IF(AND(S23="Preventivo",T23="Automático"),"50%",IF(AND(S23="Preventivo",T23="Manual"),"40%",IF(AND(S23="Detectivo",T23="Automático"),"40%",IF(AND(S23="Detectivo",T23="Manual"),"30%",IF(AND(S23="Correctivo",T23="Automático"),"35%",IF(AND(S23="Correctivo",T23="Manual"),"25%",""))))))</f>
        <v>30%</v>
      </c>
      <c r="V23" s="34" t="s">
        <v>61</v>
      </c>
      <c r="W23" s="34" t="s">
        <v>62</v>
      </c>
      <c r="X23" s="34" t="s">
        <v>63</v>
      </c>
      <c r="Y23" s="36">
        <f t="shared" si="2"/>
        <v>0.56000000000000005</v>
      </c>
      <c r="Z23" s="37" t="str">
        <f>IFERROR(IF(Y23="","",IF(Y23&lt;=0.2,"Muy Baja",IF(Y23&lt;=0.4,"Baja",IF(Y23&lt;=0.6,"Media",IF(Y23&lt;=0.8,"Alta","Muy Alta"))))),"")</f>
        <v>Media</v>
      </c>
      <c r="AA23" s="35">
        <f>+Y23</f>
        <v>0.56000000000000005</v>
      </c>
      <c r="AB23" s="37" t="str">
        <f>IFERROR(IF(AC23="","",IF(AC23&lt;=0.2,"Leve",IF(AC23&lt;=0.4,"Menor",IF(AC23&lt;=0.6,"Moderado",IF(AC23&lt;=0.8,"Mayor","Catastrófico"))))),"")</f>
        <v>Moderado</v>
      </c>
      <c r="AC23" s="35">
        <f t="shared" si="6"/>
        <v>0.6</v>
      </c>
      <c r="AD23" s="38"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Moderado</v>
      </c>
      <c r="AE23" s="34" t="s">
        <v>405</v>
      </c>
      <c r="AF23" s="39"/>
      <c r="AG23" s="40"/>
      <c r="AH23" s="41"/>
      <c r="AI23" s="41"/>
      <c r="AJ23" s="39"/>
      <c r="AK23" s="40"/>
    </row>
    <row r="24" spans="1:37" ht="16.5" x14ac:dyDescent="0.25">
      <c r="A24" s="165"/>
      <c r="B24" s="170"/>
      <c r="C24" s="170"/>
      <c r="D24" s="170"/>
      <c r="E24" s="174"/>
      <c r="F24" s="170"/>
      <c r="G24" s="171"/>
      <c r="H24" s="162"/>
      <c r="I24" s="163"/>
      <c r="J24" s="176"/>
      <c r="K24" s="163">
        <f>IF(NOT(ISERROR(MATCH(J24,_xlfn.ANCHORARRAY(E27),0))),#REF!&amp;"Por favor no seleccionar los criterios de impacto",J24)</f>
        <v>0</v>
      </c>
      <c r="L24" s="162"/>
      <c r="M24" s="163"/>
      <c r="N24" s="175"/>
      <c r="O24" s="6">
        <v>2</v>
      </c>
      <c r="P24" s="53"/>
      <c r="Q24" s="53"/>
      <c r="R24" s="33" t="str">
        <f t="shared" si="0"/>
        <v/>
      </c>
      <c r="S24" s="34"/>
      <c r="T24" s="34"/>
      <c r="U24" s="35" t="str">
        <f t="shared" ref="U24" si="28">IF(AND(S24="Preventivo",T24="Automático"),"50%",IF(AND(S24="Preventivo",T24="Manual"),"40%",IF(AND(S24="Detectivo",T24="Automático"),"40%",IF(AND(S24="Detectivo",T24="Manual"),"30%",IF(AND(S24="Correctivo",T24="Automático"),"35%",IF(AND(S24="Correctivo",T24="Manual"),"25%",""))))))</f>
        <v/>
      </c>
      <c r="V24" s="34"/>
      <c r="W24" s="34"/>
      <c r="X24" s="34"/>
      <c r="Y24" s="36" t="str">
        <f t="shared" si="2"/>
        <v/>
      </c>
      <c r="Z24" s="37" t="str">
        <f t="shared" si="9"/>
        <v/>
      </c>
      <c r="AA24" s="35" t="str">
        <f t="shared" ref="AA24" si="29">+Y24</f>
        <v/>
      </c>
      <c r="AB24" s="37" t="str">
        <f t="shared" si="11"/>
        <v/>
      </c>
      <c r="AC24" s="35" t="str">
        <f t="shared" si="6"/>
        <v/>
      </c>
      <c r="AD24" s="38" t="str">
        <f t="shared" ref="AD24" si="30">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34"/>
      <c r="AF24" s="39"/>
      <c r="AG24" s="40"/>
      <c r="AH24" s="41"/>
      <c r="AI24" s="41"/>
      <c r="AJ24" s="39"/>
      <c r="AK24" s="40"/>
    </row>
    <row r="25" spans="1:37" ht="16.5" x14ac:dyDescent="0.25">
      <c r="A25" s="165">
        <v>9</v>
      </c>
      <c r="B25" s="170"/>
      <c r="C25" s="170"/>
      <c r="D25" s="170"/>
      <c r="E25" s="174"/>
      <c r="F25" s="170"/>
      <c r="G25" s="171"/>
      <c r="H25" s="162" t="str">
        <f>IF(G25&lt;=0,"",IF(G25&lt;=2,"Muy Baja",IF(G25&lt;=24,"Baja",IF(G25&lt;=500,"Media",IF(G25&lt;=5000,"Alta","Muy Alta")))))</f>
        <v/>
      </c>
      <c r="I25" s="163" t="str">
        <f>IF(H25="","",IF(H25="Muy Baja",0.2,IF(H25="Baja",0.4,IF(H25="Media",0.6,IF(H25="Alta",0.8,IF(H25="Muy Alta",1,))))))</f>
        <v/>
      </c>
      <c r="J25" s="176"/>
      <c r="K25" s="163">
        <f>IF(NOT(ISERROR(MATCH(J25,'[4]Tabla Impacto'!$B$221:$B$223,0))),'[4]Tabla Impacto'!$F$223&amp;"Por favor no seleccionar los criterios de impacto(Afectación Económica o presupuestal y Pérdida Reputacional)",J25)</f>
        <v>0</v>
      </c>
      <c r="L25" s="162" t="str">
        <f>IF(OR(K25='[4]Tabla Impacto'!$C$11,K25='[4]Tabla Impacto'!$D$11),"Leve",IF(OR(K25='[4]Tabla Impacto'!$C$12,K25='[4]Tabla Impacto'!$D$12),"Menor",IF(OR(K25='[4]Tabla Impacto'!$C$13,K25='[4]Tabla Impacto'!$D$13),"Moderado",IF(OR(K25='[4]Tabla Impacto'!$C$14,K25='[4]Tabla Impacto'!$D$14),"Mayor",IF(OR(K25='[4]Tabla Impacto'!$C$15,K25='[4]Tabla Impacto'!$D$15),"Catastrófico","")))))</f>
        <v/>
      </c>
      <c r="M25" s="163" t="str">
        <f>IF(L25="","",IF(L25="Leve",0.2,IF(L25="Menor",0.4,IF(L25="Moderado",0.6,IF(L25="Mayor",0.8,IF(L25="Catastrófico",1,))))))</f>
        <v/>
      </c>
      <c r="N25" s="175"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6">
        <v>1</v>
      </c>
      <c r="P25" s="53"/>
      <c r="Q25" s="53"/>
      <c r="R25" s="33" t="str">
        <f t="shared" si="0"/>
        <v/>
      </c>
      <c r="S25" s="34"/>
      <c r="T25" s="34"/>
      <c r="U25" s="35" t="str">
        <f>IF(AND(S25="Preventivo",T25="Automático"),"50%",IF(AND(S25="Preventivo",T25="Manual"),"40%",IF(AND(S25="Detectivo",T25="Automático"),"40%",IF(AND(S25="Detectivo",T25="Manual"),"30%",IF(AND(S25="Correctivo",T25="Automático"),"35%",IF(AND(S25="Correctivo",T25="Manual"),"25%",""))))))</f>
        <v/>
      </c>
      <c r="V25" s="34"/>
      <c r="W25" s="34"/>
      <c r="X25" s="34"/>
      <c r="Y25" s="36" t="str">
        <f t="shared" si="2"/>
        <v/>
      </c>
      <c r="Z25" s="37" t="str">
        <f>IFERROR(IF(Y25="","",IF(Y25&lt;=0.2,"Muy Baja",IF(Y25&lt;=0.4,"Baja",IF(Y25&lt;=0.6,"Media",IF(Y25&lt;=0.8,"Alta","Muy Alta"))))),"")</f>
        <v/>
      </c>
      <c r="AA25" s="35" t="str">
        <f>+Y25</f>
        <v/>
      </c>
      <c r="AB25" s="37" t="str">
        <f>IFERROR(IF(AC25="","",IF(AC25&lt;=0.2,"Leve",IF(AC25&lt;=0.4,"Menor",IF(AC25&lt;=0.6,"Moderado",IF(AC25&lt;=0.8,"Mayor","Catastrófico"))))),"")</f>
        <v/>
      </c>
      <c r="AC25" s="35" t="str">
        <f t="shared" si="6"/>
        <v/>
      </c>
      <c r="AD25" s="38"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34"/>
      <c r="AF25" s="39"/>
      <c r="AG25" s="40"/>
      <c r="AH25" s="41"/>
      <c r="AI25" s="41"/>
      <c r="AJ25" s="39"/>
      <c r="AK25" s="40"/>
    </row>
    <row r="26" spans="1:37" ht="16.5" x14ac:dyDescent="0.25">
      <c r="A26" s="165"/>
      <c r="B26" s="170"/>
      <c r="C26" s="170"/>
      <c r="D26" s="170"/>
      <c r="E26" s="174"/>
      <c r="F26" s="170"/>
      <c r="G26" s="171"/>
      <c r="H26" s="162"/>
      <c r="I26" s="163"/>
      <c r="J26" s="176"/>
      <c r="K26" s="163">
        <f>IF(NOT(ISERROR(MATCH(J26,_xlfn.ANCHORARRAY(E29),0))),I31&amp;"Por favor no seleccionar los criterios de impacto",J26)</f>
        <v>0</v>
      </c>
      <c r="L26" s="162"/>
      <c r="M26" s="163"/>
      <c r="N26" s="175"/>
      <c r="O26" s="6">
        <v>2</v>
      </c>
      <c r="P26" s="53"/>
      <c r="Q26" s="53"/>
      <c r="R26" s="33" t="str">
        <f t="shared" si="0"/>
        <v/>
      </c>
      <c r="S26" s="34"/>
      <c r="T26" s="34"/>
      <c r="U26" s="35" t="str">
        <f t="shared" ref="U26" si="31">IF(AND(S26="Preventivo",T26="Automático"),"50%",IF(AND(S26="Preventivo",T26="Manual"),"40%",IF(AND(S26="Detectivo",T26="Automático"),"40%",IF(AND(S26="Detectivo",T26="Manual"),"30%",IF(AND(S26="Correctivo",T26="Automático"),"35%",IF(AND(S26="Correctivo",T26="Manual"),"25%",""))))))</f>
        <v/>
      </c>
      <c r="V26" s="34"/>
      <c r="W26" s="34"/>
      <c r="X26" s="34"/>
      <c r="Y26" s="36" t="str">
        <f t="shared" si="2"/>
        <v/>
      </c>
      <c r="Z26" s="37" t="str">
        <f t="shared" si="9"/>
        <v/>
      </c>
      <c r="AA26" s="35" t="str">
        <f t="shared" ref="AA26" si="32">+Y26</f>
        <v/>
      </c>
      <c r="AB26" s="37" t="str">
        <f t="shared" si="11"/>
        <v/>
      </c>
      <c r="AC26" s="35" t="str">
        <f t="shared" si="6"/>
        <v/>
      </c>
      <c r="AD26" s="38" t="str">
        <f t="shared" ref="AD26" si="33">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34"/>
      <c r="AF26" s="39"/>
      <c r="AG26" s="40"/>
      <c r="AH26" s="41"/>
      <c r="AI26" s="41"/>
      <c r="AJ26" s="39"/>
      <c r="AK26" s="40"/>
    </row>
    <row r="27" spans="1:37" ht="16.5" x14ac:dyDescent="0.25">
      <c r="A27" s="165">
        <v>10</v>
      </c>
      <c r="B27" s="170"/>
      <c r="C27" s="170"/>
      <c r="D27" s="170"/>
      <c r="E27" s="174"/>
      <c r="F27" s="170"/>
      <c r="G27" s="171"/>
      <c r="H27" s="162" t="str">
        <f>IF(G27&lt;=0,"",IF(G27&lt;=2,"Muy Baja",IF(G27&lt;=24,"Baja",IF(G27&lt;=500,"Media",IF(G27&lt;=5000,"Alta","Muy Alta")))))</f>
        <v/>
      </c>
      <c r="I27" s="163" t="str">
        <f>IF(H27="","",IF(H27="Muy Baja",0.2,IF(H27="Baja",0.4,IF(H27="Media",0.6,IF(H27="Alta",0.8,IF(H27="Muy Alta",1,))))))</f>
        <v/>
      </c>
      <c r="J27" s="176"/>
      <c r="K27" s="163">
        <f>IF(NOT(ISERROR(MATCH(J27,'[4]Tabla Impacto'!$B$221:$B$223,0))),'[4]Tabla Impacto'!$F$223&amp;"Por favor no seleccionar los criterios de impacto(Afectación Económica o presupuestal y Pérdida Reputacional)",J27)</f>
        <v>0</v>
      </c>
      <c r="L27" s="162" t="str">
        <f>IF(OR(K27='[4]Tabla Impacto'!$C$11,K27='[4]Tabla Impacto'!$D$11),"Leve",IF(OR(K27='[4]Tabla Impacto'!$C$12,K27='[4]Tabla Impacto'!$D$12),"Menor",IF(OR(K27='[4]Tabla Impacto'!$C$13,K27='[4]Tabla Impacto'!$D$13),"Moderado",IF(OR(K27='[4]Tabla Impacto'!$C$14,K27='[4]Tabla Impacto'!$D$14),"Mayor",IF(OR(K27='[4]Tabla Impacto'!$C$15,K27='[4]Tabla Impacto'!$D$15),"Catastrófico","")))))</f>
        <v/>
      </c>
      <c r="M27" s="163" t="str">
        <f>IF(L27="","",IF(L27="Leve",0.2,IF(L27="Menor",0.4,IF(L27="Moderado",0.6,IF(L27="Mayor",0.8,IF(L27="Catastrófico",1,))))))</f>
        <v/>
      </c>
      <c r="N27" s="175"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6">
        <v>1</v>
      </c>
      <c r="P27" s="53"/>
      <c r="Q27" s="53"/>
      <c r="R27" s="33" t="str">
        <f t="shared" si="0"/>
        <v/>
      </c>
      <c r="S27" s="34"/>
      <c r="T27" s="34"/>
      <c r="U27" s="35" t="str">
        <f>IF(AND(S27="Preventivo",T27="Automático"),"50%",IF(AND(S27="Preventivo",T27="Manual"),"40%",IF(AND(S27="Detectivo",T27="Automático"),"40%",IF(AND(S27="Detectivo",T27="Manual"),"30%",IF(AND(S27="Correctivo",T27="Automático"),"35%",IF(AND(S27="Correctivo",T27="Manual"),"25%",""))))))</f>
        <v/>
      </c>
      <c r="V27" s="34"/>
      <c r="W27" s="34"/>
      <c r="X27" s="34"/>
      <c r="Y27" s="36" t="str">
        <f t="shared" si="2"/>
        <v/>
      </c>
      <c r="Z27" s="37" t="str">
        <f>IFERROR(IF(Y27="","",IF(Y27&lt;=0.2,"Muy Baja",IF(Y27&lt;=0.4,"Baja",IF(Y27&lt;=0.6,"Media",IF(Y27&lt;=0.8,"Alta","Muy Alta"))))),"")</f>
        <v/>
      </c>
      <c r="AA27" s="35" t="str">
        <f>+Y27</f>
        <v/>
      </c>
      <c r="AB27" s="37" t="str">
        <f>IFERROR(IF(AC27="","",IF(AC27&lt;=0.2,"Leve",IF(AC27&lt;=0.4,"Menor",IF(AC27&lt;=0.6,"Moderado",IF(AC27&lt;=0.8,"Mayor","Catastrófico"))))),"")</f>
        <v/>
      </c>
      <c r="AC27" s="35" t="str">
        <f t="shared" si="6"/>
        <v/>
      </c>
      <c r="AD27" s="38"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34"/>
      <c r="AF27" s="39"/>
      <c r="AG27" s="40"/>
      <c r="AH27" s="41"/>
      <c r="AI27" s="41"/>
      <c r="AJ27" s="39"/>
      <c r="AK27" s="40"/>
    </row>
    <row r="28" spans="1:37" ht="16.5" x14ac:dyDescent="0.25">
      <c r="A28" s="165"/>
      <c r="B28" s="170"/>
      <c r="C28" s="170"/>
      <c r="D28" s="170"/>
      <c r="E28" s="174"/>
      <c r="F28" s="170"/>
      <c r="G28" s="171"/>
      <c r="H28" s="162"/>
      <c r="I28" s="163"/>
      <c r="J28" s="176"/>
      <c r="K28" s="163">
        <f>IF(NOT(ISERROR(MATCH(J28,_xlfn.ANCHORARRAY(E35),0))),I37&amp;"Por favor no seleccionar los criterios de impacto",J28)</f>
        <v>0</v>
      </c>
      <c r="L28" s="162"/>
      <c r="M28" s="163"/>
      <c r="N28" s="175"/>
      <c r="O28" s="6">
        <v>2</v>
      </c>
      <c r="P28" s="53"/>
      <c r="Q28" s="53"/>
      <c r="R28" s="33" t="str">
        <f t="shared" si="0"/>
        <v/>
      </c>
      <c r="S28" s="34"/>
      <c r="T28" s="34"/>
      <c r="U28" s="35" t="str">
        <f t="shared" ref="U28" si="34">IF(AND(S28="Preventivo",T28="Automático"),"50%",IF(AND(S28="Preventivo",T28="Manual"),"40%",IF(AND(S28="Detectivo",T28="Automático"),"40%",IF(AND(S28="Detectivo",T28="Manual"),"30%",IF(AND(S28="Correctivo",T28="Automático"),"35%",IF(AND(S28="Correctivo",T28="Manual"),"25%",""))))))</f>
        <v/>
      </c>
      <c r="V28" s="34"/>
      <c r="W28" s="34"/>
      <c r="X28" s="34"/>
      <c r="Y28" s="36" t="str">
        <f t="shared" si="2"/>
        <v/>
      </c>
      <c r="Z28" s="37" t="str">
        <f t="shared" si="9"/>
        <v/>
      </c>
      <c r="AA28" s="35" t="str">
        <f t="shared" ref="AA28" si="35">+Y28</f>
        <v/>
      </c>
      <c r="AB28" s="37" t="str">
        <f t="shared" si="11"/>
        <v/>
      </c>
      <c r="AC28" s="35" t="str">
        <f t="shared" si="6"/>
        <v/>
      </c>
      <c r="AD28" s="38" t="str">
        <f t="shared" ref="AD28" si="36">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34"/>
      <c r="AF28" s="39"/>
      <c r="AG28" s="40"/>
      <c r="AH28" s="41"/>
      <c r="AI28" s="41"/>
      <c r="AJ28" s="39"/>
      <c r="AK28" s="40"/>
    </row>
  </sheetData>
  <mergeCells count="190">
    <mergeCell ref="M27:M28"/>
    <mergeCell ref="N27:N28"/>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11 H9">
    <cfRule type="cellIs" dxfId="1140" priority="209" operator="equal">
      <formula>"Muy Alta"</formula>
    </cfRule>
    <cfRule type="cellIs" dxfId="1139" priority="210" operator="equal">
      <formula>"Alta"</formula>
    </cfRule>
    <cfRule type="cellIs" dxfId="1138" priority="211" operator="equal">
      <formula>"Media"</formula>
    </cfRule>
    <cfRule type="cellIs" dxfId="1137" priority="212" operator="equal">
      <formula>"Baja"</formula>
    </cfRule>
    <cfRule type="cellIs" dxfId="1136" priority="213" operator="equal">
      <formula>"Muy Baja"</formula>
    </cfRule>
  </conditionalFormatting>
  <conditionalFormatting sqref="L11 L13 L15 L17 L19 L21 L23 L25 L27 L9">
    <cfRule type="cellIs" dxfId="1135" priority="204" operator="equal">
      <formula>"Catastrófico"</formula>
    </cfRule>
    <cfRule type="cellIs" dxfId="1134" priority="205" operator="equal">
      <formula>"Mayor"</formula>
    </cfRule>
    <cfRule type="cellIs" dxfId="1133" priority="206" operator="equal">
      <formula>"Moderado"</formula>
    </cfRule>
    <cfRule type="cellIs" dxfId="1132" priority="207" operator="equal">
      <formula>"Menor"</formula>
    </cfRule>
    <cfRule type="cellIs" dxfId="1131" priority="208" operator="equal">
      <formula>"Leve"</formula>
    </cfRule>
  </conditionalFormatting>
  <conditionalFormatting sqref="H25">
    <cfRule type="cellIs" dxfId="1130" priority="43" operator="equal">
      <formula>"Muy Alta"</formula>
    </cfRule>
    <cfRule type="cellIs" dxfId="1129" priority="44" operator="equal">
      <formula>"Alta"</formula>
    </cfRule>
    <cfRule type="cellIs" dxfId="1128" priority="45" operator="equal">
      <formula>"Media"</formula>
    </cfRule>
    <cfRule type="cellIs" dxfId="1127" priority="46" operator="equal">
      <formula>"Baja"</formula>
    </cfRule>
    <cfRule type="cellIs" dxfId="1126" priority="47" operator="equal">
      <formula>"Muy Baja"</formula>
    </cfRule>
  </conditionalFormatting>
  <conditionalFormatting sqref="N11 N9">
    <cfRule type="cellIs" dxfId="1125" priority="200" operator="equal">
      <formula>"Extremo"</formula>
    </cfRule>
    <cfRule type="cellIs" dxfId="1124" priority="201" operator="equal">
      <formula>"Alto"</formula>
    </cfRule>
    <cfRule type="cellIs" dxfId="1123" priority="202" operator="equal">
      <formula>"Moderado"</formula>
    </cfRule>
    <cfRule type="cellIs" dxfId="1122" priority="203" operator="equal">
      <formula>"Bajo"</formula>
    </cfRule>
  </conditionalFormatting>
  <conditionalFormatting sqref="Z9:Z12">
    <cfRule type="cellIs" dxfId="1121" priority="195" operator="equal">
      <formula>"Muy Alta"</formula>
    </cfRule>
    <cfRule type="cellIs" dxfId="1120" priority="196" operator="equal">
      <formula>"Alta"</formula>
    </cfRule>
    <cfRule type="cellIs" dxfId="1119" priority="197" operator="equal">
      <formula>"Media"</formula>
    </cfRule>
    <cfRule type="cellIs" dxfId="1118" priority="198" operator="equal">
      <formula>"Baja"</formula>
    </cfRule>
    <cfRule type="cellIs" dxfId="1117" priority="199" operator="equal">
      <formula>"Muy Baja"</formula>
    </cfRule>
  </conditionalFormatting>
  <conditionalFormatting sqref="AB9:AB12">
    <cfRule type="cellIs" dxfId="1116" priority="190" operator="equal">
      <formula>"Catastrófico"</formula>
    </cfRule>
    <cfRule type="cellIs" dxfId="1115" priority="191" operator="equal">
      <formula>"Mayor"</formula>
    </cfRule>
    <cfRule type="cellIs" dxfId="1114" priority="192" operator="equal">
      <formula>"Moderado"</formula>
    </cfRule>
    <cfRule type="cellIs" dxfId="1113" priority="193" operator="equal">
      <formula>"Menor"</formula>
    </cfRule>
    <cfRule type="cellIs" dxfId="1112" priority="194" operator="equal">
      <formula>"Leve"</formula>
    </cfRule>
  </conditionalFormatting>
  <conditionalFormatting sqref="AD9:AD12">
    <cfRule type="cellIs" dxfId="1111" priority="186" operator="equal">
      <formula>"Extremo"</formula>
    </cfRule>
    <cfRule type="cellIs" dxfId="1110" priority="187" operator="equal">
      <formula>"Alto"</formula>
    </cfRule>
    <cfRule type="cellIs" dxfId="1109" priority="188" operator="equal">
      <formula>"Moderado"</formula>
    </cfRule>
    <cfRule type="cellIs" dxfId="1108" priority="189" operator="equal">
      <formula>"Bajo"</formula>
    </cfRule>
  </conditionalFormatting>
  <conditionalFormatting sqref="H13">
    <cfRule type="cellIs" dxfId="1107" priority="181" operator="equal">
      <formula>"Muy Alta"</formula>
    </cfRule>
    <cfRule type="cellIs" dxfId="1106" priority="182" operator="equal">
      <formula>"Alta"</formula>
    </cfRule>
    <cfRule type="cellIs" dxfId="1105" priority="183" operator="equal">
      <formula>"Media"</formula>
    </cfRule>
    <cfRule type="cellIs" dxfId="1104" priority="184" operator="equal">
      <formula>"Baja"</formula>
    </cfRule>
    <cfRule type="cellIs" dxfId="1103" priority="185" operator="equal">
      <formula>"Muy Baja"</formula>
    </cfRule>
  </conditionalFormatting>
  <conditionalFormatting sqref="N13">
    <cfRule type="cellIs" dxfId="1102" priority="177" operator="equal">
      <formula>"Extremo"</formula>
    </cfRule>
    <cfRule type="cellIs" dxfId="1101" priority="178" operator="equal">
      <formula>"Alto"</formula>
    </cfRule>
    <cfRule type="cellIs" dxfId="1100" priority="179" operator="equal">
      <formula>"Moderado"</formula>
    </cfRule>
    <cfRule type="cellIs" dxfId="1099" priority="180" operator="equal">
      <formula>"Bajo"</formula>
    </cfRule>
  </conditionalFormatting>
  <conditionalFormatting sqref="Z13:Z14">
    <cfRule type="cellIs" dxfId="1098" priority="172" operator="equal">
      <formula>"Muy Alta"</formula>
    </cfRule>
    <cfRule type="cellIs" dxfId="1097" priority="173" operator="equal">
      <formula>"Alta"</formula>
    </cfRule>
    <cfRule type="cellIs" dxfId="1096" priority="174" operator="equal">
      <formula>"Media"</formula>
    </cfRule>
    <cfRule type="cellIs" dxfId="1095" priority="175" operator="equal">
      <formula>"Baja"</formula>
    </cfRule>
    <cfRule type="cellIs" dxfId="1094" priority="176" operator="equal">
      <formula>"Muy Baja"</formula>
    </cfRule>
  </conditionalFormatting>
  <conditionalFormatting sqref="AB13:AB14">
    <cfRule type="cellIs" dxfId="1093" priority="167" operator="equal">
      <formula>"Catastrófico"</formula>
    </cfRule>
    <cfRule type="cellIs" dxfId="1092" priority="168" operator="equal">
      <formula>"Mayor"</formula>
    </cfRule>
    <cfRule type="cellIs" dxfId="1091" priority="169" operator="equal">
      <formula>"Moderado"</formula>
    </cfRule>
    <cfRule type="cellIs" dxfId="1090" priority="170" operator="equal">
      <formula>"Menor"</formula>
    </cfRule>
    <cfRule type="cellIs" dxfId="1089" priority="171" operator="equal">
      <formula>"Leve"</formula>
    </cfRule>
  </conditionalFormatting>
  <conditionalFormatting sqref="AD13:AD14">
    <cfRule type="cellIs" dxfId="1088" priority="163" operator="equal">
      <formula>"Extremo"</formula>
    </cfRule>
    <cfRule type="cellIs" dxfId="1087" priority="164" operator="equal">
      <formula>"Alto"</formula>
    </cfRule>
    <cfRule type="cellIs" dxfId="1086" priority="165" operator="equal">
      <formula>"Moderado"</formula>
    </cfRule>
    <cfRule type="cellIs" dxfId="1085" priority="166" operator="equal">
      <formula>"Bajo"</formula>
    </cfRule>
  </conditionalFormatting>
  <conditionalFormatting sqref="H15">
    <cfRule type="cellIs" dxfId="1084" priority="158" operator="equal">
      <formula>"Muy Alta"</formula>
    </cfRule>
    <cfRule type="cellIs" dxfId="1083" priority="159" operator="equal">
      <formula>"Alta"</formula>
    </cfRule>
    <cfRule type="cellIs" dxfId="1082" priority="160" operator="equal">
      <formula>"Media"</formula>
    </cfRule>
    <cfRule type="cellIs" dxfId="1081" priority="161" operator="equal">
      <formula>"Baja"</formula>
    </cfRule>
    <cfRule type="cellIs" dxfId="1080" priority="162" operator="equal">
      <formula>"Muy Baja"</formula>
    </cfRule>
  </conditionalFormatting>
  <conditionalFormatting sqref="N15">
    <cfRule type="cellIs" dxfId="1079" priority="154" operator="equal">
      <formula>"Extremo"</formula>
    </cfRule>
    <cfRule type="cellIs" dxfId="1078" priority="155" operator="equal">
      <formula>"Alto"</formula>
    </cfRule>
    <cfRule type="cellIs" dxfId="1077" priority="156" operator="equal">
      <formula>"Moderado"</formula>
    </cfRule>
    <cfRule type="cellIs" dxfId="1076" priority="157" operator="equal">
      <formula>"Bajo"</formula>
    </cfRule>
  </conditionalFormatting>
  <conditionalFormatting sqref="Z15:Z16">
    <cfRule type="cellIs" dxfId="1075" priority="149" operator="equal">
      <formula>"Muy Alta"</formula>
    </cfRule>
    <cfRule type="cellIs" dxfId="1074" priority="150" operator="equal">
      <formula>"Alta"</formula>
    </cfRule>
    <cfRule type="cellIs" dxfId="1073" priority="151" operator="equal">
      <formula>"Media"</formula>
    </cfRule>
    <cfRule type="cellIs" dxfId="1072" priority="152" operator="equal">
      <formula>"Baja"</formula>
    </cfRule>
    <cfRule type="cellIs" dxfId="1071" priority="153" operator="equal">
      <formula>"Muy Baja"</formula>
    </cfRule>
  </conditionalFormatting>
  <conditionalFormatting sqref="AB15:AB16">
    <cfRule type="cellIs" dxfId="1070" priority="144" operator="equal">
      <formula>"Catastrófico"</formula>
    </cfRule>
    <cfRule type="cellIs" dxfId="1069" priority="145" operator="equal">
      <formula>"Mayor"</formula>
    </cfRule>
    <cfRule type="cellIs" dxfId="1068" priority="146" operator="equal">
      <formula>"Moderado"</formula>
    </cfRule>
    <cfRule type="cellIs" dxfId="1067" priority="147" operator="equal">
      <formula>"Menor"</formula>
    </cfRule>
    <cfRule type="cellIs" dxfId="1066" priority="148" operator="equal">
      <formula>"Leve"</formula>
    </cfRule>
  </conditionalFormatting>
  <conditionalFormatting sqref="AD15:AD16">
    <cfRule type="cellIs" dxfId="1065" priority="140" operator="equal">
      <formula>"Extremo"</formula>
    </cfRule>
    <cfRule type="cellIs" dxfId="1064" priority="141" operator="equal">
      <formula>"Alto"</formula>
    </cfRule>
    <cfRule type="cellIs" dxfId="1063" priority="142" operator="equal">
      <formula>"Moderado"</formula>
    </cfRule>
    <cfRule type="cellIs" dxfId="1062" priority="143" operator="equal">
      <formula>"Bajo"</formula>
    </cfRule>
  </conditionalFormatting>
  <conditionalFormatting sqref="H17">
    <cfRule type="cellIs" dxfId="1061" priority="135" operator="equal">
      <formula>"Muy Alta"</formula>
    </cfRule>
    <cfRule type="cellIs" dxfId="1060" priority="136" operator="equal">
      <formula>"Alta"</formula>
    </cfRule>
    <cfRule type="cellIs" dxfId="1059" priority="137" operator="equal">
      <formula>"Media"</formula>
    </cfRule>
    <cfRule type="cellIs" dxfId="1058" priority="138" operator="equal">
      <formula>"Baja"</formula>
    </cfRule>
    <cfRule type="cellIs" dxfId="1057" priority="139" operator="equal">
      <formula>"Muy Baja"</formula>
    </cfRule>
  </conditionalFormatting>
  <conditionalFormatting sqref="N17">
    <cfRule type="cellIs" dxfId="1056" priority="131" operator="equal">
      <formula>"Extremo"</formula>
    </cfRule>
    <cfRule type="cellIs" dxfId="1055" priority="132" operator="equal">
      <formula>"Alto"</formula>
    </cfRule>
    <cfRule type="cellIs" dxfId="1054" priority="133" operator="equal">
      <formula>"Moderado"</formula>
    </cfRule>
    <cfRule type="cellIs" dxfId="1053" priority="134" operator="equal">
      <formula>"Bajo"</formula>
    </cfRule>
  </conditionalFormatting>
  <conditionalFormatting sqref="Z17:Z18">
    <cfRule type="cellIs" dxfId="1052" priority="126" operator="equal">
      <formula>"Muy Alta"</formula>
    </cfRule>
    <cfRule type="cellIs" dxfId="1051" priority="127" operator="equal">
      <formula>"Alta"</formula>
    </cfRule>
    <cfRule type="cellIs" dxfId="1050" priority="128" operator="equal">
      <formula>"Media"</formula>
    </cfRule>
    <cfRule type="cellIs" dxfId="1049" priority="129" operator="equal">
      <formula>"Baja"</formula>
    </cfRule>
    <cfRule type="cellIs" dxfId="1048" priority="130" operator="equal">
      <formula>"Muy Baja"</formula>
    </cfRule>
  </conditionalFormatting>
  <conditionalFormatting sqref="AB17:AB18">
    <cfRule type="cellIs" dxfId="1047" priority="121" operator="equal">
      <formula>"Catastrófico"</formula>
    </cfRule>
    <cfRule type="cellIs" dxfId="1046" priority="122" operator="equal">
      <formula>"Mayor"</formula>
    </cfRule>
    <cfRule type="cellIs" dxfId="1045" priority="123" operator="equal">
      <formula>"Moderado"</formula>
    </cfRule>
    <cfRule type="cellIs" dxfId="1044" priority="124" operator="equal">
      <formula>"Menor"</formula>
    </cfRule>
    <cfRule type="cellIs" dxfId="1043" priority="125" operator="equal">
      <formula>"Leve"</formula>
    </cfRule>
  </conditionalFormatting>
  <conditionalFormatting sqref="AD17:AD18">
    <cfRule type="cellIs" dxfId="1042" priority="117" operator="equal">
      <formula>"Extremo"</formula>
    </cfRule>
    <cfRule type="cellIs" dxfId="1041" priority="118" operator="equal">
      <formula>"Alto"</formula>
    </cfRule>
    <cfRule type="cellIs" dxfId="1040" priority="119" operator="equal">
      <formula>"Moderado"</formula>
    </cfRule>
    <cfRule type="cellIs" dxfId="1039" priority="120" operator="equal">
      <formula>"Bajo"</formula>
    </cfRule>
  </conditionalFormatting>
  <conditionalFormatting sqref="H19">
    <cfRule type="cellIs" dxfId="1038" priority="112" operator="equal">
      <formula>"Muy Alta"</formula>
    </cfRule>
    <cfRule type="cellIs" dxfId="1037" priority="113" operator="equal">
      <formula>"Alta"</formula>
    </cfRule>
    <cfRule type="cellIs" dxfId="1036" priority="114" operator="equal">
      <formula>"Media"</formula>
    </cfRule>
    <cfRule type="cellIs" dxfId="1035" priority="115" operator="equal">
      <formula>"Baja"</formula>
    </cfRule>
    <cfRule type="cellIs" dxfId="1034" priority="116" operator="equal">
      <formula>"Muy Baja"</formula>
    </cfRule>
  </conditionalFormatting>
  <conditionalFormatting sqref="N19">
    <cfRule type="cellIs" dxfId="1033" priority="108" operator="equal">
      <formula>"Extremo"</formula>
    </cfRule>
    <cfRule type="cellIs" dxfId="1032" priority="109" operator="equal">
      <formula>"Alto"</formula>
    </cfRule>
    <cfRule type="cellIs" dxfId="1031" priority="110" operator="equal">
      <formula>"Moderado"</formula>
    </cfRule>
    <cfRule type="cellIs" dxfId="1030" priority="111" operator="equal">
      <formula>"Bajo"</formula>
    </cfRule>
  </conditionalFormatting>
  <conditionalFormatting sqref="Z19:Z20">
    <cfRule type="cellIs" dxfId="1029" priority="103" operator="equal">
      <formula>"Muy Alta"</formula>
    </cfRule>
    <cfRule type="cellIs" dxfId="1028" priority="104" operator="equal">
      <formula>"Alta"</formula>
    </cfRule>
    <cfRule type="cellIs" dxfId="1027" priority="105" operator="equal">
      <formula>"Media"</formula>
    </cfRule>
    <cfRule type="cellIs" dxfId="1026" priority="106" operator="equal">
      <formula>"Baja"</formula>
    </cfRule>
    <cfRule type="cellIs" dxfId="1025" priority="107" operator="equal">
      <formula>"Muy Baja"</formula>
    </cfRule>
  </conditionalFormatting>
  <conditionalFormatting sqref="AB19:AB20">
    <cfRule type="cellIs" dxfId="1024" priority="98" operator="equal">
      <formula>"Catastrófico"</formula>
    </cfRule>
    <cfRule type="cellIs" dxfId="1023" priority="99" operator="equal">
      <formula>"Mayor"</formula>
    </cfRule>
    <cfRule type="cellIs" dxfId="1022" priority="100" operator="equal">
      <formula>"Moderado"</formula>
    </cfRule>
    <cfRule type="cellIs" dxfId="1021" priority="101" operator="equal">
      <formula>"Menor"</formula>
    </cfRule>
    <cfRule type="cellIs" dxfId="1020" priority="102" operator="equal">
      <formula>"Leve"</formula>
    </cfRule>
  </conditionalFormatting>
  <conditionalFormatting sqref="AD19:AD20">
    <cfRule type="cellIs" dxfId="1019" priority="94" operator="equal">
      <formula>"Extremo"</formula>
    </cfRule>
    <cfRule type="cellIs" dxfId="1018" priority="95" operator="equal">
      <formula>"Alto"</formula>
    </cfRule>
    <cfRule type="cellIs" dxfId="1017" priority="96" operator="equal">
      <formula>"Moderado"</formula>
    </cfRule>
    <cfRule type="cellIs" dxfId="1016" priority="97" operator="equal">
      <formula>"Bajo"</formula>
    </cfRule>
  </conditionalFormatting>
  <conditionalFormatting sqref="H21">
    <cfRule type="cellIs" dxfId="1015" priority="89" operator="equal">
      <formula>"Muy Alta"</formula>
    </cfRule>
    <cfRule type="cellIs" dxfId="1014" priority="90" operator="equal">
      <formula>"Alta"</formula>
    </cfRule>
    <cfRule type="cellIs" dxfId="1013" priority="91" operator="equal">
      <formula>"Media"</formula>
    </cfRule>
    <cfRule type="cellIs" dxfId="1012" priority="92" operator="equal">
      <formula>"Baja"</formula>
    </cfRule>
    <cfRule type="cellIs" dxfId="1011" priority="93" operator="equal">
      <formula>"Muy Baja"</formula>
    </cfRule>
  </conditionalFormatting>
  <conditionalFormatting sqref="N21">
    <cfRule type="cellIs" dxfId="1010" priority="85" operator="equal">
      <formula>"Extremo"</formula>
    </cfRule>
    <cfRule type="cellIs" dxfId="1009" priority="86" operator="equal">
      <formula>"Alto"</formula>
    </cfRule>
    <cfRule type="cellIs" dxfId="1008" priority="87" operator="equal">
      <formula>"Moderado"</formula>
    </cfRule>
    <cfRule type="cellIs" dxfId="1007" priority="88" operator="equal">
      <formula>"Bajo"</formula>
    </cfRule>
  </conditionalFormatting>
  <conditionalFormatting sqref="Z21:Z22">
    <cfRule type="cellIs" dxfId="1006" priority="80" operator="equal">
      <formula>"Muy Alta"</formula>
    </cfRule>
    <cfRule type="cellIs" dxfId="1005" priority="81" operator="equal">
      <formula>"Alta"</formula>
    </cfRule>
    <cfRule type="cellIs" dxfId="1004" priority="82" operator="equal">
      <formula>"Media"</formula>
    </cfRule>
    <cfRule type="cellIs" dxfId="1003" priority="83" operator="equal">
      <formula>"Baja"</formula>
    </cfRule>
    <cfRule type="cellIs" dxfId="1002" priority="84" operator="equal">
      <formula>"Muy Baja"</formula>
    </cfRule>
  </conditionalFormatting>
  <conditionalFormatting sqref="AB21:AB22">
    <cfRule type="cellIs" dxfId="1001" priority="75" operator="equal">
      <formula>"Catastrófico"</formula>
    </cfRule>
    <cfRule type="cellIs" dxfId="1000" priority="76" operator="equal">
      <formula>"Mayor"</formula>
    </cfRule>
    <cfRule type="cellIs" dxfId="999" priority="77" operator="equal">
      <formula>"Moderado"</formula>
    </cfRule>
    <cfRule type="cellIs" dxfId="998" priority="78" operator="equal">
      <formula>"Menor"</formula>
    </cfRule>
    <cfRule type="cellIs" dxfId="997" priority="79" operator="equal">
      <formula>"Leve"</formula>
    </cfRule>
  </conditionalFormatting>
  <conditionalFormatting sqref="AD21:AD22">
    <cfRule type="cellIs" dxfId="996" priority="71" operator="equal">
      <formula>"Extremo"</formula>
    </cfRule>
    <cfRule type="cellIs" dxfId="995" priority="72" operator="equal">
      <formula>"Alto"</formula>
    </cfRule>
    <cfRule type="cellIs" dxfId="994" priority="73" operator="equal">
      <formula>"Moderado"</formula>
    </cfRule>
    <cfRule type="cellIs" dxfId="993" priority="74" operator="equal">
      <formula>"Bajo"</formula>
    </cfRule>
  </conditionalFormatting>
  <conditionalFormatting sqref="H23">
    <cfRule type="cellIs" dxfId="992" priority="66" operator="equal">
      <formula>"Muy Alta"</formula>
    </cfRule>
    <cfRule type="cellIs" dxfId="991" priority="67" operator="equal">
      <formula>"Alta"</formula>
    </cfRule>
    <cfRule type="cellIs" dxfId="990" priority="68" operator="equal">
      <formula>"Media"</formula>
    </cfRule>
    <cfRule type="cellIs" dxfId="989" priority="69" operator="equal">
      <formula>"Baja"</formula>
    </cfRule>
    <cfRule type="cellIs" dxfId="988" priority="70" operator="equal">
      <formula>"Muy Baja"</formula>
    </cfRule>
  </conditionalFormatting>
  <conditionalFormatting sqref="N23">
    <cfRule type="cellIs" dxfId="987" priority="62" operator="equal">
      <formula>"Extremo"</formula>
    </cfRule>
    <cfRule type="cellIs" dxfId="986" priority="63" operator="equal">
      <formula>"Alto"</formula>
    </cfRule>
    <cfRule type="cellIs" dxfId="985" priority="64" operator="equal">
      <formula>"Moderado"</formula>
    </cfRule>
    <cfRule type="cellIs" dxfId="984" priority="65" operator="equal">
      <formula>"Bajo"</formula>
    </cfRule>
  </conditionalFormatting>
  <conditionalFormatting sqref="Z23:Z24">
    <cfRule type="cellIs" dxfId="983" priority="57" operator="equal">
      <formula>"Muy Alta"</formula>
    </cfRule>
    <cfRule type="cellIs" dxfId="982" priority="58" operator="equal">
      <formula>"Alta"</formula>
    </cfRule>
    <cfRule type="cellIs" dxfId="981" priority="59" operator="equal">
      <formula>"Media"</formula>
    </cfRule>
    <cfRule type="cellIs" dxfId="980" priority="60" operator="equal">
      <formula>"Baja"</formula>
    </cfRule>
    <cfRule type="cellIs" dxfId="979" priority="61" operator="equal">
      <formula>"Muy Baja"</formula>
    </cfRule>
  </conditionalFormatting>
  <conditionalFormatting sqref="AB23:AB24">
    <cfRule type="cellIs" dxfId="978" priority="52" operator="equal">
      <formula>"Catastrófico"</formula>
    </cfRule>
    <cfRule type="cellIs" dxfId="977" priority="53" operator="equal">
      <formula>"Mayor"</formula>
    </cfRule>
    <cfRule type="cellIs" dxfId="976" priority="54" operator="equal">
      <formula>"Moderado"</formula>
    </cfRule>
    <cfRule type="cellIs" dxfId="975" priority="55" operator="equal">
      <formula>"Menor"</formula>
    </cfRule>
    <cfRule type="cellIs" dxfId="974" priority="56" operator="equal">
      <formula>"Leve"</formula>
    </cfRule>
  </conditionalFormatting>
  <conditionalFormatting sqref="AD23:AD24">
    <cfRule type="cellIs" dxfId="973" priority="48" operator="equal">
      <formula>"Extremo"</formula>
    </cfRule>
    <cfRule type="cellIs" dxfId="972" priority="49" operator="equal">
      <formula>"Alto"</formula>
    </cfRule>
    <cfRule type="cellIs" dxfId="971" priority="50" operator="equal">
      <formula>"Moderado"</formula>
    </cfRule>
    <cfRule type="cellIs" dxfId="970" priority="51" operator="equal">
      <formula>"Bajo"</formula>
    </cfRule>
  </conditionalFormatting>
  <conditionalFormatting sqref="N25">
    <cfRule type="cellIs" dxfId="969" priority="39" operator="equal">
      <formula>"Extremo"</formula>
    </cfRule>
    <cfRule type="cellIs" dxfId="968" priority="40" operator="equal">
      <formula>"Alto"</formula>
    </cfRule>
    <cfRule type="cellIs" dxfId="967" priority="41" operator="equal">
      <formula>"Moderado"</formula>
    </cfRule>
    <cfRule type="cellIs" dxfId="966" priority="42" operator="equal">
      <formula>"Bajo"</formula>
    </cfRule>
  </conditionalFormatting>
  <conditionalFormatting sqref="Z25:Z26">
    <cfRule type="cellIs" dxfId="965" priority="34" operator="equal">
      <formula>"Muy Alta"</formula>
    </cfRule>
    <cfRule type="cellIs" dxfId="964" priority="35" operator="equal">
      <formula>"Alta"</formula>
    </cfRule>
    <cfRule type="cellIs" dxfId="963" priority="36" operator="equal">
      <formula>"Media"</formula>
    </cfRule>
    <cfRule type="cellIs" dxfId="962" priority="37" operator="equal">
      <formula>"Baja"</formula>
    </cfRule>
    <cfRule type="cellIs" dxfId="961" priority="38" operator="equal">
      <formula>"Muy Baja"</formula>
    </cfRule>
  </conditionalFormatting>
  <conditionalFormatting sqref="AB25:AB26">
    <cfRule type="cellIs" dxfId="960" priority="29" operator="equal">
      <formula>"Catastrófico"</formula>
    </cfRule>
    <cfRule type="cellIs" dxfId="959" priority="30" operator="equal">
      <formula>"Mayor"</formula>
    </cfRule>
    <cfRule type="cellIs" dxfId="958" priority="31" operator="equal">
      <formula>"Moderado"</formula>
    </cfRule>
    <cfRule type="cellIs" dxfId="957" priority="32" operator="equal">
      <formula>"Menor"</formula>
    </cfRule>
    <cfRule type="cellIs" dxfId="956" priority="33" operator="equal">
      <formula>"Leve"</formula>
    </cfRule>
  </conditionalFormatting>
  <conditionalFormatting sqref="AD25:AD26">
    <cfRule type="cellIs" dxfId="955" priority="25" operator="equal">
      <formula>"Extremo"</formula>
    </cfRule>
    <cfRule type="cellIs" dxfId="954" priority="26" operator="equal">
      <formula>"Alto"</formula>
    </cfRule>
    <cfRule type="cellIs" dxfId="953" priority="27" operator="equal">
      <formula>"Moderado"</formula>
    </cfRule>
    <cfRule type="cellIs" dxfId="952" priority="28" operator="equal">
      <formula>"Bajo"</formula>
    </cfRule>
  </conditionalFormatting>
  <conditionalFormatting sqref="H27">
    <cfRule type="cellIs" dxfId="951" priority="20" operator="equal">
      <formula>"Muy Alta"</formula>
    </cfRule>
    <cfRule type="cellIs" dxfId="950" priority="21" operator="equal">
      <formula>"Alta"</formula>
    </cfRule>
    <cfRule type="cellIs" dxfId="949" priority="22" operator="equal">
      <formula>"Media"</formula>
    </cfRule>
    <cfRule type="cellIs" dxfId="948" priority="23" operator="equal">
      <formula>"Baja"</formula>
    </cfRule>
    <cfRule type="cellIs" dxfId="947" priority="24" operator="equal">
      <formula>"Muy Baja"</formula>
    </cfRule>
  </conditionalFormatting>
  <conditionalFormatting sqref="N27">
    <cfRule type="cellIs" dxfId="946" priority="16" operator="equal">
      <formula>"Extremo"</formula>
    </cfRule>
    <cfRule type="cellIs" dxfId="945" priority="17" operator="equal">
      <formula>"Alto"</formula>
    </cfRule>
    <cfRule type="cellIs" dxfId="944" priority="18" operator="equal">
      <formula>"Moderado"</formula>
    </cfRule>
    <cfRule type="cellIs" dxfId="943" priority="19" operator="equal">
      <formula>"Bajo"</formula>
    </cfRule>
  </conditionalFormatting>
  <conditionalFormatting sqref="Z27:Z28">
    <cfRule type="cellIs" dxfId="942" priority="11" operator="equal">
      <formula>"Muy Alta"</formula>
    </cfRule>
    <cfRule type="cellIs" dxfId="941" priority="12" operator="equal">
      <formula>"Alta"</formula>
    </cfRule>
    <cfRule type="cellIs" dxfId="940" priority="13" operator="equal">
      <formula>"Media"</formula>
    </cfRule>
    <cfRule type="cellIs" dxfId="939" priority="14" operator="equal">
      <formula>"Baja"</formula>
    </cfRule>
    <cfRule type="cellIs" dxfId="938" priority="15" operator="equal">
      <formula>"Muy Baja"</formula>
    </cfRule>
  </conditionalFormatting>
  <conditionalFormatting sqref="AB27:AB28">
    <cfRule type="cellIs" dxfId="937" priority="6" operator="equal">
      <formula>"Catastrófico"</formula>
    </cfRule>
    <cfRule type="cellIs" dxfId="936" priority="7" operator="equal">
      <formula>"Mayor"</formula>
    </cfRule>
    <cfRule type="cellIs" dxfId="935" priority="8" operator="equal">
      <formula>"Moderado"</formula>
    </cfRule>
    <cfRule type="cellIs" dxfId="934" priority="9" operator="equal">
      <formula>"Menor"</formula>
    </cfRule>
    <cfRule type="cellIs" dxfId="933" priority="10" operator="equal">
      <formula>"Leve"</formula>
    </cfRule>
  </conditionalFormatting>
  <conditionalFormatting sqref="AD27:AD28">
    <cfRule type="cellIs" dxfId="932" priority="2" operator="equal">
      <formula>"Extremo"</formula>
    </cfRule>
    <cfRule type="cellIs" dxfId="931" priority="3" operator="equal">
      <formula>"Alto"</formula>
    </cfRule>
    <cfRule type="cellIs" dxfId="930" priority="4" operator="equal">
      <formula>"Moderado"</formula>
    </cfRule>
    <cfRule type="cellIs" dxfId="929" priority="5" operator="equal">
      <formula>"Bajo"</formula>
    </cfRule>
  </conditionalFormatting>
  <conditionalFormatting sqref="K9:K28">
    <cfRule type="containsText" dxfId="928" priority="1" operator="containsText" text="❌">
      <formula>NOT(ISERROR(SEARCH("❌",K9)))</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9600-8593-48A3-95B9-944B94E8DBC0}">
  <dimension ref="A1:AK18"/>
  <sheetViews>
    <sheetView topLeftCell="A15" workbookViewId="0">
      <selection activeCell="C17" sqref="C17:C18"/>
    </sheetView>
  </sheetViews>
  <sheetFormatPr baseColWidth="10" defaultRowHeight="16.5" x14ac:dyDescent="0.3"/>
  <cols>
    <col min="1" max="4" width="11.42578125" style="7"/>
    <col min="5" max="5" width="16.140625" style="7" customWidth="1"/>
    <col min="6" max="16384" width="11.42578125" style="7"/>
  </cols>
  <sheetData>
    <row r="1" spans="1:37" x14ac:dyDescent="0.3">
      <c r="A1" s="326"/>
      <c r="B1" s="326"/>
      <c r="C1" s="326"/>
      <c r="D1" s="326"/>
      <c r="E1" s="340" t="s">
        <v>0</v>
      </c>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t="s">
        <v>1</v>
      </c>
      <c r="AI1" s="340"/>
      <c r="AJ1" s="340"/>
      <c r="AK1" s="340"/>
    </row>
    <row r="2" spans="1:37" x14ac:dyDescent="0.3">
      <c r="A2" s="326"/>
      <c r="B2" s="326"/>
      <c r="C2" s="326"/>
      <c r="D2" s="326"/>
      <c r="E2" s="340" t="s">
        <v>2</v>
      </c>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t="s">
        <v>3</v>
      </c>
      <c r="AI2" s="340"/>
      <c r="AJ2" s="340"/>
      <c r="AK2" s="340"/>
    </row>
    <row r="3" spans="1:37" x14ac:dyDescent="0.3">
      <c r="A3" s="326"/>
      <c r="B3" s="326"/>
      <c r="C3" s="326"/>
      <c r="D3" s="326"/>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t="s">
        <v>4</v>
      </c>
      <c r="AI3" s="340"/>
      <c r="AJ3" s="340"/>
      <c r="AK3" s="340"/>
    </row>
    <row r="4" spans="1:37" x14ac:dyDescent="0.3">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row>
    <row r="5" spans="1:37" ht="46.5" x14ac:dyDescent="0.3">
      <c r="A5" s="337" t="s">
        <v>5</v>
      </c>
      <c r="B5" s="337"/>
      <c r="C5" s="336" t="s">
        <v>443</v>
      </c>
      <c r="D5" s="336"/>
      <c r="E5" s="336"/>
      <c r="F5" s="336"/>
      <c r="G5" s="336"/>
      <c r="H5" s="337" t="s">
        <v>6</v>
      </c>
      <c r="I5" s="337"/>
      <c r="J5" s="336"/>
      <c r="K5" s="336"/>
      <c r="L5" s="336"/>
      <c r="M5" s="336"/>
      <c r="N5" s="336"/>
      <c r="O5" s="337" t="s">
        <v>7</v>
      </c>
      <c r="P5" s="337"/>
      <c r="Q5" s="341"/>
      <c r="R5" s="195"/>
      <c r="S5" s="195"/>
      <c r="T5" s="195"/>
      <c r="U5" s="195"/>
      <c r="V5" s="195"/>
      <c r="W5" s="195"/>
      <c r="X5" s="195"/>
      <c r="Y5" s="195"/>
      <c r="Z5" s="195"/>
      <c r="AA5" s="195"/>
      <c r="AB5" s="195"/>
      <c r="AC5" s="195"/>
      <c r="AD5" s="195"/>
      <c r="AE5" s="196"/>
      <c r="AF5" s="103" t="s">
        <v>8</v>
      </c>
      <c r="AG5" s="338"/>
      <c r="AH5" s="338"/>
      <c r="AI5" s="338"/>
      <c r="AJ5" s="338"/>
      <c r="AK5" s="338"/>
    </row>
    <row r="6" spans="1:37" x14ac:dyDescent="0.3">
      <c r="A6" s="184" t="s">
        <v>9</v>
      </c>
      <c r="B6" s="184"/>
      <c r="C6" s="184"/>
      <c r="D6" s="184"/>
      <c r="E6" s="184"/>
      <c r="F6" s="184"/>
      <c r="G6" s="184"/>
      <c r="H6" s="185" t="s">
        <v>10</v>
      </c>
      <c r="I6" s="185"/>
      <c r="J6" s="185"/>
      <c r="K6" s="185"/>
      <c r="L6" s="185"/>
      <c r="M6" s="185"/>
      <c r="N6" s="185"/>
      <c r="O6" s="177" t="s">
        <v>11</v>
      </c>
      <c r="P6" s="177"/>
      <c r="Q6" s="177"/>
      <c r="R6" s="177"/>
      <c r="S6" s="177"/>
      <c r="T6" s="177"/>
      <c r="U6" s="177"/>
      <c r="V6" s="177"/>
      <c r="W6" s="177"/>
      <c r="X6" s="177"/>
      <c r="Y6" s="325" t="s">
        <v>84</v>
      </c>
      <c r="Z6" s="325"/>
      <c r="AA6" s="325"/>
      <c r="AB6" s="325"/>
      <c r="AC6" s="325"/>
      <c r="AD6" s="325"/>
      <c r="AE6" s="325"/>
      <c r="AF6" s="164" t="s">
        <v>12</v>
      </c>
      <c r="AG6" s="164"/>
      <c r="AH6" s="164"/>
      <c r="AI6" s="164"/>
      <c r="AJ6" s="164"/>
      <c r="AK6" s="164"/>
    </row>
    <row r="7" spans="1:37" x14ac:dyDescent="0.3">
      <c r="A7" s="339" t="s">
        <v>13</v>
      </c>
      <c r="B7" s="184" t="s">
        <v>14</v>
      </c>
      <c r="C7" s="184" t="s">
        <v>15</v>
      </c>
      <c r="D7" s="184" t="s">
        <v>16</v>
      </c>
      <c r="E7" s="184" t="s">
        <v>17</v>
      </c>
      <c r="F7" s="184" t="s">
        <v>18</v>
      </c>
      <c r="G7" s="184" t="s">
        <v>19</v>
      </c>
      <c r="H7" s="185" t="s">
        <v>20</v>
      </c>
      <c r="I7" s="185" t="s">
        <v>21</v>
      </c>
      <c r="J7" s="185" t="s">
        <v>22</v>
      </c>
      <c r="K7" s="185" t="s">
        <v>23</v>
      </c>
      <c r="L7" s="185" t="s">
        <v>24</v>
      </c>
      <c r="M7" s="185" t="s">
        <v>21</v>
      </c>
      <c r="N7" s="185" t="s">
        <v>25</v>
      </c>
      <c r="O7" s="193" t="s">
        <v>26</v>
      </c>
      <c r="P7" s="177" t="s">
        <v>27</v>
      </c>
      <c r="Q7" s="191" t="s">
        <v>28</v>
      </c>
      <c r="R7" s="177" t="s">
        <v>29</v>
      </c>
      <c r="S7" s="177" t="s">
        <v>30</v>
      </c>
      <c r="T7" s="177"/>
      <c r="U7" s="177"/>
      <c r="V7" s="177"/>
      <c r="W7" s="177"/>
      <c r="X7" s="177"/>
      <c r="Y7" s="183" t="s">
        <v>85</v>
      </c>
      <c r="Z7" s="183" t="s">
        <v>31</v>
      </c>
      <c r="AA7" s="183" t="s">
        <v>21</v>
      </c>
      <c r="AB7" s="183" t="s">
        <v>32</v>
      </c>
      <c r="AC7" s="183" t="s">
        <v>21</v>
      </c>
      <c r="AD7" s="183" t="s">
        <v>33</v>
      </c>
      <c r="AE7" s="183" t="s">
        <v>34</v>
      </c>
      <c r="AF7" s="164" t="s">
        <v>12</v>
      </c>
      <c r="AG7" s="164" t="s">
        <v>35</v>
      </c>
      <c r="AH7" s="164" t="s">
        <v>36</v>
      </c>
      <c r="AI7" s="164" t="s">
        <v>37</v>
      </c>
      <c r="AJ7" s="164" t="s">
        <v>38</v>
      </c>
      <c r="AK7" s="164" t="s">
        <v>39</v>
      </c>
    </row>
    <row r="8" spans="1:37" ht="79.5" thickBot="1" x14ac:dyDescent="0.35">
      <c r="A8" s="339"/>
      <c r="B8" s="184"/>
      <c r="C8" s="184"/>
      <c r="D8" s="184"/>
      <c r="E8" s="184"/>
      <c r="F8" s="184"/>
      <c r="G8" s="184"/>
      <c r="H8" s="185"/>
      <c r="I8" s="185"/>
      <c r="J8" s="185"/>
      <c r="K8" s="185"/>
      <c r="L8" s="185"/>
      <c r="M8" s="185"/>
      <c r="N8" s="185"/>
      <c r="O8" s="193"/>
      <c r="P8" s="177"/>
      <c r="Q8" s="192"/>
      <c r="R8" s="177"/>
      <c r="S8" s="48" t="s">
        <v>40</v>
      </c>
      <c r="T8" s="48" t="s">
        <v>41</v>
      </c>
      <c r="U8" s="48" t="s">
        <v>42</v>
      </c>
      <c r="V8" s="48" t="s">
        <v>43</v>
      </c>
      <c r="W8" s="48" t="s">
        <v>44</v>
      </c>
      <c r="X8" s="48" t="s">
        <v>45</v>
      </c>
      <c r="Y8" s="183"/>
      <c r="Z8" s="183"/>
      <c r="AA8" s="183"/>
      <c r="AB8" s="183"/>
      <c r="AC8" s="183"/>
      <c r="AD8" s="183"/>
      <c r="AE8" s="183"/>
      <c r="AF8" s="164"/>
      <c r="AG8" s="164"/>
      <c r="AH8" s="164"/>
      <c r="AI8" s="164"/>
      <c r="AJ8" s="164"/>
      <c r="AK8" s="164"/>
    </row>
    <row r="9" spans="1:37" ht="242.25" x14ac:dyDescent="0.3">
      <c r="A9" s="326">
        <v>1</v>
      </c>
      <c r="B9" s="342" t="s">
        <v>444</v>
      </c>
      <c r="C9" s="342" t="s">
        <v>445</v>
      </c>
      <c r="D9" s="342" t="s">
        <v>446</v>
      </c>
      <c r="E9" s="331" t="s">
        <v>447</v>
      </c>
      <c r="F9" s="170" t="s">
        <v>75</v>
      </c>
      <c r="G9" s="170">
        <v>1</v>
      </c>
      <c r="H9" s="162" t="s">
        <v>68</v>
      </c>
      <c r="I9" s="163">
        <v>0.2</v>
      </c>
      <c r="J9" s="176" t="s">
        <v>267</v>
      </c>
      <c r="K9" s="163" t="s">
        <v>267</v>
      </c>
      <c r="L9" s="162" t="s">
        <v>104</v>
      </c>
      <c r="M9" s="163">
        <v>0.2</v>
      </c>
      <c r="N9" s="162" t="s">
        <v>69</v>
      </c>
      <c r="O9" s="101">
        <v>1</v>
      </c>
      <c r="P9" s="108" t="s">
        <v>448</v>
      </c>
      <c r="Q9" s="108" t="s">
        <v>449</v>
      </c>
      <c r="R9" s="104" t="s">
        <v>57</v>
      </c>
      <c r="S9" s="105" t="s">
        <v>58</v>
      </c>
      <c r="T9" s="105" t="s">
        <v>111</v>
      </c>
      <c r="U9" s="46" t="s">
        <v>450</v>
      </c>
      <c r="V9" s="105" t="s">
        <v>61</v>
      </c>
      <c r="W9" s="105" t="s">
        <v>62</v>
      </c>
      <c r="X9" s="105" t="s">
        <v>63</v>
      </c>
      <c r="Y9" s="106">
        <v>0</v>
      </c>
      <c r="Z9" s="37" t="s">
        <v>68</v>
      </c>
      <c r="AA9" s="46">
        <v>0</v>
      </c>
      <c r="AB9" s="37" t="s">
        <v>104</v>
      </c>
      <c r="AC9" s="46">
        <v>0</v>
      </c>
      <c r="AD9" s="37" t="s">
        <v>69</v>
      </c>
      <c r="AE9" s="105" t="s">
        <v>405</v>
      </c>
      <c r="AF9" s="39"/>
      <c r="AG9" s="39"/>
      <c r="AH9" s="65"/>
      <c r="AI9" s="65"/>
      <c r="AJ9" s="39"/>
      <c r="AK9" s="39" t="s">
        <v>99</v>
      </c>
    </row>
    <row r="10" spans="1:37" ht="396" thickBot="1" x14ac:dyDescent="0.35">
      <c r="A10" s="326"/>
      <c r="B10" s="342"/>
      <c r="C10" s="342"/>
      <c r="D10" s="342"/>
      <c r="E10" s="343"/>
      <c r="F10" s="170"/>
      <c r="G10" s="170"/>
      <c r="H10" s="162"/>
      <c r="I10" s="163"/>
      <c r="J10" s="176"/>
      <c r="K10" s="163">
        <v>0</v>
      </c>
      <c r="L10" s="162"/>
      <c r="M10" s="163"/>
      <c r="N10" s="162"/>
      <c r="O10" s="101">
        <v>2</v>
      </c>
      <c r="P10" s="108" t="s">
        <v>451</v>
      </c>
      <c r="Q10" s="108" t="s">
        <v>449</v>
      </c>
      <c r="R10" s="104" t="s">
        <v>57</v>
      </c>
      <c r="S10" s="105" t="s">
        <v>58</v>
      </c>
      <c r="T10" s="105" t="s">
        <v>111</v>
      </c>
      <c r="U10" s="46" t="s">
        <v>450</v>
      </c>
      <c r="V10" s="105" t="s">
        <v>61</v>
      </c>
      <c r="W10" s="105" t="s">
        <v>62</v>
      </c>
      <c r="X10" s="105" t="s">
        <v>63</v>
      </c>
      <c r="Y10" s="106">
        <v>0</v>
      </c>
      <c r="Z10" s="37" t="s">
        <v>68</v>
      </c>
      <c r="AA10" s="46">
        <v>0</v>
      </c>
      <c r="AB10" s="37" t="s">
        <v>104</v>
      </c>
      <c r="AC10" s="46">
        <v>0</v>
      </c>
      <c r="AD10" s="37" t="s">
        <v>69</v>
      </c>
      <c r="AE10" s="105" t="s">
        <v>405</v>
      </c>
      <c r="AF10" s="39"/>
      <c r="AG10" s="39"/>
      <c r="AH10" s="65"/>
      <c r="AI10" s="65"/>
      <c r="AJ10" s="39"/>
      <c r="AK10" s="39" t="s">
        <v>99</v>
      </c>
    </row>
    <row r="11" spans="1:37" ht="127.5" x14ac:dyDescent="0.3">
      <c r="A11" s="326">
        <v>2</v>
      </c>
      <c r="B11" s="170" t="s">
        <v>46</v>
      </c>
      <c r="C11" s="170" t="s">
        <v>452</v>
      </c>
      <c r="D11" s="170" t="s">
        <v>453</v>
      </c>
      <c r="E11" s="331" t="s">
        <v>454</v>
      </c>
      <c r="F11" s="170" t="s">
        <v>126</v>
      </c>
      <c r="G11" s="170">
        <v>2</v>
      </c>
      <c r="H11" s="162" t="s">
        <v>68</v>
      </c>
      <c r="I11" s="163">
        <v>0.2</v>
      </c>
      <c r="J11" s="176" t="s">
        <v>267</v>
      </c>
      <c r="K11" s="163" t="s">
        <v>267</v>
      </c>
      <c r="L11" s="162" t="s">
        <v>104</v>
      </c>
      <c r="M11" s="163">
        <v>0.2</v>
      </c>
      <c r="N11" s="162" t="s">
        <v>69</v>
      </c>
      <c r="O11" s="101">
        <v>1</v>
      </c>
      <c r="P11" s="108" t="s">
        <v>455</v>
      </c>
      <c r="Q11" s="53"/>
      <c r="R11" s="104" t="s">
        <v>14</v>
      </c>
      <c r="S11" s="105" t="s">
        <v>102</v>
      </c>
      <c r="T11" s="105" t="s">
        <v>111</v>
      </c>
      <c r="U11" s="46" t="s">
        <v>112</v>
      </c>
      <c r="V11" s="105" t="s">
        <v>61</v>
      </c>
      <c r="W11" s="105" t="s">
        <v>62</v>
      </c>
      <c r="X11" s="105" t="s">
        <v>63</v>
      </c>
      <c r="Y11" s="106">
        <v>0.2</v>
      </c>
      <c r="Z11" s="37" t="s">
        <v>68</v>
      </c>
      <c r="AA11" s="46">
        <v>0.2</v>
      </c>
      <c r="AB11" s="37" t="s">
        <v>104</v>
      </c>
      <c r="AC11" s="46">
        <v>0.13</v>
      </c>
      <c r="AD11" s="37" t="s">
        <v>69</v>
      </c>
      <c r="AE11" s="105" t="s">
        <v>405</v>
      </c>
      <c r="AF11" s="39"/>
      <c r="AG11" s="39"/>
      <c r="AH11" s="65"/>
      <c r="AI11" s="65"/>
      <c r="AJ11" s="39"/>
      <c r="AK11" s="39" t="s">
        <v>99</v>
      </c>
    </row>
    <row r="12" spans="1:37" x14ac:dyDescent="0.3">
      <c r="A12" s="326"/>
      <c r="B12" s="172"/>
      <c r="C12" s="172"/>
      <c r="D12" s="172"/>
      <c r="E12" s="332"/>
      <c r="F12" s="170"/>
      <c r="G12" s="170"/>
      <c r="H12" s="162"/>
      <c r="I12" s="163"/>
      <c r="J12" s="176"/>
      <c r="K12" s="163">
        <v>0</v>
      </c>
      <c r="L12" s="162"/>
      <c r="M12" s="163"/>
      <c r="N12" s="162"/>
      <c r="O12" s="101">
        <v>2</v>
      </c>
      <c r="P12" s="109"/>
      <c r="Q12" s="53"/>
      <c r="R12" s="104" t="s">
        <v>82</v>
      </c>
      <c r="S12" s="105"/>
      <c r="T12" s="105"/>
      <c r="U12" s="46" t="s">
        <v>82</v>
      </c>
      <c r="V12" s="105"/>
      <c r="W12" s="105"/>
      <c r="X12" s="105"/>
      <c r="Y12" s="106" t="s">
        <v>82</v>
      </c>
      <c r="Z12" s="37" t="s">
        <v>82</v>
      </c>
      <c r="AA12" s="46" t="s">
        <v>82</v>
      </c>
      <c r="AB12" s="37" t="s">
        <v>82</v>
      </c>
      <c r="AC12" s="46" t="s">
        <v>82</v>
      </c>
      <c r="AD12" s="37" t="s">
        <v>82</v>
      </c>
      <c r="AE12" s="105"/>
      <c r="AF12" s="39"/>
      <c r="AG12" s="39"/>
      <c r="AH12" s="65"/>
      <c r="AI12" s="65"/>
      <c r="AJ12" s="39"/>
      <c r="AK12" s="39"/>
    </row>
    <row r="13" spans="1:37" ht="127.5" x14ac:dyDescent="0.3">
      <c r="A13" s="326">
        <v>3</v>
      </c>
      <c r="B13" s="170" t="s">
        <v>71</v>
      </c>
      <c r="C13" s="170" t="s">
        <v>456</v>
      </c>
      <c r="D13" s="170" t="s">
        <v>457</v>
      </c>
      <c r="E13" s="335" t="s">
        <v>458</v>
      </c>
      <c r="F13" s="170" t="s">
        <v>75</v>
      </c>
      <c r="G13" s="170">
        <v>9</v>
      </c>
      <c r="H13" s="162" t="s">
        <v>51</v>
      </c>
      <c r="I13" s="163">
        <v>0.4</v>
      </c>
      <c r="J13" s="176" t="s">
        <v>52</v>
      </c>
      <c r="K13" s="163" t="s">
        <v>52</v>
      </c>
      <c r="L13" s="162" t="s">
        <v>53</v>
      </c>
      <c r="M13" s="163">
        <v>0.4</v>
      </c>
      <c r="N13" s="162" t="s">
        <v>54</v>
      </c>
      <c r="O13" s="101">
        <v>1</v>
      </c>
      <c r="P13" s="108" t="s">
        <v>459</v>
      </c>
      <c r="Q13" s="53"/>
      <c r="R13" s="104" t="s">
        <v>57</v>
      </c>
      <c r="S13" s="105" t="s">
        <v>58</v>
      </c>
      <c r="T13" s="105" t="s">
        <v>111</v>
      </c>
      <c r="U13" s="46" t="s">
        <v>450</v>
      </c>
      <c r="V13" s="105" t="s">
        <v>61</v>
      </c>
      <c r="W13" s="105" t="s">
        <v>62</v>
      </c>
      <c r="X13" s="105" t="s">
        <v>63</v>
      </c>
      <c r="Y13" s="106">
        <v>0.2</v>
      </c>
      <c r="Z13" s="37" t="s">
        <v>68</v>
      </c>
      <c r="AA13" s="46">
        <v>0.2</v>
      </c>
      <c r="AB13" s="37" t="s">
        <v>53</v>
      </c>
      <c r="AC13" s="46">
        <v>0.4</v>
      </c>
      <c r="AD13" s="37" t="s">
        <v>69</v>
      </c>
      <c r="AE13" s="105" t="s">
        <v>405</v>
      </c>
      <c r="AF13" s="39"/>
      <c r="AG13" s="39"/>
      <c r="AH13" s="65"/>
      <c r="AI13" s="65"/>
      <c r="AJ13" s="39"/>
      <c r="AK13" s="39" t="s">
        <v>99</v>
      </c>
    </row>
    <row r="14" spans="1:37" x14ac:dyDescent="0.3">
      <c r="A14" s="326"/>
      <c r="B14" s="170"/>
      <c r="C14" s="170"/>
      <c r="D14" s="170"/>
      <c r="E14" s="332"/>
      <c r="F14" s="170"/>
      <c r="G14" s="170"/>
      <c r="H14" s="162"/>
      <c r="I14" s="163"/>
      <c r="J14" s="176"/>
      <c r="K14" s="163">
        <v>0</v>
      </c>
      <c r="L14" s="162"/>
      <c r="M14" s="163"/>
      <c r="N14" s="162"/>
      <c r="O14" s="101">
        <v>2</v>
      </c>
      <c r="P14" s="108"/>
      <c r="Q14" s="53"/>
      <c r="R14" s="104"/>
      <c r="S14" s="105"/>
      <c r="T14" s="105"/>
      <c r="U14" s="46" t="s">
        <v>82</v>
      </c>
      <c r="V14" s="105"/>
      <c r="W14" s="105"/>
      <c r="X14" s="105"/>
      <c r="Y14" s="106" t="s">
        <v>82</v>
      </c>
      <c r="Z14" s="37" t="s">
        <v>82</v>
      </c>
      <c r="AA14" s="46" t="s">
        <v>82</v>
      </c>
      <c r="AB14" s="37" t="s">
        <v>82</v>
      </c>
      <c r="AC14" s="46" t="s">
        <v>82</v>
      </c>
      <c r="AD14" s="37" t="s">
        <v>82</v>
      </c>
      <c r="AE14" s="105"/>
      <c r="AF14" s="39"/>
      <c r="AG14" s="39"/>
      <c r="AH14" s="65"/>
      <c r="AI14" s="65"/>
      <c r="AJ14" s="39"/>
      <c r="AK14" s="39"/>
    </row>
    <row r="15" spans="1:37" ht="409.5" x14ac:dyDescent="0.3">
      <c r="A15" s="326">
        <v>4</v>
      </c>
      <c r="B15" s="327" t="s">
        <v>460</v>
      </c>
      <c r="C15" s="328" t="s">
        <v>461</v>
      </c>
      <c r="D15" s="327" t="s">
        <v>462</v>
      </c>
      <c r="E15" s="329" t="s">
        <v>463</v>
      </c>
      <c r="F15" s="170" t="s">
        <v>150</v>
      </c>
      <c r="G15" s="170">
        <v>30</v>
      </c>
      <c r="H15" s="162" t="s">
        <v>76</v>
      </c>
      <c r="I15" s="163">
        <v>0.6</v>
      </c>
      <c r="J15" s="176" t="s">
        <v>77</v>
      </c>
      <c r="K15" s="163" t="s">
        <v>77</v>
      </c>
      <c r="L15" s="162" t="s">
        <v>54</v>
      </c>
      <c r="M15" s="163">
        <v>0.6</v>
      </c>
      <c r="N15" s="162" t="s">
        <v>54</v>
      </c>
      <c r="O15" s="101">
        <v>1</v>
      </c>
      <c r="P15" s="110" t="s">
        <v>464</v>
      </c>
      <c r="Q15" s="101" t="s">
        <v>465</v>
      </c>
      <c r="R15" s="104" t="s">
        <v>57</v>
      </c>
      <c r="S15" s="105" t="s">
        <v>58</v>
      </c>
      <c r="T15" s="105" t="s">
        <v>111</v>
      </c>
      <c r="U15" s="46" t="s">
        <v>450</v>
      </c>
      <c r="V15" s="105" t="s">
        <v>61</v>
      </c>
      <c r="W15" s="105" t="s">
        <v>62</v>
      </c>
      <c r="X15" s="105" t="s">
        <v>63</v>
      </c>
      <c r="Y15" s="106">
        <v>0.3</v>
      </c>
      <c r="Z15" s="37" t="s">
        <v>51</v>
      </c>
      <c r="AA15" s="46">
        <v>0.3</v>
      </c>
      <c r="AB15" s="37" t="s">
        <v>54</v>
      </c>
      <c r="AC15" s="46">
        <v>0.6</v>
      </c>
      <c r="AD15" s="37" t="s">
        <v>54</v>
      </c>
      <c r="AE15" s="105" t="s">
        <v>405</v>
      </c>
      <c r="AF15" s="39"/>
      <c r="AG15" s="39"/>
      <c r="AH15" s="65"/>
      <c r="AI15" s="65"/>
      <c r="AJ15" s="39"/>
      <c r="AK15" s="39" t="s">
        <v>99</v>
      </c>
    </row>
    <row r="16" spans="1:37" x14ac:dyDescent="0.3">
      <c r="A16" s="326"/>
      <c r="B16" s="327"/>
      <c r="C16" s="328"/>
      <c r="D16" s="327"/>
      <c r="E16" s="330"/>
      <c r="F16" s="170"/>
      <c r="G16" s="170"/>
      <c r="H16" s="162"/>
      <c r="I16" s="163"/>
      <c r="J16" s="176"/>
      <c r="K16" s="163">
        <v>0</v>
      </c>
      <c r="L16" s="162"/>
      <c r="M16" s="163"/>
      <c r="N16" s="162"/>
      <c r="O16" s="101">
        <v>2</v>
      </c>
      <c r="P16" s="111"/>
      <c r="Q16" s="111"/>
      <c r="R16" s="104" t="s">
        <v>82</v>
      </c>
      <c r="S16" s="105"/>
      <c r="T16" s="105"/>
      <c r="U16" s="46" t="s">
        <v>82</v>
      </c>
      <c r="V16" s="105"/>
      <c r="W16" s="105"/>
      <c r="X16" s="105"/>
      <c r="Y16" s="106" t="s">
        <v>82</v>
      </c>
      <c r="Z16" s="37" t="s">
        <v>82</v>
      </c>
      <c r="AA16" s="46" t="s">
        <v>82</v>
      </c>
      <c r="AB16" s="37" t="s">
        <v>82</v>
      </c>
      <c r="AC16" s="46" t="s">
        <v>82</v>
      </c>
      <c r="AD16" s="37" t="s">
        <v>82</v>
      </c>
      <c r="AE16" s="105"/>
      <c r="AF16" s="39"/>
      <c r="AG16" s="39"/>
      <c r="AH16" s="65"/>
      <c r="AI16" s="65"/>
      <c r="AJ16" s="39"/>
      <c r="AK16" s="39"/>
    </row>
    <row r="17" spans="1:37" ht="409.5" x14ac:dyDescent="0.3">
      <c r="A17" s="326">
        <v>5</v>
      </c>
      <c r="B17" s="327" t="s">
        <v>466</v>
      </c>
      <c r="C17" s="327" t="s">
        <v>467</v>
      </c>
      <c r="D17" s="327" t="s">
        <v>468</v>
      </c>
      <c r="E17" s="333" t="s">
        <v>469</v>
      </c>
      <c r="F17" s="170" t="s">
        <v>75</v>
      </c>
      <c r="G17" s="170">
        <v>30</v>
      </c>
      <c r="H17" s="162" t="s">
        <v>76</v>
      </c>
      <c r="I17" s="163">
        <v>0.6</v>
      </c>
      <c r="J17" s="176" t="s">
        <v>77</v>
      </c>
      <c r="K17" s="163" t="s">
        <v>77</v>
      </c>
      <c r="L17" s="162" t="s">
        <v>54</v>
      </c>
      <c r="M17" s="163">
        <v>0.6</v>
      </c>
      <c r="N17" s="162" t="s">
        <v>54</v>
      </c>
      <c r="O17" s="101">
        <v>1</v>
      </c>
      <c r="P17" s="112" t="s">
        <v>470</v>
      </c>
      <c r="Q17" s="101" t="s">
        <v>471</v>
      </c>
      <c r="R17" s="104" t="s">
        <v>57</v>
      </c>
      <c r="S17" s="105" t="s">
        <v>58</v>
      </c>
      <c r="T17" s="105" t="s">
        <v>111</v>
      </c>
      <c r="U17" s="46" t="s">
        <v>450</v>
      </c>
      <c r="V17" s="105" t="s">
        <v>61</v>
      </c>
      <c r="W17" s="105" t="s">
        <v>62</v>
      </c>
      <c r="X17" s="105" t="s">
        <v>63</v>
      </c>
      <c r="Y17" s="106">
        <v>0.3</v>
      </c>
      <c r="Z17" s="37" t="s">
        <v>51</v>
      </c>
      <c r="AA17" s="46">
        <v>0.3</v>
      </c>
      <c r="AB17" s="37" t="s">
        <v>54</v>
      </c>
      <c r="AC17" s="46">
        <v>0.6</v>
      </c>
      <c r="AD17" s="37" t="s">
        <v>54</v>
      </c>
      <c r="AE17" s="105" t="s">
        <v>405</v>
      </c>
      <c r="AF17" s="39"/>
      <c r="AG17" s="39"/>
      <c r="AH17" s="65"/>
      <c r="AI17" s="65"/>
      <c r="AJ17" s="39"/>
      <c r="AK17" s="39" t="s">
        <v>99</v>
      </c>
    </row>
    <row r="18" spans="1:37" x14ac:dyDescent="0.3">
      <c r="A18" s="326"/>
      <c r="B18" s="327"/>
      <c r="C18" s="327"/>
      <c r="D18" s="327"/>
      <c r="E18" s="334"/>
      <c r="F18" s="170"/>
      <c r="G18" s="170"/>
      <c r="H18" s="162"/>
      <c r="I18" s="163"/>
      <c r="J18" s="176"/>
      <c r="K18" s="163">
        <v>0</v>
      </c>
      <c r="L18" s="162"/>
      <c r="M18" s="163"/>
      <c r="N18" s="162"/>
      <c r="O18" s="101">
        <v>2</v>
      </c>
      <c r="P18" s="111"/>
      <c r="Q18" s="53"/>
      <c r="R18" s="104" t="s">
        <v>82</v>
      </c>
      <c r="S18" s="105"/>
      <c r="T18" s="105"/>
      <c r="U18" s="46" t="s">
        <v>82</v>
      </c>
      <c r="V18" s="105"/>
      <c r="W18" s="105"/>
      <c r="X18" s="105"/>
      <c r="Y18" s="106" t="s">
        <v>82</v>
      </c>
      <c r="Z18" s="37" t="s">
        <v>82</v>
      </c>
      <c r="AA18" s="46" t="s">
        <v>82</v>
      </c>
      <c r="AB18" s="37" t="s">
        <v>82</v>
      </c>
      <c r="AC18" s="46" t="s">
        <v>82</v>
      </c>
      <c r="AD18" s="37" t="s">
        <v>82</v>
      </c>
      <c r="AE18" s="105"/>
      <c r="AF18" s="39"/>
      <c r="AG18" s="39"/>
      <c r="AH18" s="65"/>
      <c r="AI18" s="65"/>
      <c r="AJ18" s="39"/>
      <c r="AK18" s="39"/>
    </row>
  </sheetData>
  <mergeCells count="120">
    <mergeCell ref="AH1:AK1"/>
    <mergeCell ref="AH3:AK3"/>
    <mergeCell ref="AH2:AK2"/>
    <mergeCell ref="A1:D3"/>
    <mergeCell ref="E1:AG1"/>
    <mergeCell ref="E2:AG3"/>
    <mergeCell ref="Q5:AE5"/>
    <mergeCell ref="F9:F10"/>
    <mergeCell ref="G9:G10"/>
    <mergeCell ref="H9:H10"/>
    <mergeCell ref="A9:A10"/>
    <mergeCell ref="B9:B10"/>
    <mergeCell ref="C9:C10"/>
    <mergeCell ref="D9:D10"/>
    <mergeCell ref="E9:E10"/>
    <mergeCell ref="N9:N10"/>
    <mergeCell ref="I9:I10"/>
    <mergeCell ref="J9:J10"/>
    <mergeCell ref="K9:K10"/>
    <mergeCell ref="L9:L10"/>
    <mergeCell ref="M9:M10"/>
    <mergeCell ref="AF7:AF8"/>
    <mergeCell ref="AK7:AK8"/>
    <mergeCell ref="AJ7:AJ8"/>
    <mergeCell ref="AC7:AC8"/>
    <mergeCell ref="Y7:Y8"/>
    <mergeCell ref="P7:P8"/>
    <mergeCell ref="AG5:AK5"/>
    <mergeCell ref="A6:G6"/>
    <mergeCell ref="H6:N6"/>
    <mergeCell ref="O6:X6"/>
    <mergeCell ref="K11:K12"/>
    <mergeCell ref="L11:L12"/>
    <mergeCell ref="M11:M12"/>
    <mergeCell ref="N11:N12"/>
    <mergeCell ref="AB7:AB8"/>
    <mergeCell ref="Z7:Z8"/>
    <mergeCell ref="AA7:AA8"/>
    <mergeCell ref="G7:G8"/>
    <mergeCell ref="H7:H8"/>
    <mergeCell ref="I7:I8"/>
    <mergeCell ref="L7:L8"/>
    <mergeCell ref="M7:M8"/>
    <mergeCell ref="N7:N8"/>
    <mergeCell ref="J7:J8"/>
    <mergeCell ref="K7:K8"/>
    <mergeCell ref="R7:R8"/>
    <mergeCell ref="S7:X7"/>
    <mergeCell ref="B7:B8"/>
    <mergeCell ref="C5:G5"/>
    <mergeCell ref="H5:I5"/>
    <mergeCell ref="J5:N5"/>
    <mergeCell ref="O5:P5"/>
    <mergeCell ref="F11:F12"/>
    <mergeCell ref="G11:G12"/>
    <mergeCell ref="H11:H12"/>
    <mergeCell ref="I11:I12"/>
    <mergeCell ref="J11:J12"/>
    <mergeCell ref="E7:E8"/>
    <mergeCell ref="D7:D8"/>
    <mergeCell ref="C7:C8"/>
    <mergeCell ref="O7:O8"/>
    <mergeCell ref="A5:B5"/>
    <mergeCell ref="A7:A8"/>
    <mergeCell ref="F7:F8"/>
    <mergeCell ref="G13:G14"/>
    <mergeCell ref="H13:H14"/>
    <mergeCell ref="I13:I14"/>
    <mergeCell ref="D11:D12"/>
    <mergeCell ref="E11:E12"/>
    <mergeCell ref="A17:A18"/>
    <mergeCell ref="B17:B18"/>
    <mergeCell ref="C17:C18"/>
    <mergeCell ref="D17:D18"/>
    <mergeCell ref="E17:E18"/>
    <mergeCell ref="F17:F18"/>
    <mergeCell ref="G17:G18"/>
    <mergeCell ref="H17:H18"/>
    <mergeCell ref="A11:A12"/>
    <mergeCell ref="B11:B12"/>
    <mergeCell ref="C11:C12"/>
    <mergeCell ref="A13:A14"/>
    <mergeCell ref="B13:B14"/>
    <mergeCell ref="C13:C14"/>
    <mergeCell ref="D13:D14"/>
    <mergeCell ref="E13:E14"/>
    <mergeCell ref="F13:F14"/>
    <mergeCell ref="A15:A16"/>
    <mergeCell ref="B15:B16"/>
    <mergeCell ref="C15:C16"/>
    <mergeCell ref="D15:D16"/>
    <mergeCell ref="E15:E16"/>
    <mergeCell ref="F15:F16"/>
    <mergeCell ref="G15:G16"/>
    <mergeCell ref="H15:H16"/>
    <mergeCell ref="I15:I16"/>
    <mergeCell ref="Y6:AE6"/>
    <mergeCell ref="AF6:AK6"/>
    <mergeCell ref="Q7:Q8"/>
    <mergeCell ref="I17:I18"/>
    <mergeCell ref="J17:J18"/>
    <mergeCell ref="K17:K18"/>
    <mergeCell ref="L17:L18"/>
    <mergeCell ref="M17:M18"/>
    <mergeCell ref="N17:N18"/>
    <mergeCell ref="N13:N14"/>
    <mergeCell ref="N15:N16"/>
    <mergeCell ref="L13:L14"/>
    <mergeCell ref="AI7:AI8"/>
    <mergeCell ref="AH7:AH8"/>
    <mergeCell ref="AG7:AG8"/>
    <mergeCell ref="M13:M14"/>
    <mergeCell ref="J15:J16"/>
    <mergeCell ref="K15:K16"/>
    <mergeCell ref="L15:L16"/>
    <mergeCell ref="M15:M16"/>
    <mergeCell ref="J13:J14"/>
    <mergeCell ref="K13:K14"/>
    <mergeCell ref="AE7:AE8"/>
    <mergeCell ref="AD7:AD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66A70-0ADF-4F49-9389-22D5CBFA8E09}">
  <dimension ref="A1:AK18"/>
  <sheetViews>
    <sheetView topLeftCell="A37" workbookViewId="0">
      <selection activeCell="D9" sqref="D9"/>
    </sheetView>
  </sheetViews>
  <sheetFormatPr baseColWidth="10" defaultRowHeight="15" x14ac:dyDescent="0.25"/>
  <cols>
    <col min="1" max="2" width="11.42578125" style="107"/>
    <col min="3" max="3" width="15" style="107" customWidth="1"/>
    <col min="4" max="4" width="11.42578125" style="107"/>
    <col min="5" max="5" width="15.7109375" style="107" customWidth="1"/>
    <col min="6" max="16384" width="11.42578125" style="107"/>
  </cols>
  <sheetData>
    <row r="1" spans="1:37" ht="15.75" x14ac:dyDescent="0.25">
      <c r="A1" s="348"/>
      <c r="B1" s="348"/>
      <c r="C1" s="348"/>
      <c r="D1" s="348"/>
      <c r="E1" s="349" t="s">
        <v>0</v>
      </c>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t="s">
        <v>1</v>
      </c>
      <c r="AI1" s="349"/>
      <c r="AJ1" s="349"/>
      <c r="AK1" s="349"/>
    </row>
    <row r="2" spans="1:37" ht="15.75" x14ac:dyDescent="0.25">
      <c r="A2" s="348"/>
      <c r="B2" s="348"/>
      <c r="C2" s="348"/>
      <c r="D2" s="348"/>
      <c r="E2" s="349" t="s">
        <v>2</v>
      </c>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t="s">
        <v>3</v>
      </c>
      <c r="AI2" s="349"/>
      <c r="AJ2" s="349"/>
      <c r="AK2" s="349"/>
    </row>
    <row r="3" spans="1:37" ht="15.75" x14ac:dyDescent="0.25">
      <c r="A3" s="348"/>
      <c r="B3" s="348"/>
      <c r="C3" s="348"/>
      <c r="D3" s="348"/>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t="s">
        <v>4</v>
      </c>
      <c r="AI3" s="349"/>
      <c r="AJ3" s="349"/>
      <c r="AK3" s="349"/>
    </row>
    <row r="4" spans="1:37" ht="15.75" x14ac:dyDescent="0.2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row>
    <row r="5" spans="1:37" ht="15.75" x14ac:dyDescent="0.25">
      <c r="A5" s="361" t="s">
        <v>5</v>
      </c>
      <c r="B5" s="361"/>
      <c r="C5" s="359"/>
      <c r="D5" s="359"/>
      <c r="E5" s="359"/>
      <c r="F5" s="359"/>
      <c r="G5" s="359"/>
      <c r="H5" s="361" t="s">
        <v>6</v>
      </c>
      <c r="I5" s="361"/>
      <c r="J5" s="359"/>
      <c r="K5" s="359"/>
      <c r="L5" s="359"/>
      <c r="M5" s="359"/>
      <c r="N5" s="359"/>
      <c r="O5" s="361" t="s">
        <v>7</v>
      </c>
      <c r="P5" s="361"/>
      <c r="Q5" s="350"/>
      <c r="R5" s="351"/>
      <c r="S5" s="351"/>
      <c r="T5" s="351"/>
      <c r="U5" s="351"/>
      <c r="V5" s="351"/>
      <c r="W5" s="351"/>
      <c r="X5" s="351"/>
      <c r="Y5" s="351"/>
      <c r="Z5" s="351"/>
      <c r="AA5" s="351"/>
      <c r="AB5" s="351"/>
      <c r="AC5" s="351"/>
      <c r="AD5" s="351"/>
      <c r="AE5" s="352"/>
      <c r="AF5" s="129" t="s">
        <v>8</v>
      </c>
      <c r="AG5" s="362"/>
      <c r="AH5" s="362"/>
      <c r="AI5" s="362"/>
      <c r="AJ5" s="362"/>
      <c r="AK5" s="362"/>
    </row>
    <row r="6" spans="1:37" ht="15.75" x14ac:dyDescent="0.25">
      <c r="A6" s="357" t="s">
        <v>9</v>
      </c>
      <c r="B6" s="357"/>
      <c r="C6" s="357"/>
      <c r="D6" s="357"/>
      <c r="E6" s="357"/>
      <c r="F6" s="357"/>
      <c r="G6" s="357"/>
      <c r="H6" s="358" t="s">
        <v>10</v>
      </c>
      <c r="I6" s="358"/>
      <c r="J6" s="358"/>
      <c r="K6" s="358"/>
      <c r="L6" s="358"/>
      <c r="M6" s="358"/>
      <c r="N6" s="358"/>
      <c r="O6" s="360" t="s">
        <v>11</v>
      </c>
      <c r="P6" s="360"/>
      <c r="Q6" s="360"/>
      <c r="R6" s="360"/>
      <c r="S6" s="360"/>
      <c r="T6" s="360"/>
      <c r="U6" s="360"/>
      <c r="V6" s="360"/>
      <c r="W6" s="360"/>
      <c r="X6" s="360"/>
      <c r="Y6" s="366" t="s">
        <v>84</v>
      </c>
      <c r="Z6" s="366"/>
      <c r="AA6" s="366"/>
      <c r="AB6" s="366"/>
      <c r="AC6" s="366"/>
      <c r="AD6" s="366"/>
      <c r="AE6" s="366"/>
      <c r="AF6" s="353" t="s">
        <v>12</v>
      </c>
      <c r="AG6" s="353"/>
      <c r="AH6" s="353"/>
      <c r="AI6" s="353"/>
      <c r="AJ6" s="353"/>
      <c r="AK6" s="353"/>
    </row>
    <row r="7" spans="1:37" ht="15.75" x14ac:dyDescent="0.25">
      <c r="A7" s="367" t="s">
        <v>13</v>
      </c>
      <c r="B7" s="357" t="s">
        <v>14</v>
      </c>
      <c r="C7" s="357" t="s">
        <v>15</v>
      </c>
      <c r="D7" s="357" t="s">
        <v>16</v>
      </c>
      <c r="E7" s="357" t="s">
        <v>17</v>
      </c>
      <c r="F7" s="357" t="s">
        <v>18</v>
      </c>
      <c r="G7" s="357" t="s">
        <v>19</v>
      </c>
      <c r="H7" s="358" t="s">
        <v>20</v>
      </c>
      <c r="I7" s="358" t="s">
        <v>21</v>
      </c>
      <c r="J7" s="358" t="s">
        <v>22</v>
      </c>
      <c r="K7" s="358" t="s">
        <v>23</v>
      </c>
      <c r="L7" s="358" t="s">
        <v>24</v>
      </c>
      <c r="M7" s="358" t="s">
        <v>21</v>
      </c>
      <c r="N7" s="358" t="s">
        <v>25</v>
      </c>
      <c r="O7" s="368" t="s">
        <v>26</v>
      </c>
      <c r="P7" s="360" t="s">
        <v>27</v>
      </c>
      <c r="Q7" s="369" t="s">
        <v>28</v>
      </c>
      <c r="R7" s="360" t="s">
        <v>29</v>
      </c>
      <c r="S7" s="360" t="s">
        <v>30</v>
      </c>
      <c r="T7" s="360"/>
      <c r="U7" s="360"/>
      <c r="V7" s="360"/>
      <c r="W7" s="360"/>
      <c r="X7" s="360"/>
      <c r="Y7" s="356" t="s">
        <v>85</v>
      </c>
      <c r="Z7" s="356" t="s">
        <v>31</v>
      </c>
      <c r="AA7" s="356" t="s">
        <v>21</v>
      </c>
      <c r="AB7" s="356" t="s">
        <v>32</v>
      </c>
      <c r="AC7" s="356" t="s">
        <v>21</v>
      </c>
      <c r="AD7" s="356" t="s">
        <v>33</v>
      </c>
      <c r="AE7" s="356" t="s">
        <v>34</v>
      </c>
      <c r="AF7" s="353" t="s">
        <v>12</v>
      </c>
      <c r="AG7" s="353" t="s">
        <v>35</v>
      </c>
      <c r="AH7" s="353" t="s">
        <v>36</v>
      </c>
      <c r="AI7" s="353" t="s">
        <v>37</v>
      </c>
      <c r="AJ7" s="353" t="s">
        <v>38</v>
      </c>
      <c r="AK7" s="353" t="s">
        <v>39</v>
      </c>
    </row>
    <row r="8" spans="1:37" ht="89.25" x14ac:dyDescent="0.25">
      <c r="A8" s="367"/>
      <c r="B8" s="357"/>
      <c r="C8" s="357"/>
      <c r="D8" s="357"/>
      <c r="E8" s="357"/>
      <c r="F8" s="357"/>
      <c r="G8" s="357"/>
      <c r="H8" s="358"/>
      <c r="I8" s="358"/>
      <c r="J8" s="358"/>
      <c r="K8" s="358"/>
      <c r="L8" s="358"/>
      <c r="M8" s="358"/>
      <c r="N8" s="358"/>
      <c r="O8" s="368"/>
      <c r="P8" s="360"/>
      <c r="Q8" s="370"/>
      <c r="R8" s="360"/>
      <c r="S8" s="121" t="s">
        <v>40</v>
      </c>
      <c r="T8" s="121" t="s">
        <v>41</v>
      </c>
      <c r="U8" s="121" t="s">
        <v>42</v>
      </c>
      <c r="V8" s="121" t="s">
        <v>43</v>
      </c>
      <c r="W8" s="121" t="s">
        <v>44</v>
      </c>
      <c r="X8" s="121" t="s">
        <v>45</v>
      </c>
      <c r="Y8" s="356"/>
      <c r="Z8" s="356"/>
      <c r="AA8" s="356"/>
      <c r="AB8" s="356"/>
      <c r="AC8" s="356"/>
      <c r="AD8" s="356"/>
      <c r="AE8" s="356"/>
      <c r="AF8" s="353"/>
      <c r="AG8" s="353"/>
      <c r="AH8" s="353"/>
      <c r="AI8" s="353"/>
      <c r="AJ8" s="353"/>
      <c r="AK8" s="353"/>
    </row>
    <row r="9" spans="1:37" ht="409.5" x14ac:dyDescent="0.25">
      <c r="A9" s="130">
        <v>1</v>
      </c>
      <c r="B9" s="113" t="s">
        <v>46</v>
      </c>
      <c r="C9" s="113" t="s">
        <v>472</v>
      </c>
      <c r="D9" s="113" t="s">
        <v>473</v>
      </c>
      <c r="E9" s="114" t="s">
        <v>474</v>
      </c>
      <c r="F9" s="113" t="s">
        <v>150</v>
      </c>
      <c r="G9" s="131">
        <v>4</v>
      </c>
      <c r="H9" s="115" t="s">
        <v>51</v>
      </c>
      <c r="I9" s="116">
        <v>0.4</v>
      </c>
      <c r="J9" s="117" t="s">
        <v>127</v>
      </c>
      <c r="K9" s="116" t="s">
        <v>127</v>
      </c>
      <c r="L9" s="115" t="s">
        <v>54</v>
      </c>
      <c r="M9" s="116">
        <v>0.6</v>
      </c>
      <c r="N9" s="115" t="s">
        <v>54</v>
      </c>
      <c r="O9" s="128">
        <v>1</v>
      </c>
      <c r="P9" s="118" t="s">
        <v>475</v>
      </c>
      <c r="Q9" s="118" t="s">
        <v>476</v>
      </c>
      <c r="R9" s="132" t="s">
        <v>57</v>
      </c>
      <c r="S9" s="133" t="s">
        <v>58</v>
      </c>
      <c r="T9" s="133" t="s">
        <v>59</v>
      </c>
      <c r="U9" s="124" t="s">
        <v>60</v>
      </c>
      <c r="V9" s="133" t="s">
        <v>66</v>
      </c>
      <c r="W9" s="133" t="s">
        <v>62</v>
      </c>
      <c r="X9" s="133" t="s">
        <v>67</v>
      </c>
      <c r="Y9" s="134">
        <v>0.24</v>
      </c>
      <c r="Z9" s="119" t="s">
        <v>51</v>
      </c>
      <c r="AA9" s="124">
        <v>0.24</v>
      </c>
      <c r="AB9" s="119" t="s">
        <v>54</v>
      </c>
      <c r="AC9" s="124">
        <v>0.6</v>
      </c>
      <c r="AD9" s="119" t="s">
        <v>54</v>
      </c>
      <c r="AE9" s="133" t="s">
        <v>70</v>
      </c>
      <c r="AF9" s="120"/>
      <c r="AG9" s="118" t="s">
        <v>477</v>
      </c>
      <c r="AH9" s="135">
        <v>44651</v>
      </c>
      <c r="AI9" s="135" t="s">
        <v>478</v>
      </c>
      <c r="AJ9" s="118"/>
      <c r="AK9" s="118" t="s">
        <v>99</v>
      </c>
    </row>
    <row r="10" spans="1:37" ht="409.5" x14ac:dyDescent="0.25">
      <c r="A10" s="348">
        <v>2</v>
      </c>
      <c r="B10" s="363" t="s">
        <v>46</v>
      </c>
      <c r="C10" s="359" t="s">
        <v>479</v>
      </c>
      <c r="D10" s="363" t="s">
        <v>480</v>
      </c>
      <c r="E10" s="365" t="s">
        <v>481</v>
      </c>
      <c r="F10" s="363" t="s">
        <v>126</v>
      </c>
      <c r="G10" s="363">
        <v>3</v>
      </c>
      <c r="H10" s="355" t="s">
        <v>51</v>
      </c>
      <c r="I10" s="354">
        <v>0.4</v>
      </c>
      <c r="J10" s="364" t="s">
        <v>295</v>
      </c>
      <c r="K10" s="354" t="s">
        <v>295</v>
      </c>
      <c r="L10" s="355" t="s">
        <v>482</v>
      </c>
      <c r="M10" s="354">
        <v>1</v>
      </c>
      <c r="N10" s="355" t="s">
        <v>483</v>
      </c>
      <c r="O10" s="128">
        <v>1</v>
      </c>
      <c r="P10" s="127" t="s">
        <v>484</v>
      </c>
      <c r="Q10" s="359" t="s">
        <v>485</v>
      </c>
      <c r="R10" s="132" t="s">
        <v>57</v>
      </c>
      <c r="S10" s="133" t="s">
        <v>58</v>
      </c>
      <c r="T10" s="133" t="s">
        <v>59</v>
      </c>
      <c r="U10" s="124" t="s">
        <v>60</v>
      </c>
      <c r="V10" s="133" t="s">
        <v>61</v>
      </c>
      <c r="W10" s="133" t="s">
        <v>122</v>
      </c>
      <c r="X10" s="133" t="s">
        <v>63</v>
      </c>
      <c r="Y10" s="134">
        <v>0.24</v>
      </c>
      <c r="Z10" s="119" t="s">
        <v>51</v>
      </c>
      <c r="AA10" s="124">
        <v>0.24</v>
      </c>
      <c r="AB10" s="119" t="s">
        <v>482</v>
      </c>
      <c r="AC10" s="124">
        <v>1</v>
      </c>
      <c r="AD10" s="119" t="s">
        <v>483</v>
      </c>
      <c r="AE10" s="133" t="s">
        <v>70</v>
      </c>
      <c r="AF10" s="118"/>
      <c r="AG10" s="344" t="s">
        <v>486</v>
      </c>
      <c r="AH10" s="346">
        <v>44651</v>
      </c>
      <c r="AI10" s="346" t="s">
        <v>478</v>
      </c>
      <c r="AJ10" s="118"/>
      <c r="AK10" s="118" t="s">
        <v>99</v>
      </c>
    </row>
    <row r="11" spans="1:37" ht="330.75" x14ac:dyDescent="0.25">
      <c r="A11" s="348"/>
      <c r="B11" s="363"/>
      <c r="C11" s="359"/>
      <c r="D11" s="363"/>
      <c r="E11" s="365"/>
      <c r="F11" s="363"/>
      <c r="G11" s="363"/>
      <c r="H11" s="355"/>
      <c r="I11" s="354"/>
      <c r="J11" s="364"/>
      <c r="K11" s="354">
        <v>0</v>
      </c>
      <c r="L11" s="355"/>
      <c r="M11" s="354"/>
      <c r="N11" s="355"/>
      <c r="O11" s="128">
        <v>2</v>
      </c>
      <c r="P11" s="118" t="s">
        <v>487</v>
      </c>
      <c r="Q11" s="359"/>
      <c r="R11" s="132" t="s">
        <v>57</v>
      </c>
      <c r="S11" s="133" t="s">
        <v>58</v>
      </c>
      <c r="T11" s="133" t="s">
        <v>59</v>
      </c>
      <c r="U11" s="124" t="s">
        <v>60</v>
      </c>
      <c r="V11" s="133" t="s">
        <v>61</v>
      </c>
      <c r="W11" s="133" t="s">
        <v>122</v>
      </c>
      <c r="X11" s="133" t="s">
        <v>63</v>
      </c>
      <c r="Y11" s="134">
        <v>0.14399999999999999</v>
      </c>
      <c r="Z11" s="119" t="s">
        <v>68</v>
      </c>
      <c r="AA11" s="124">
        <v>0.14399999999999999</v>
      </c>
      <c r="AB11" s="119" t="s">
        <v>54</v>
      </c>
      <c r="AC11" s="124">
        <v>0.6</v>
      </c>
      <c r="AD11" s="119" t="s">
        <v>54</v>
      </c>
      <c r="AE11" s="133" t="s">
        <v>70</v>
      </c>
      <c r="AF11" s="118"/>
      <c r="AG11" s="345"/>
      <c r="AH11" s="347"/>
      <c r="AI11" s="347"/>
      <c r="AJ11" s="118"/>
      <c r="AK11" s="118" t="s">
        <v>99</v>
      </c>
    </row>
    <row r="12" spans="1:37" ht="409.5" x14ac:dyDescent="0.25">
      <c r="A12" s="348">
        <v>3</v>
      </c>
      <c r="B12" s="363" t="s">
        <v>146</v>
      </c>
      <c r="C12" s="359" t="s">
        <v>488</v>
      </c>
      <c r="D12" s="359" t="s">
        <v>489</v>
      </c>
      <c r="E12" s="365" t="s">
        <v>490</v>
      </c>
      <c r="F12" s="363" t="s">
        <v>150</v>
      </c>
      <c r="G12" s="363">
        <v>1</v>
      </c>
      <c r="H12" s="355" t="s">
        <v>68</v>
      </c>
      <c r="I12" s="354">
        <v>0.2</v>
      </c>
      <c r="J12" s="364" t="s">
        <v>189</v>
      </c>
      <c r="K12" s="354" t="s">
        <v>189</v>
      </c>
      <c r="L12" s="355" t="s">
        <v>482</v>
      </c>
      <c r="M12" s="354">
        <v>1</v>
      </c>
      <c r="N12" s="355" t="s">
        <v>483</v>
      </c>
      <c r="O12" s="128">
        <v>1</v>
      </c>
      <c r="P12" s="122" t="s">
        <v>491</v>
      </c>
      <c r="Q12" s="120" t="s">
        <v>492</v>
      </c>
      <c r="R12" s="132" t="s">
        <v>57</v>
      </c>
      <c r="S12" s="133" t="s">
        <v>58</v>
      </c>
      <c r="T12" s="133" t="s">
        <v>59</v>
      </c>
      <c r="U12" s="124" t="s">
        <v>60</v>
      </c>
      <c r="V12" s="133" t="s">
        <v>66</v>
      </c>
      <c r="W12" s="133" t="s">
        <v>62</v>
      </c>
      <c r="X12" s="133" t="s">
        <v>67</v>
      </c>
      <c r="Y12" s="134">
        <v>0.12</v>
      </c>
      <c r="Z12" s="119" t="s">
        <v>68</v>
      </c>
      <c r="AA12" s="124">
        <v>0.12</v>
      </c>
      <c r="AB12" s="119" t="s">
        <v>482</v>
      </c>
      <c r="AC12" s="124">
        <v>1</v>
      </c>
      <c r="AD12" s="119" t="s">
        <v>483</v>
      </c>
      <c r="AE12" s="133"/>
      <c r="AF12" s="118"/>
      <c r="AG12" s="344" t="s">
        <v>493</v>
      </c>
      <c r="AH12" s="346">
        <v>44651</v>
      </c>
      <c r="AI12" s="346" t="s">
        <v>478</v>
      </c>
      <c r="AJ12" s="344" t="s">
        <v>494</v>
      </c>
      <c r="AK12" s="118" t="s">
        <v>495</v>
      </c>
    </row>
    <row r="13" spans="1:37" ht="330.75" x14ac:dyDescent="0.25">
      <c r="A13" s="348"/>
      <c r="B13" s="363"/>
      <c r="C13" s="359"/>
      <c r="D13" s="359"/>
      <c r="E13" s="365"/>
      <c r="F13" s="363"/>
      <c r="G13" s="363"/>
      <c r="H13" s="355"/>
      <c r="I13" s="354"/>
      <c r="J13" s="364"/>
      <c r="K13" s="354">
        <v>0</v>
      </c>
      <c r="L13" s="355"/>
      <c r="M13" s="354"/>
      <c r="N13" s="355"/>
      <c r="O13" s="128">
        <v>2</v>
      </c>
      <c r="P13" s="122" t="s">
        <v>487</v>
      </c>
      <c r="Q13" s="120" t="s">
        <v>496</v>
      </c>
      <c r="R13" s="132" t="s">
        <v>57</v>
      </c>
      <c r="S13" s="133" t="s">
        <v>58</v>
      </c>
      <c r="T13" s="133" t="s">
        <v>59</v>
      </c>
      <c r="U13" s="124" t="s">
        <v>60</v>
      </c>
      <c r="V13" s="133" t="s">
        <v>61</v>
      </c>
      <c r="W13" s="133" t="s">
        <v>62</v>
      </c>
      <c r="X13" s="133" t="s">
        <v>67</v>
      </c>
      <c r="Y13" s="134">
        <v>0</v>
      </c>
      <c r="Z13" s="119" t="s">
        <v>68</v>
      </c>
      <c r="AA13" s="124">
        <v>0</v>
      </c>
      <c r="AB13" s="119" t="s">
        <v>104</v>
      </c>
      <c r="AC13" s="124">
        <v>0</v>
      </c>
      <c r="AD13" s="119" t="s">
        <v>69</v>
      </c>
      <c r="AE13" s="133"/>
      <c r="AF13" s="118"/>
      <c r="AG13" s="345"/>
      <c r="AH13" s="347"/>
      <c r="AI13" s="347"/>
      <c r="AJ13" s="345"/>
      <c r="AK13" s="118" t="s">
        <v>495</v>
      </c>
    </row>
    <row r="14" spans="1:37" ht="409.5" x14ac:dyDescent="0.25">
      <c r="A14" s="348">
        <v>4</v>
      </c>
      <c r="B14" s="363" t="s">
        <v>46</v>
      </c>
      <c r="C14" s="363" t="s">
        <v>497</v>
      </c>
      <c r="D14" s="363" t="s">
        <v>498</v>
      </c>
      <c r="E14" s="365" t="s">
        <v>499</v>
      </c>
      <c r="F14" s="363" t="s">
        <v>75</v>
      </c>
      <c r="G14" s="363">
        <v>4</v>
      </c>
      <c r="H14" s="355" t="s">
        <v>51</v>
      </c>
      <c r="I14" s="354">
        <v>0.4</v>
      </c>
      <c r="J14" s="364" t="s">
        <v>295</v>
      </c>
      <c r="K14" s="354" t="s">
        <v>295</v>
      </c>
      <c r="L14" s="355" t="s">
        <v>482</v>
      </c>
      <c r="M14" s="354">
        <v>1</v>
      </c>
      <c r="N14" s="355" t="s">
        <v>483</v>
      </c>
      <c r="O14" s="128">
        <v>1</v>
      </c>
      <c r="P14" s="122" t="s">
        <v>491</v>
      </c>
      <c r="Q14" s="120" t="s">
        <v>500</v>
      </c>
      <c r="R14" s="132" t="s">
        <v>57</v>
      </c>
      <c r="S14" s="133" t="s">
        <v>58</v>
      </c>
      <c r="T14" s="133" t="s">
        <v>59</v>
      </c>
      <c r="U14" s="124" t="s">
        <v>60</v>
      </c>
      <c r="V14" s="133" t="s">
        <v>61</v>
      </c>
      <c r="W14" s="133" t="s">
        <v>62</v>
      </c>
      <c r="X14" s="133" t="s">
        <v>63</v>
      </c>
      <c r="Y14" s="134">
        <v>0.24</v>
      </c>
      <c r="Z14" s="119" t="s">
        <v>51</v>
      </c>
      <c r="AA14" s="124">
        <v>0.24</v>
      </c>
      <c r="AB14" s="119" t="s">
        <v>482</v>
      </c>
      <c r="AC14" s="124">
        <v>1</v>
      </c>
      <c r="AD14" s="119" t="s">
        <v>483</v>
      </c>
      <c r="AE14" s="133"/>
      <c r="AF14" s="118"/>
      <c r="AG14" s="344" t="s">
        <v>493</v>
      </c>
      <c r="AH14" s="346">
        <v>44651</v>
      </c>
      <c r="AI14" s="346" t="s">
        <v>478</v>
      </c>
      <c r="AJ14" s="118"/>
      <c r="AK14" s="118" t="s">
        <v>99</v>
      </c>
    </row>
    <row r="15" spans="1:37" ht="330.75" x14ac:dyDescent="0.25">
      <c r="A15" s="348"/>
      <c r="B15" s="363"/>
      <c r="C15" s="363"/>
      <c r="D15" s="363"/>
      <c r="E15" s="365"/>
      <c r="F15" s="363"/>
      <c r="G15" s="363"/>
      <c r="H15" s="355"/>
      <c r="I15" s="354"/>
      <c r="J15" s="364"/>
      <c r="K15" s="354">
        <v>0</v>
      </c>
      <c r="L15" s="355"/>
      <c r="M15" s="354"/>
      <c r="N15" s="355"/>
      <c r="O15" s="128">
        <v>2</v>
      </c>
      <c r="P15" s="122" t="s">
        <v>487</v>
      </c>
      <c r="Q15" s="120" t="s">
        <v>501</v>
      </c>
      <c r="R15" s="132" t="s">
        <v>57</v>
      </c>
      <c r="S15" s="133" t="s">
        <v>58</v>
      </c>
      <c r="T15" s="133" t="s">
        <v>59</v>
      </c>
      <c r="U15" s="124" t="s">
        <v>60</v>
      </c>
      <c r="V15" s="133" t="s">
        <v>66</v>
      </c>
      <c r="W15" s="133" t="s">
        <v>62</v>
      </c>
      <c r="X15" s="133" t="s">
        <v>63</v>
      </c>
      <c r="Y15" s="134">
        <v>0</v>
      </c>
      <c r="Z15" s="119" t="s">
        <v>68</v>
      </c>
      <c r="AA15" s="124">
        <v>0</v>
      </c>
      <c r="AB15" s="119" t="s">
        <v>104</v>
      </c>
      <c r="AC15" s="124">
        <v>0</v>
      </c>
      <c r="AD15" s="119" t="s">
        <v>69</v>
      </c>
      <c r="AE15" s="133"/>
      <c r="AF15" s="118"/>
      <c r="AG15" s="345"/>
      <c r="AH15" s="347"/>
      <c r="AI15" s="347"/>
      <c r="AJ15" s="118"/>
      <c r="AK15" s="118" t="s">
        <v>99</v>
      </c>
    </row>
    <row r="16" spans="1:37" ht="362.25" x14ac:dyDescent="0.25">
      <c r="A16" s="348">
        <v>5</v>
      </c>
      <c r="B16" s="363" t="s">
        <v>71</v>
      </c>
      <c r="C16" s="363" t="s">
        <v>502</v>
      </c>
      <c r="D16" s="363" t="s">
        <v>503</v>
      </c>
      <c r="E16" s="365" t="s">
        <v>504</v>
      </c>
      <c r="F16" s="363" t="s">
        <v>75</v>
      </c>
      <c r="G16" s="363">
        <v>4</v>
      </c>
      <c r="H16" s="355" t="s">
        <v>51</v>
      </c>
      <c r="I16" s="354">
        <v>0.4</v>
      </c>
      <c r="J16" s="364" t="s">
        <v>127</v>
      </c>
      <c r="K16" s="354" t="s">
        <v>127</v>
      </c>
      <c r="L16" s="355" t="s">
        <v>54</v>
      </c>
      <c r="M16" s="354">
        <v>0.6</v>
      </c>
      <c r="N16" s="355" t="s">
        <v>54</v>
      </c>
      <c r="O16" s="128">
        <v>1</v>
      </c>
      <c r="P16" s="122" t="s">
        <v>505</v>
      </c>
      <c r="Q16" s="120" t="s">
        <v>492</v>
      </c>
      <c r="R16" s="132" t="s">
        <v>57</v>
      </c>
      <c r="S16" s="133" t="s">
        <v>58</v>
      </c>
      <c r="T16" s="133" t="s">
        <v>59</v>
      </c>
      <c r="U16" s="124" t="s">
        <v>60</v>
      </c>
      <c r="V16" s="133" t="s">
        <v>61</v>
      </c>
      <c r="W16" s="133" t="s">
        <v>62</v>
      </c>
      <c r="X16" s="133" t="s">
        <v>63</v>
      </c>
      <c r="Y16" s="134">
        <v>0.24</v>
      </c>
      <c r="Z16" s="119" t="s">
        <v>51</v>
      </c>
      <c r="AA16" s="124">
        <v>0.24</v>
      </c>
      <c r="AB16" s="119" t="s">
        <v>54</v>
      </c>
      <c r="AC16" s="124">
        <v>0.6</v>
      </c>
      <c r="AD16" s="119" t="s">
        <v>54</v>
      </c>
      <c r="AE16" s="133"/>
      <c r="AF16" s="118"/>
      <c r="AG16" s="118" t="s">
        <v>506</v>
      </c>
      <c r="AH16" s="346">
        <v>44651</v>
      </c>
      <c r="AI16" s="346" t="s">
        <v>478</v>
      </c>
      <c r="AJ16" s="118"/>
      <c r="AK16" s="118" t="s">
        <v>99</v>
      </c>
    </row>
    <row r="17" spans="1:37" ht="315" x14ac:dyDescent="0.25">
      <c r="A17" s="348"/>
      <c r="B17" s="363"/>
      <c r="C17" s="363"/>
      <c r="D17" s="363"/>
      <c r="E17" s="365"/>
      <c r="F17" s="363"/>
      <c r="G17" s="363"/>
      <c r="H17" s="355"/>
      <c r="I17" s="354"/>
      <c r="J17" s="364"/>
      <c r="K17" s="354">
        <v>0</v>
      </c>
      <c r="L17" s="355"/>
      <c r="M17" s="354"/>
      <c r="N17" s="355"/>
      <c r="O17" s="128">
        <v>2</v>
      </c>
      <c r="P17" s="122" t="s">
        <v>507</v>
      </c>
      <c r="Q17" s="120" t="s">
        <v>508</v>
      </c>
      <c r="R17" s="132" t="s">
        <v>57</v>
      </c>
      <c r="S17" s="133" t="s">
        <v>58</v>
      </c>
      <c r="T17" s="133" t="s">
        <v>59</v>
      </c>
      <c r="U17" s="124" t="s">
        <v>60</v>
      </c>
      <c r="V17" s="133" t="s">
        <v>61</v>
      </c>
      <c r="W17" s="133" t="s">
        <v>62</v>
      </c>
      <c r="X17" s="133" t="s">
        <v>63</v>
      </c>
      <c r="Y17" s="134">
        <v>0</v>
      </c>
      <c r="Z17" s="119" t="s">
        <v>68</v>
      </c>
      <c r="AA17" s="124">
        <v>0</v>
      </c>
      <c r="AB17" s="119" t="s">
        <v>104</v>
      </c>
      <c r="AC17" s="124">
        <v>0</v>
      </c>
      <c r="AD17" s="119" t="s">
        <v>69</v>
      </c>
      <c r="AE17" s="133"/>
      <c r="AF17" s="118"/>
      <c r="AG17" s="118" t="s">
        <v>506</v>
      </c>
      <c r="AH17" s="347"/>
      <c r="AI17" s="347"/>
      <c r="AJ17" s="118"/>
      <c r="AK17" s="118" t="s">
        <v>99</v>
      </c>
    </row>
    <row r="18" spans="1:37" ht="330.75" x14ac:dyDescent="0.25">
      <c r="A18" s="128">
        <v>6</v>
      </c>
      <c r="B18" s="118" t="s">
        <v>71</v>
      </c>
      <c r="C18" s="118" t="s">
        <v>509</v>
      </c>
      <c r="D18" s="118" t="s">
        <v>510</v>
      </c>
      <c r="E18" s="122" t="s">
        <v>504</v>
      </c>
      <c r="F18" s="118" t="s">
        <v>75</v>
      </c>
      <c r="G18" s="118">
        <v>3</v>
      </c>
      <c r="H18" s="123" t="s">
        <v>51</v>
      </c>
      <c r="I18" s="124">
        <v>0.4</v>
      </c>
      <c r="J18" s="125" t="s">
        <v>127</v>
      </c>
      <c r="K18" s="124" t="s">
        <v>127</v>
      </c>
      <c r="L18" s="123" t="s">
        <v>54</v>
      </c>
      <c r="M18" s="124">
        <v>0.6</v>
      </c>
      <c r="N18" s="123" t="s">
        <v>54</v>
      </c>
      <c r="O18" s="128">
        <v>3</v>
      </c>
      <c r="P18" s="120" t="s">
        <v>511</v>
      </c>
      <c r="Q18" s="120" t="s">
        <v>512</v>
      </c>
      <c r="R18" s="132" t="s">
        <v>57</v>
      </c>
      <c r="S18" s="133" t="s">
        <v>58</v>
      </c>
      <c r="T18" s="133" t="s">
        <v>59</v>
      </c>
      <c r="U18" s="124" t="s">
        <v>60</v>
      </c>
      <c r="V18" s="133" t="s">
        <v>61</v>
      </c>
      <c r="W18" s="133" t="s">
        <v>62</v>
      </c>
      <c r="X18" s="133" t="s">
        <v>63</v>
      </c>
      <c r="Y18" s="134">
        <v>0.24</v>
      </c>
      <c r="Z18" s="119" t="s">
        <v>51</v>
      </c>
      <c r="AA18" s="124">
        <v>0.24</v>
      </c>
      <c r="AB18" s="119" t="s">
        <v>54</v>
      </c>
      <c r="AC18" s="124">
        <v>0.6</v>
      </c>
      <c r="AD18" s="119" t="s">
        <v>54</v>
      </c>
      <c r="AE18" s="133"/>
      <c r="AF18" s="118"/>
      <c r="AG18" s="118" t="s">
        <v>513</v>
      </c>
      <c r="AH18" s="135"/>
      <c r="AI18" s="135" t="s">
        <v>478</v>
      </c>
      <c r="AJ18" s="118"/>
      <c r="AK18" s="118" t="s">
        <v>99</v>
      </c>
    </row>
  </sheetData>
  <mergeCells count="119">
    <mergeCell ref="A14:A15"/>
    <mergeCell ref="B14:B15"/>
    <mergeCell ref="C14:C15"/>
    <mergeCell ref="D14:D15"/>
    <mergeCell ref="E14:E15"/>
    <mergeCell ref="F14:F15"/>
    <mergeCell ref="M16:M17"/>
    <mergeCell ref="N16:N17"/>
    <mergeCell ref="A16:A17"/>
    <mergeCell ref="B16:B17"/>
    <mergeCell ref="C16:C17"/>
    <mergeCell ref="D16:D17"/>
    <mergeCell ref="E16:E17"/>
    <mergeCell ref="F16:F17"/>
    <mergeCell ref="G16:G17"/>
    <mergeCell ref="H16:H17"/>
    <mergeCell ref="I16:I17"/>
    <mergeCell ref="J16:J17"/>
    <mergeCell ref="K16:K17"/>
    <mergeCell ref="L16:L17"/>
    <mergeCell ref="G14:G15"/>
    <mergeCell ref="H14:H15"/>
    <mergeCell ref="I14:I15"/>
    <mergeCell ref="J14:J15"/>
    <mergeCell ref="K14:K15"/>
    <mergeCell ref="L14:L15"/>
    <mergeCell ref="M14:M15"/>
    <mergeCell ref="N14:N15"/>
    <mergeCell ref="J12:J13"/>
    <mergeCell ref="K12:K13"/>
    <mergeCell ref="L12:L13"/>
    <mergeCell ref="M12:M13"/>
    <mergeCell ref="N12:N13"/>
    <mergeCell ref="A12:A13"/>
    <mergeCell ref="B12:B13"/>
    <mergeCell ref="C12:C13"/>
    <mergeCell ref="D12:D13"/>
    <mergeCell ref="E12:E13"/>
    <mergeCell ref="F12:F13"/>
    <mergeCell ref="G12:G13"/>
    <mergeCell ref="H12:H13"/>
    <mergeCell ref="I12:I13"/>
    <mergeCell ref="Y6:AE6"/>
    <mergeCell ref="AF6:AK6"/>
    <mergeCell ref="A5:B5"/>
    <mergeCell ref="A7:A8"/>
    <mergeCell ref="F7:F8"/>
    <mergeCell ref="E7:E8"/>
    <mergeCell ref="D7:D8"/>
    <mergeCell ref="C7:C8"/>
    <mergeCell ref="AE7:AE8"/>
    <mergeCell ref="O7:O8"/>
    <mergeCell ref="Q7:Q8"/>
    <mergeCell ref="G10:G11"/>
    <mergeCell ref="H10:H11"/>
    <mergeCell ref="I10:I11"/>
    <mergeCell ref="J10:J11"/>
    <mergeCell ref="A10:A11"/>
    <mergeCell ref="B10:B11"/>
    <mergeCell ref="C10:C11"/>
    <mergeCell ref="D10:D11"/>
    <mergeCell ref="E10:E11"/>
    <mergeCell ref="AH10:AH11"/>
    <mergeCell ref="AH1:AK1"/>
    <mergeCell ref="AH3:AK3"/>
    <mergeCell ref="AH2:AK2"/>
    <mergeCell ref="AD7:AD8"/>
    <mergeCell ref="AC7:AC8"/>
    <mergeCell ref="Y7:Y8"/>
    <mergeCell ref="P7:P8"/>
    <mergeCell ref="B7:B8"/>
    <mergeCell ref="C5:G5"/>
    <mergeCell ref="H5:I5"/>
    <mergeCell ref="J5:N5"/>
    <mergeCell ref="O5:P5"/>
    <mergeCell ref="M7:M8"/>
    <mergeCell ref="N7:N8"/>
    <mergeCell ref="J7:J8"/>
    <mergeCell ref="K7:K8"/>
    <mergeCell ref="R7:R8"/>
    <mergeCell ref="S7:X7"/>
    <mergeCell ref="AG5:AK5"/>
    <mergeCell ref="A6:G6"/>
    <mergeCell ref="H6:N6"/>
    <mergeCell ref="O6:X6"/>
    <mergeCell ref="F10:F11"/>
    <mergeCell ref="A1:D3"/>
    <mergeCell ref="E1:AG1"/>
    <mergeCell ref="E2:AG3"/>
    <mergeCell ref="Q5:AE5"/>
    <mergeCell ref="AF7:AF8"/>
    <mergeCell ref="AK7:AK8"/>
    <mergeCell ref="AJ7:AJ8"/>
    <mergeCell ref="K10:K11"/>
    <mergeCell ref="L10:L11"/>
    <mergeCell ref="M10:M11"/>
    <mergeCell ref="N10:N11"/>
    <mergeCell ref="AB7:AB8"/>
    <mergeCell ref="Z7:Z8"/>
    <mergeCell ref="AA7:AA8"/>
    <mergeCell ref="G7:G8"/>
    <mergeCell ref="H7:H8"/>
    <mergeCell ref="I7:I8"/>
    <mergeCell ref="L7:L8"/>
    <mergeCell ref="Q10:Q11"/>
    <mergeCell ref="AI7:AI8"/>
    <mergeCell ref="AH7:AH8"/>
    <mergeCell ref="AG7:AG8"/>
    <mergeCell ref="AG10:AG11"/>
    <mergeCell ref="AI10:AI11"/>
    <mergeCell ref="AG12:AG13"/>
    <mergeCell ref="AG14:AG15"/>
    <mergeCell ref="AH12:AH13"/>
    <mergeCell ref="AH14:AH15"/>
    <mergeCell ref="AH16:AH17"/>
    <mergeCell ref="AI12:AI13"/>
    <mergeCell ref="AI14:AI15"/>
    <mergeCell ref="AI16:AI17"/>
    <mergeCell ref="AJ12:AJ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1. Banco Prog</vt:lpstr>
      <vt:lpstr>2. Contaduría</vt:lpstr>
      <vt:lpstr>3. Control Interno G</vt:lpstr>
      <vt:lpstr>4. Equidad De Género</vt:lpstr>
      <vt:lpstr>5. Hacienda</vt:lpstr>
      <vt:lpstr>6. Riesgos</vt:lpstr>
      <vt:lpstr>7. Educación</vt:lpstr>
      <vt:lpstr>8. Cultura</vt:lpstr>
      <vt:lpstr>9. Salud</vt:lpstr>
      <vt:lpstr>10. Seg Ciudadana</vt:lpstr>
      <vt:lpstr>11. TIC</vt:lpstr>
      <vt:lpstr>12. Transito</vt:lpstr>
      <vt:lpstr>13. Valorización</vt:lpstr>
      <vt:lpstr>14. DAPM</vt:lpstr>
      <vt:lpstr>15.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USUARIO</cp:lastModifiedBy>
  <dcterms:created xsi:type="dcterms:W3CDTF">2015-06-05T18:19:34Z</dcterms:created>
  <dcterms:modified xsi:type="dcterms:W3CDTF">2022-12-19T21:03:50Z</dcterms:modified>
</cp:coreProperties>
</file>