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AMARA VALENCIA\Documents\ALCALDÍA\2025\RIESGOS\"/>
    </mc:Choice>
  </mc:AlternateContent>
  <xr:revisionPtr revIDLastSave="0" documentId="13_ncr:1_{961FAD49-E1F6-4FCB-B119-DED830DC9E6E}" xr6:coauthVersionLast="47" xr6:coauthVersionMax="47" xr10:uidLastSave="{00000000-0000-0000-0000-000000000000}"/>
  <bookViews>
    <workbookView xWindow="-108" yWindow="-108" windowWidth="23256" windowHeight="12456" xr2:uid="{4DB07C8B-D123-408C-89DE-80CDC86D6C81}"/>
  </bookViews>
  <sheets>
    <sheet name="Control I.Gestión" sheetId="21" r:id="rId1"/>
    <sheet name="Control I.Disciplinario" sheetId="4" r:id="rId2"/>
    <sheet name="Sec. Planeación y Dllo Territor" sheetId="8" r:id="rId3"/>
    <sheet name="Oficina TIC" sheetId="12" r:id="rId4"/>
    <sheet name="Ofi. Prensa, comun. y protocolo" sheetId="26" r:id="rId5"/>
    <sheet name="Sec. General" sheetId="1" r:id="rId6"/>
    <sheet name="Sec. Gral. Ofi. Talento Humano" sheetId="31" r:id="rId7"/>
    <sheet name="Sec. Gral. Ofi. Relacionamiento" sheetId="30" r:id="rId8"/>
    <sheet name="Sec Salud" sheetId="11" r:id="rId9"/>
    <sheet name="Sec Educación" sheetId="32" r:id="rId10"/>
    <sheet name="Sec. Cultura y Patrimonio" sheetId="15" r:id="rId11"/>
    <sheet name="Sec. Gobierno" sheetId="10" r:id="rId12"/>
    <sheet name="Sec. Víctimas" sheetId="16" r:id="rId13"/>
    <sheet name="Sec. Equidad,Género y Mujer" sheetId="22" r:id="rId14"/>
    <sheet name="Sec. Bienestar Social" sheetId="29" r:id="rId15"/>
    <sheet name="Sec. Dllo Econ. y competitivida" sheetId="2" r:id="rId16"/>
    <sheet name="Sec. Dllo Rural y Agropecuario" sheetId="34" r:id="rId17"/>
    <sheet name="Infraestructura" sheetId="6" r:id="rId18"/>
    <sheet name="Sec. Valoriz y Plusvalia" sheetId="5" r:id="rId19"/>
    <sheet name="Gestion de Riesgo de Desastres" sheetId="9" r:id="rId20"/>
    <sheet name="Sec. Medio Ambiente y Sost." sheetId="33" r:id="rId21"/>
    <sheet name="Sec. Hacienda" sheetId="27" r:id="rId22"/>
    <sheet name="Sec. Hda - Ofi. de Contabilidad" sheetId="3" r:id="rId23"/>
    <sheet name="Sec. Hda - Ofi. del Tesoro" sheetId="14" r:id="rId24"/>
    <sheet name="Ofi. de Gestión Jurídica" sheetId="28" r:id="rId25"/>
    <sheet name="nnn" sheetId="13"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0" i="34" l="1"/>
  <c r="AB20" i="34"/>
  <c r="Y20" i="34"/>
  <c r="AA20" i="34" s="1"/>
  <c r="U20" i="34"/>
  <c r="K20" i="34"/>
  <c r="U19" i="34"/>
  <c r="L19" i="34"/>
  <c r="N19" i="34" s="1"/>
  <c r="K19" i="34"/>
  <c r="H19" i="34"/>
  <c r="I19" i="34" s="1"/>
  <c r="Y19" i="34" s="1"/>
  <c r="AC18" i="34"/>
  <c r="AB18" i="34"/>
  <c r="U18" i="34"/>
  <c r="Y18" i="34" s="1"/>
  <c r="K18" i="34"/>
  <c r="U17" i="34"/>
  <c r="L17" i="34"/>
  <c r="M17" i="34" s="1"/>
  <c r="AC17" i="34" s="1"/>
  <c r="AB17" i="34" s="1"/>
  <c r="K17" i="34"/>
  <c r="H17" i="34"/>
  <c r="N17" i="34" s="1"/>
  <c r="AC16" i="34"/>
  <c r="AB16" i="34"/>
  <c r="U16" i="34"/>
  <c r="Y16" i="34" s="1"/>
  <c r="K16" i="34"/>
  <c r="U15" i="34"/>
  <c r="L15" i="34"/>
  <c r="M15" i="34" s="1"/>
  <c r="AC15" i="34" s="1"/>
  <c r="AB15" i="34" s="1"/>
  <c r="K15" i="34"/>
  <c r="H15" i="34"/>
  <c r="N15" i="34" s="1"/>
  <c r="AC14" i="34"/>
  <c r="AB14" i="34"/>
  <c r="Y14" i="34"/>
  <c r="Z14" i="34" s="1"/>
  <c r="AD14" i="34" s="1"/>
  <c r="K14" i="34"/>
  <c r="L13" i="34"/>
  <c r="M13" i="34" s="1"/>
  <c r="AC13" i="34" s="1"/>
  <c r="AB13" i="34" s="1"/>
  <c r="K13" i="34"/>
  <c r="H13" i="34"/>
  <c r="N13" i="34" s="1"/>
  <c r="AC12" i="34"/>
  <c r="AB12" i="34"/>
  <c r="Y12" i="34"/>
  <c r="AA12" i="34" s="1"/>
  <c r="K12" i="34"/>
  <c r="L11" i="34"/>
  <c r="M11" i="34" s="1"/>
  <c r="AC11" i="34" s="1"/>
  <c r="AB11" i="34" s="1"/>
  <c r="K11" i="34"/>
  <c r="H11" i="34"/>
  <c r="N11" i="34" s="1"/>
  <c r="U10" i="34"/>
  <c r="R10" i="34"/>
  <c r="AC10" i="34" s="1"/>
  <c r="AB10" i="34" s="1"/>
  <c r="K10" i="34"/>
  <c r="U9" i="34"/>
  <c r="R9" i="34"/>
  <c r="N9" i="34"/>
  <c r="L9" i="34"/>
  <c r="M9" i="34" s="1"/>
  <c r="K9" i="34"/>
  <c r="H9" i="34"/>
  <c r="I9" i="34" s="1"/>
  <c r="AA18" i="34" l="1"/>
  <c r="Z18" i="34"/>
  <c r="AD18" i="34" s="1"/>
  <c r="AA19" i="34"/>
  <c r="Z19" i="34"/>
  <c r="AA16" i="34"/>
  <c r="Z16" i="34"/>
  <c r="AD16" i="34" s="1"/>
  <c r="M19" i="34"/>
  <c r="AC19" i="34" s="1"/>
  <c r="AB19" i="34" s="1"/>
  <c r="Z12" i="34"/>
  <c r="AD12" i="34" s="1"/>
  <c r="AA14" i="34"/>
  <c r="I11" i="34"/>
  <c r="Y11" i="34" s="1"/>
  <c r="I15" i="34"/>
  <c r="Y15" i="34" s="1"/>
  <c r="I13" i="34"/>
  <c r="Y13" i="34" s="1"/>
  <c r="I17" i="34"/>
  <c r="Y17" i="34" s="1"/>
  <c r="Z20" i="34"/>
  <c r="AD20" i="34" s="1"/>
  <c r="AC9" i="34"/>
  <c r="AB9" i="34" s="1"/>
  <c r="Y9" i="34"/>
  <c r="Y10" i="34"/>
  <c r="Z15" i="34" l="1"/>
  <c r="AD15" i="34" s="1"/>
  <c r="AA15" i="34"/>
  <c r="Z13" i="34"/>
  <c r="AD13" i="34" s="1"/>
  <c r="AA13" i="34"/>
  <c r="AA17" i="34"/>
  <c r="Z17" i="34"/>
  <c r="AD17" i="34" s="1"/>
  <c r="AA11" i="34"/>
  <c r="Z11" i="34"/>
  <c r="AD11" i="34" s="1"/>
  <c r="AD19" i="34"/>
  <c r="AA10" i="34"/>
  <c r="Z10" i="34"/>
  <c r="AD10" i="34" s="1"/>
  <c r="AA9" i="34"/>
  <c r="Z9" i="34"/>
  <c r="AD9" i="34" s="1"/>
  <c r="U15" i="5" l="1"/>
  <c r="R15" i="5"/>
  <c r="AC15" i="5" s="1"/>
  <c r="AB15" i="5" s="1"/>
  <c r="U14" i="5"/>
  <c r="R14" i="5"/>
  <c r="L14" i="5"/>
  <c r="N14" i="5" s="1"/>
  <c r="K14" i="5"/>
  <c r="I14" i="5"/>
  <c r="U13" i="5"/>
  <c r="Y13" i="5" s="1"/>
  <c r="R13" i="5"/>
  <c r="AC13" i="5" s="1"/>
  <c r="AB13" i="5" s="1"/>
  <c r="U12" i="5"/>
  <c r="R12" i="5"/>
  <c r="L12" i="5"/>
  <c r="M12" i="5" s="1"/>
  <c r="K12" i="5"/>
  <c r="U11" i="5"/>
  <c r="Y11" i="5" s="1"/>
  <c r="R11" i="5"/>
  <c r="AC11" i="5" s="1"/>
  <c r="AB11" i="5" s="1"/>
  <c r="K11" i="5"/>
  <c r="U10" i="5"/>
  <c r="R10" i="5"/>
  <c r="L10" i="5"/>
  <c r="M10" i="5" s="1"/>
  <c r="K10" i="5"/>
  <c r="H10" i="5"/>
  <c r="I10" i="5" s="1"/>
  <c r="U9" i="5"/>
  <c r="R9" i="5"/>
  <c r="L9" i="5"/>
  <c r="M9" i="5" s="1"/>
  <c r="K9" i="5"/>
  <c r="H9" i="5"/>
  <c r="I9" i="5" s="1"/>
  <c r="N10" i="5" l="1"/>
  <c r="Y10" i="5"/>
  <c r="AC12" i="5"/>
  <c r="AB12" i="5" s="1"/>
  <c r="AA10" i="5"/>
  <c r="Z10" i="5"/>
  <c r="Z11" i="5"/>
  <c r="AA11" i="5"/>
  <c r="AA13" i="5"/>
  <c r="Z13" i="5"/>
  <c r="AC9" i="5"/>
  <c r="AB9" i="5" s="1"/>
  <c r="Y12" i="5"/>
  <c r="N9" i="5"/>
  <c r="Y14" i="5"/>
  <c r="Y9" i="5"/>
  <c r="AC10" i="5"/>
  <c r="AB10" i="5" s="1"/>
  <c r="Y15" i="5"/>
  <c r="M14" i="5"/>
  <c r="AC14" i="5" s="1"/>
  <c r="AB14" i="5" s="1"/>
  <c r="U62" i="1"/>
  <c r="R62" i="1"/>
  <c r="L62" i="1"/>
  <c r="N62" i="1" s="1"/>
  <c r="K62" i="1"/>
  <c r="I62" i="1"/>
  <c r="Y62" i="1" s="1"/>
  <c r="U61" i="1"/>
  <c r="R61" i="1"/>
  <c r="Y61" i="1" s="1"/>
  <c r="K61" i="1"/>
  <c r="U60" i="1"/>
  <c r="R60" i="1"/>
  <c r="L60" i="1"/>
  <c r="M60" i="1" s="1"/>
  <c r="AC61" i="1" s="1"/>
  <c r="AB61" i="1" s="1"/>
  <c r="K60" i="1"/>
  <c r="I60" i="1"/>
  <c r="U42" i="1"/>
  <c r="Y42" i="1" s="1"/>
  <c r="R42" i="1"/>
  <c r="K42" i="1"/>
  <c r="U41" i="1"/>
  <c r="R41" i="1"/>
  <c r="L41" i="1"/>
  <c r="M41" i="1" s="1"/>
  <c r="K41" i="1"/>
  <c r="I41" i="1"/>
  <c r="U40" i="1"/>
  <c r="R40" i="1"/>
  <c r="Y40" i="1" s="1"/>
  <c r="K40" i="1"/>
  <c r="U39" i="1"/>
  <c r="R39" i="1"/>
  <c r="Y39" i="1" s="1"/>
  <c r="L39" i="1"/>
  <c r="N39" i="1" s="1"/>
  <c r="K39" i="1"/>
  <c r="I39" i="1"/>
  <c r="U23" i="1"/>
  <c r="R23" i="1"/>
  <c r="K23" i="1"/>
  <c r="U22" i="1"/>
  <c r="R22" i="1"/>
  <c r="K22" i="1"/>
  <c r="L22" i="1" s="1"/>
  <c r="H22" i="1"/>
  <c r="I22" i="1" s="1"/>
  <c r="U21" i="1"/>
  <c r="R21" i="1"/>
  <c r="K21" i="1"/>
  <c r="U20" i="1"/>
  <c r="R20" i="1"/>
  <c r="K20" i="1"/>
  <c r="L20" i="1" s="1"/>
  <c r="M20" i="1" s="1"/>
  <c r="AC20" i="1" s="1"/>
  <c r="AB20" i="1" s="1"/>
  <c r="H20" i="1"/>
  <c r="U19" i="1"/>
  <c r="R19" i="1"/>
  <c r="K19" i="1"/>
  <c r="U18" i="1"/>
  <c r="R18" i="1"/>
  <c r="K18" i="1"/>
  <c r="L18" i="1" s="1"/>
  <c r="M18" i="1" s="1"/>
  <c r="H18" i="1"/>
  <c r="U17" i="1"/>
  <c r="R17" i="1"/>
  <c r="K17" i="1"/>
  <c r="U16" i="1"/>
  <c r="R16" i="1"/>
  <c r="K16" i="1"/>
  <c r="L16" i="1" s="1"/>
  <c r="H16" i="1"/>
  <c r="I16" i="1" s="1"/>
  <c r="U97" i="1"/>
  <c r="R97" i="1"/>
  <c r="Y97" i="1" s="1"/>
  <c r="K97" i="1"/>
  <c r="U96" i="1"/>
  <c r="R96" i="1"/>
  <c r="L96" i="1"/>
  <c r="M96" i="1" s="1"/>
  <c r="K96" i="1"/>
  <c r="I96" i="1"/>
  <c r="U78" i="1"/>
  <c r="R78" i="1"/>
  <c r="U77" i="1"/>
  <c r="R77" i="1"/>
  <c r="Y77" i="1" s="1"/>
  <c r="U19" i="31"/>
  <c r="Y19" i="31" s="1"/>
  <c r="K19" i="31"/>
  <c r="U18" i="31"/>
  <c r="Y18" i="31" s="1"/>
  <c r="L18" i="31"/>
  <c r="N18" i="31" s="1"/>
  <c r="K18" i="31"/>
  <c r="I18" i="31"/>
  <c r="AD17" i="31"/>
  <c r="U17" i="31"/>
  <c r="R17" i="31"/>
  <c r="K17" i="31"/>
  <c r="U16" i="31"/>
  <c r="R16" i="31"/>
  <c r="L16" i="31"/>
  <c r="M16" i="31" s="1"/>
  <c r="K16" i="31"/>
  <c r="I16" i="31"/>
  <c r="AC15" i="31"/>
  <c r="K15" i="31"/>
  <c r="I15" i="31"/>
  <c r="Y15" i="31" s="1"/>
  <c r="AA15" i="31" s="1"/>
  <c r="I13" i="31"/>
  <c r="U20" i="30"/>
  <c r="R20" i="30"/>
  <c r="K20" i="30"/>
  <c r="U19" i="30"/>
  <c r="R19" i="30"/>
  <c r="AC20" i="30" s="1"/>
  <c r="AB20" i="30" s="1"/>
  <c r="L19" i="30"/>
  <c r="M19" i="30" s="1"/>
  <c r="K19" i="30"/>
  <c r="I19" i="30"/>
  <c r="U18" i="30"/>
  <c r="R18" i="30"/>
  <c r="Y18" i="30" s="1"/>
  <c r="K18" i="30"/>
  <c r="U17" i="30"/>
  <c r="R17" i="30"/>
  <c r="Y17" i="30" s="1"/>
  <c r="L17" i="30"/>
  <c r="N17" i="30" s="1"/>
  <c r="K17" i="30"/>
  <c r="I17" i="30"/>
  <c r="U16" i="30"/>
  <c r="R16" i="30"/>
  <c r="K16" i="30"/>
  <c r="U15" i="30"/>
  <c r="R15" i="30"/>
  <c r="L15" i="30"/>
  <c r="N15" i="30" s="1"/>
  <c r="K15" i="30"/>
  <c r="I15" i="30"/>
  <c r="Y14" i="30"/>
  <c r="AA14" i="30" s="1"/>
  <c r="U14" i="30"/>
  <c r="R14" i="30"/>
  <c r="K14" i="30"/>
  <c r="U13" i="30"/>
  <c r="R13" i="30"/>
  <c r="Y13" i="30" s="1"/>
  <c r="L13" i="30"/>
  <c r="N13" i="30" s="1"/>
  <c r="K13" i="30"/>
  <c r="I13" i="30"/>
  <c r="N16" i="31" l="1"/>
  <c r="AA15" i="5"/>
  <c r="Z15" i="5"/>
  <c r="AA9" i="5"/>
  <c r="Z9" i="5"/>
  <c r="AD9" i="5" s="1"/>
  <c r="AA14" i="5"/>
  <c r="Z14" i="5"/>
  <c r="AD14" i="5" s="1"/>
  <c r="AA12" i="5"/>
  <c r="Z12" i="5"/>
  <c r="AD12" i="5" s="1"/>
  <c r="N19" i="30"/>
  <c r="N41" i="1"/>
  <c r="N96" i="1"/>
  <c r="Y17" i="1"/>
  <c r="Z17" i="1" s="1"/>
  <c r="N18" i="1"/>
  <c r="AA61" i="1"/>
  <c r="Z61" i="1"/>
  <c r="AD61" i="1" s="1"/>
  <c r="AC60" i="1"/>
  <c r="AB60" i="1" s="1"/>
  <c r="AA62" i="1"/>
  <c r="Z62" i="1"/>
  <c r="N60" i="1"/>
  <c r="Y60" i="1"/>
  <c r="M62" i="1"/>
  <c r="AC62" i="1" s="1"/>
  <c r="AB62" i="1" s="1"/>
  <c r="Z39" i="1"/>
  <c r="AA39" i="1"/>
  <c r="AA40" i="1"/>
  <c r="Z40" i="1"/>
  <c r="AC41" i="1"/>
  <c r="AB41" i="1" s="1"/>
  <c r="AC42" i="1"/>
  <c r="AB42" i="1" s="1"/>
  <c r="AA42" i="1"/>
  <c r="Z42" i="1"/>
  <c r="Y41" i="1"/>
  <c r="M39" i="1"/>
  <c r="AC40" i="1" s="1"/>
  <c r="AB40" i="1" s="1"/>
  <c r="N20" i="1"/>
  <c r="N16" i="1"/>
  <c r="M16" i="1"/>
  <c r="AC17" i="1" s="1"/>
  <c r="AB17" i="1" s="1"/>
  <c r="AC21" i="1"/>
  <c r="AB21" i="1" s="1"/>
  <c r="AC16" i="1"/>
  <c r="AB16" i="1" s="1"/>
  <c r="M22" i="1"/>
  <c r="AC22" i="1" s="1"/>
  <c r="AB22" i="1" s="1"/>
  <c r="N22" i="1"/>
  <c r="Y23" i="1"/>
  <c r="AC18" i="1"/>
  <c r="AB18" i="1" s="1"/>
  <c r="Y22" i="1"/>
  <c r="I18" i="1"/>
  <c r="Y18" i="1" s="1"/>
  <c r="Y16" i="1"/>
  <c r="AC19" i="1"/>
  <c r="AB19" i="1" s="1"/>
  <c r="I20" i="1"/>
  <c r="Y20" i="1" s="1"/>
  <c r="AA97" i="1"/>
  <c r="Z97" i="1"/>
  <c r="Y96" i="1"/>
  <c r="AC96" i="1"/>
  <c r="AB96" i="1" s="1"/>
  <c r="AA77" i="1"/>
  <c r="Z77" i="1"/>
  <c r="Y78" i="1"/>
  <c r="AA18" i="31"/>
  <c r="Z18" i="31"/>
  <c r="AA19" i="31"/>
  <c r="Z19" i="31"/>
  <c r="AC16" i="31"/>
  <c r="AB16" i="31" s="1"/>
  <c r="AC17" i="31"/>
  <c r="M18" i="31"/>
  <c r="Y16" i="31"/>
  <c r="Y17" i="31"/>
  <c r="AA17" i="31" s="1"/>
  <c r="AA17" i="30"/>
  <c r="Z17" i="30"/>
  <c r="AA13" i="30"/>
  <c r="Z13" i="30"/>
  <c r="AA18" i="30"/>
  <c r="Z18" i="30"/>
  <c r="Z14" i="30"/>
  <c r="Y19" i="30"/>
  <c r="Y16" i="30"/>
  <c r="M13" i="30"/>
  <c r="AC13" i="30" s="1"/>
  <c r="AC19" i="30"/>
  <c r="AB19" i="30" s="1"/>
  <c r="AC16" i="30"/>
  <c r="AB16" i="30" s="1"/>
  <c r="M15" i="30"/>
  <c r="AC15" i="30" s="1"/>
  <c r="Y20" i="30"/>
  <c r="Y15" i="30"/>
  <c r="M17" i="30"/>
  <c r="AC17" i="30" s="1"/>
  <c r="AB17" i="30" s="1"/>
  <c r="AA17" i="1" l="1"/>
  <c r="Y19" i="1"/>
  <c r="AA60" i="1"/>
  <c r="Z60" i="1"/>
  <c r="AD60" i="1" s="1"/>
  <c r="AD62" i="1"/>
  <c r="AA41" i="1"/>
  <c r="Z41" i="1"/>
  <c r="AD41" i="1" s="1"/>
  <c r="AC39" i="1"/>
  <c r="AB39" i="1" s="1"/>
  <c r="AD39" i="1" s="1"/>
  <c r="AD42" i="1"/>
  <c r="AD40" i="1"/>
  <c r="Z20" i="1"/>
  <c r="AD20" i="1" s="1"/>
  <c r="AA20" i="1"/>
  <c r="AC23" i="1"/>
  <c r="AB23" i="1" s="1"/>
  <c r="Z19" i="1"/>
  <c r="AD19" i="1" s="1"/>
  <c r="AA19" i="1"/>
  <c r="Y21" i="1"/>
  <c r="AA16" i="1"/>
  <c r="Z16" i="1"/>
  <c r="AD16" i="1" s="1"/>
  <c r="AA22" i="1"/>
  <c r="Z22" i="1"/>
  <c r="AD22" i="1" s="1"/>
  <c r="AA18" i="1"/>
  <c r="Z18" i="1"/>
  <c r="AD18" i="1" s="1"/>
  <c r="AA23" i="1"/>
  <c r="Z23" i="1"/>
  <c r="AD17" i="1"/>
  <c r="AA96" i="1"/>
  <c r="Z96" i="1"/>
  <c r="AD96" i="1" s="1"/>
  <c r="AC97" i="1"/>
  <c r="AB97" i="1" s="1"/>
  <c r="AD97" i="1" s="1"/>
  <c r="AA78" i="1"/>
  <c r="Z78" i="1"/>
  <c r="AA16" i="31"/>
  <c r="Z16" i="31"/>
  <c r="AD16" i="31" s="1"/>
  <c r="AC19" i="31"/>
  <c r="AB19" i="31" s="1"/>
  <c r="AD19" i="31" s="1"/>
  <c r="AC18" i="31"/>
  <c r="AB18" i="31" s="1"/>
  <c r="AD18" i="31" s="1"/>
  <c r="AB15" i="30"/>
  <c r="AC18" i="30"/>
  <c r="AB18" i="30" s="1"/>
  <c r="AD18" i="30" s="1"/>
  <c r="AA19" i="30"/>
  <c r="Z19" i="30"/>
  <c r="AD19" i="30" s="1"/>
  <c r="AA15" i="30"/>
  <c r="Z15" i="30"/>
  <c r="AB13" i="30"/>
  <c r="AC14" i="30"/>
  <c r="AB14" i="30" s="1"/>
  <c r="AD14" i="30" s="1"/>
  <c r="AD13" i="30"/>
  <c r="AA20" i="30"/>
  <c r="Z20" i="30"/>
  <c r="AD20" i="30" s="1"/>
  <c r="AA16" i="30"/>
  <c r="Z16" i="30"/>
  <c r="AD16" i="30" s="1"/>
  <c r="AD17" i="30"/>
  <c r="AD23" i="1" l="1"/>
  <c r="Z21" i="1"/>
  <c r="AD21" i="1" s="1"/>
  <c r="AA21" i="1"/>
  <c r="AD15" i="30"/>
  <c r="U20" i="33" l="1"/>
  <c r="R20" i="33"/>
  <c r="Y20" i="33" s="1"/>
  <c r="K20" i="33"/>
  <c r="U19" i="33"/>
  <c r="R19" i="33"/>
  <c r="L19" i="33"/>
  <c r="M19" i="33" s="1"/>
  <c r="K19" i="33"/>
  <c r="H19" i="33"/>
  <c r="I19" i="33" s="1"/>
  <c r="N19" i="33" l="1"/>
  <c r="AA20" i="33"/>
  <c r="Z20" i="33"/>
  <c r="AC19" i="33"/>
  <c r="AB19" i="33" s="1"/>
  <c r="AC20" i="33"/>
  <c r="AB20" i="33" s="1"/>
  <c r="Y19" i="33"/>
  <c r="AA19" i="33" l="1"/>
  <c r="Z19" i="33"/>
  <c r="AD19" i="33" s="1"/>
  <c r="AD20" i="33"/>
  <c r="U18" i="33" l="1"/>
  <c r="R18" i="33"/>
  <c r="AC18" i="33" s="1"/>
  <c r="AB18" i="33" s="1"/>
  <c r="K18" i="33"/>
  <c r="U17" i="33"/>
  <c r="N17" i="33"/>
  <c r="M17" i="33"/>
  <c r="AC17" i="33" s="1"/>
  <c r="AB17" i="33" s="1"/>
  <c r="L17" i="33"/>
  <c r="K17" i="33"/>
  <c r="I17" i="33"/>
  <c r="Y17" i="33" s="1"/>
  <c r="H17" i="33"/>
  <c r="AC16" i="33"/>
  <c r="AB16" i="33"/>
  <c r="U16" i="33"/>
  <c r="Y16" i="33" s="1"/>
  <c r="K16" i="33"/>
  <c r="U15" i="33"/>
  <c r="M15" i="33"/>
  <c r="AC15" i="33" s="1"/>
  <c r="AB15" i="33" s="1"/>
  <c r="L15" i="33"/>
  <c r="K15" i="33"/>
  <c r="H15" i="33"/>
  <c r="N15" i="33" s="1"/>
  <c r="AC14" i="33"/>
  <c r="AB14" i="33" s="1"/>
  <c r="Y14" i="33"/>
  <c r="AA14" i="33" s="1"/>
  <c r="U14" i="33"/>
  <c r="K14" i="33"/>
  <c r="U13" i="33"/>
  <c r="L13" i="33"/>
  <c r="M13" i="33" s="1"/>
  <c r="AC13" i="33" s="1"/>
  <c r="AB13" i="33" s="1"/>
  <c r="K13" i="33"/>
  <c r="H13" i="33"/>
  <c r="I13" i="33" s="1"/>
  <c r="Y13" i="33" s="1"/>
  <c r="AC12" i="33"/>
  <c r="AB12" i="33"/>
  <c r="U12" i="33"/>
  <c r="Y12" i="33" s="1"/>
  <c r="K12" i="33"/>
  <c r="U11" i="33"/>
  <c r="L11" i="33"/>
  <c r="M11" i="33" s="1"/>
  <c r="AC11" i="33" s="1"/>
  <c r="AB11" i="33" s="1"/>
  <c r="K11" i="33"/>
  <c r="H11" i="33"/>
  <c r="N11" i="33" s="1"/>
  <c r="K10" i="33"/>
  <c r="U9" i="33"/>
  <c r="L9" i="33"/>
  <c r="M9" i="33" s="1"/>
  <c r="AC9" i="33" s="1"/>
  <c r="AB9" i="33" s="1"/>
  <c r="K9" i="33"/>
  <c r="H9" i="33"/>
  <c r="I9" i="33" s="1"/>
  <c r="Y9" i="33" s="1"/>
  <c r="AA16" i="33" l="1"/>
  <c r="Z16" i="33"/>
  <c r="AD16" i="33" s="1"/>
  <c r="AA13" i="33"/>
  <c r="Z13" i="33"/>
  <c r="AD13" i="33" s="1"/>
  <c r="AA17" i="33"/>
  <c r="Z17" i="33"/>
  <c r="AD17" i="33" s="1"/>
  <c r="AA12" i="33"/>
  <c r="Z12" i="33"/>
  <c r="AD12" i="33" s="1"/>
  <c r="Z9" i="33"/>
  <c r="AD9" i="33" s="1"/>
  <c r="AA9" i="33"/>
  <c r="Z14" i="33"/>
  <c r="AD14" i="33" s="1"/>
  <c r="I15" i="33"/>
  <c r="Y15" i="33" s="1"/>
  <c r="Y18" i="33"/>
  <c r="N13" i="33"/>
  <c r="N9" i="33"/>
  <c r="I11" i="33"/>
  <c r="Y11" i="33" s="1"/>
  <c r="AA11" i="33" l="1"/>
  <c r="Z11" i="33"/>
  <c r="AD11" i="33" s="1"/>
  <c r="AA15" i="33"/>
  <c r="Z15" i="33"/>
  <c r="AD15" i="33" s="1"/>
  <c r="AA18" i="33"/>
  <c r="Z18" i="33"/>
  <c r="AD18" i="33" s="1"/>
  <c r="U24" i="32" l="1"/>
  <c r="R24" i="32"/>
  <c r="AC24" i="32" s="1"/>
  <c r="AB24" i="32" s="1"/>
  <c r="K24" i="32"/>
  <c r="U23" i="32"/>
  <c r="R23" i="32"/>
  <c r="AC23" i="32" s="1"/>
  <c r="AB23" i="32" s="1"/>
  <c r="N23" i="32"/>
  <c r="L23" i="32"/>
  <c r="M23" i="32" s="1"/>
  <c r="K23" i="32"/>
  <c r="H23" i="32"/>
  <c r="I23" i="32" s="1"/>
  <c r="U22" i="32"/>
  <c r="R22" i="32"/>
  <c r="AC22" i="32" s="1"/>
  <c r="AB22" i="32" s="1"/>
  <c r="K22" i="32"/>
  <c r="U21" i="32"/>
  <c r="R21" i="32"/>
  <c r="L21" i="32"/>
  <c r="M21" i="32" s="1"/>
  <c r="AC21" i="32" s="1"/>
  <c r="AB21" i="32" s="1"/>
  <c r="K21" i="32"/>
  <c r="H21" i="32"/>
  <c r="N21" i="32" s="1"/>
  <c r="U20" i="32"/>
  <c r="R20" i="32"/>
  <c r="AC20" i="32" s="1"/>
  <c r="AB20" i="32" s="1"/>
  <c r="K20" i="32"/>
  <c r="U19" i="32"/>
  <c r="R19" i="32"/>
  <c r="L19" i="32"/>
  <c r="M19" i="32" s="1"/>
  <c r="K19" i="32"/>
  <c r="H19" i="32"/>
  <c r="N19" i="32" s="1"/>
  <c r="AC18" i="32"/>
  <c r="AB18" i="32"/>
  <c r="U18" i="32"/>
  <c r="R18" i="32"/>
  <c r="Y18" i="32" s="1"/>
  <c r="K18" i="32"/>
  <c r="U17" i="32"/>
  <c r="R17" i="32"/>
  <c r="L17" i="32"/>
  <c r="N17" i="32" s="1"/>
  <c r="K17" i="32"/>
  <c r="H17" i="32"/>
  <c r="I17" i="32" s="1"/>
  <c r="U16" i="32"/>
  <c r="R16" i="32"/>
  <c r="AC16" i="32" s="1"/>
  <c r="AB16" i="32" s="1"/>
  <c r="K16" i="32"/>
  <c r="U15" i="32"/>
  <c r="R15" i="32"/>
  <c r="L15" i="32"/>
  <c r="M15" i="32" s="1"/>
  <c r="AC15" i="32" s="1"/>
  <c r="AB15" i="32" s="1"/>
  <c r="K15" i="32"/>
  <c r="H15" i="32"/>
  <c r="N15" i="32" s="1"/>
  <c r="Y14" i="32"/>
  <c r="U14" i="32"/>
  <c r="R14" i="32"/>
  <c r="AC14" i="32" s="1"/>
  <c r="AB14" i="32" s="1"/>
  <c r="K14" i="32"/>
  <c r="U13" i="32"/>
  <c r="R13" i="32"/>
  <c r="L13" i="32"/>
  <c r="M13" i="32" s="1"/>
  <c r="AC13" i="32" s="1"/>
  <c r="AB13" i="32" s="1"/>
  <c r="K13" i="32"/>
  <c r="H13" i="32"/>
  <c r="N13" i="32" s="1"/>
  <c r="AC12" i="32"/>
  <c r="AB12" i="32"/>
  <c r="Y12" i="32"/>
  <c r="AA12" i="32" s="1"/>
  <c r="U12" i="32"/>
  <c r="K12" i="32"/>
  <c r="U11" i="32"/>
  <c r="R11" i="32"/>
  <c r="L11" i="32"/>
  <c r="M11" i="32" s="1"/>
  <c r="K11" i="32"/>
  <c r="H11" i="32"/>
  <c r="N11" i="32" s="1"/>
  <c r="AC10" i="32"/>
  <c r="AB10" i="32" s="1"/>
  <c r="U10" i="32"/>
  <c r="R10" i="32"/>
  <c r="Y10" i="32" s="1"/>
  <c r="K10" i="32"/>
  <c r="U9" i="32"/>
  <c r="R9" i="32"/>
  <c r="L9" i="32"/>
  <c r="N9" i="32" s="1"/>
  <c r="K9" i="32"/>
  <c r="H9" i="32"/>
  <c r="I9" i="32" s="1"/>
  <c r="U40" i="8"/>
  <c r="R40" i="8"/>
  <c r="AC40" i="8" s="1"/>
  <c r="AB40" i="8" s="1"/>
  <c r="K40" i="8"/>
  <c r="U39" i="8"/>
  <c r="R39" i="8"/>
  <c r="L39" i="8"/>
  <c r="M39" i="8" s="1"/>
  <c r="K39" i="8"/>
  <c r="I39" i="8"/>
  <c r="U38" i="8"/>
  <c r="R38" i="8"/>
  <c r="AC38" i="8" s="1"/>
  <c r="AB38" i="8" s="1"/>
  <c r="K38" i="8"/>
  <c r="U37" i="8"/>
  <c r="R37" i="8"/>
  <c r="L37" i="8"/>
  <c r="M37" i="8" s="1"/>
  <c r="AC37" i="8" s="1"/>
  <c r="AB37" i="8" s="1"/>
  <c r="K37" i="8"/>
  <c r="U36" i="8"/>
  <c r="R36" i="8"/>
  <c r="AC36" i="8" s="1"/>
  <c r="AB36" i="8" s="1"/>
  <c r="K36" i="8"/>
  <c r="U35" i="8"/>
  <c r="R35" i="8"/>
  <c r="L35" i="8"/>
  <c r="M35" i="8" s="1"/>
  <c r="K35" i="8"/>
  <c r="U26" i="8"/>
  <c r="R26" i="8"/>
  <c r="K26" i="8"/>
  <c r="U25" i="8"/>
  <c r="R25" i="8"/>
  <c r="K25" i="8"/>
  <c r="L25" i="8" s="1"/>
  <c r="M25" i="8" s="1"/>
  <c r="H25" i="8"/>
  <c r="U51" i="8"/>
  <c r="R51" i="8"/>
  <c r="AC51" i="8" s="1"/>
  <c r="AB51" i="8" s="1"/>
  <c r="K51" i="8"/>
  <c r="U50" i="8"/>
  <c r="R50" i="8"/>
  <c r="K50" i="8"/>
  <c r="L50" i="8" s="1"/>
  <c r="H50" i="8"/>
  <c r="I50" i="8" s="1"/>
  <c r="AA10" i="32" l="1"/>
  <c r="Z10" i="32"/>
  <c r="AD10" i="32" s="1"/>
  <c r="AA18" i="32"/>
  <c r="Z18" i="32"/>
  <c r="AD18" i="32" s="1"/>
  <c r="AA14" i="32"/>
  <c r="Z14" i="32"/>
  <c r="AD14" i="32" s="1"/>
  <c r="AC11" i="32"/>
  <c r="AB11" i="32" s="1"/>
  <c r="AC19" i="32"/>
  <c r="AB19" i="32" s="1"/>
  <c r="M9" i="32"/>
  <c r="AC9" i="32" s="1"/>
  <c r="AB9" i="32" s="1"/>
  <c r="Z12" i="32"/>
  <c r="AD12" i="32" s="1"/>
  <c r="M17" i="32"/>
  <c r="AC17" i="32" s="1"/>
  <c r="AB17" i="32" s="1"/>
  <c r="Y20" i="32"/>
  <c r="I11" i="32"/>
  <c r="Y11" i="32" s="1"/>
  <c r="Y23" i="32"/>
  <c r="I19" i="32"/>
  <c r="Y9" i="32"/>
  <c r="Y17" i="32"/>
  <c r="I13" i="32"/>
  <c r="Y13" i="32" s="1"/>
  <c r="Y22" i="32"/>
  <c r="I21" i="32"/>
  <c r="Y21" i="32" s="1"/>
  <c r="Y16" i="32"/>
  <c r="Y19" i="32"/>
  <c r="I15" i="32"/>
  <c r="Y15" i="32" s="1"/>
  <c r="Y24" i="32"/>
  <c r="AC25" i="8"/>
  <c r="AB25" i="8" s="1"/>
  <c r="N35" i="8"/>
  <c r="N37" i="8"/>
  <c r="N39" i="8"/>
  <c r="AC39" i="8"/>
  <c r="AB39" i="8" s="1"/>
  <c r="AC35" i="8"/>
  <c r="AB35" i="8" s="1"/>
  <c r="Y36" i="8"/>
  <c r="Y39" i="8"/>
  <c r="I35" i="8"/>
  <c r="Y35" i="8" s="1"/>
  <c r="Y38" i="8"/>
  <c r="I37" i="8"/>
  <c r="Y37" i="8" s="1"/>
  <c r="Y40" i="8"/>
  <c r="AC26" i="8"/>
  <c r="AB26" i="8" s="1"/>
  <c r="N25" i="8"/>
  <c r="Y26" i="8"/>
  <c r="I25" i="8"/>
  <c r="Y25" i="8" s="1"/>
  <c r="Y51" i="8"/>
  <c r="AA51" i="8" s="1"/>
  <c r="M50" i="8"/>
  <c r="AC50" i="8" s="1"/>
  <c r="AB50" i="8" s="1"/>
  <c r="N50" i="8"/>
  <c r="Y50" i="8"/>
  <c r="Z21" i="32" l="1"/>
  <c r="AD21" i="32" s="1"/>
  <c r="AA21" i="32"/>
  <c r="AA13" i="32"/>
  <c r="Z13" i="32"/>
  <c r="AD13" i="32" s="1"/>
  <c r="AA11" i="32"/>
  <c r="Z11" i="32"/>
  <c r="AD11" i="32" s="1"/>
  <c r="AA23" i="32"/>
  <c r="Z23" i="32"/>
  <c r="AD23" i="32" s="1"/>
  <c r="AA20" i="32"/>
  <c r="Z20" i="32"/>
  <c r="AD20" i="32" s="1"/>
  <c r="AA24" i="32"/>
  <c r="Z24" i="32"/>
  <c r="AD24" i="32" s="1"/>
  <c r="AA15" i="32"/>
  <c r="Z15" i="32"/>
  <c r="AD15" i="32" s="1"/>
  <c r="AA19" i="32"/>
  <c r="Z19" i="32"/>
  <c r="AD19" i="32" s="1"/>
  <c r="AA16" i="32"/>
  <c r="Z16" i="32"/>
  <c r="AD16" i="32" s="1"/>
  <c r="AA22" i="32"/>
  <c r="Z22" i="32"/>
  <c r="AD22" i="32" s="1"/>
  <c r="AA17" i="32"/>
  <c r="Z17" i="32"/>
  <c r="AD17" i="32" s="1"/>
  <c r="AA9" i="32"/>
  <c r="Z9" i="32"/>
  <c r="AD9" i="32" s="1"/>
  <c r="Z37" i="8"/>
  <c r="AD37" i="8" s="1"/>
  <c r="AA37" i="8"/>
  <c r="AA39" i="8"/>
  <c r="Z39" i="8"/>
  <c r="AD39" i="8" s="1"/>
  <c r="AA40" i="8"/>
  <c r="Z40" i="8"/>
  <c r="AD40" i="8" s="1"/>
  <c r="AA35" i="8"/>
  <c r="Z35" i="8"/>
  <c r="AD35" i="8" s="1"/>
  <c r="AA38" i="8"/>
  <c r="Z38" i="8"/>
  <c r="AD38" i="8" s="1"/>
  <c r="AA36" i="8"/>
  <c r="Z36" i="8"/>
  <c r="AD36" i="8" s="1"/>
  <c r="Z51" i="8"/>
  <c r="AD51" i="8" s="1"/>
  <c r="AA25" i="8"/>
  <c r="Z25" i="8"/>
  <c r="AD25" i="8" s="1"/>
  <c r="AA26" i="8"/>
  <c r="Z26" i="8"/>
  <c r="AD26" i="8" s="1"/>
  <c r="AA50" i="8"/>
  <c r="Z50" i="8"/>
  <c r="AD50" i="8" s="1"/>
  <c r="K14" i="22" l="1"/>
  <c r="K13" i="22"/>
  <c r="U20" i="15" l="1"/>
  <c r="R20" i="15"/>
  <c r="AC20" i="15" s="1"/>
  <c r="AB20" i="15" s="1"/>
  <c r="K20" i="15"/>
  <c r="U19" i="15"/>
  <c r="L19" i="15"/>
  <c r="M19" i="15" s="1"/>
  <c r="AC19" i="15" s="1"/>
  <c r="AB19" i="15" s="1"/>
  <c r="H19" i="15"/>
  <c r="U18" i="15"/>
  <c r="R18" i="15"/>
  <c r="AC18" i="15" s="1"/>
  <c r="AB18" i="15" s="1"/>
  <c r="K18" i="15"/>
  <c r="U17" i="15"/>
  <c r="L17" i="15"/>
  <c r="H17" i="15"/>
  <c r="I17" i="15" s="1"/>
  <c r="Y17" i="15" s="1"/>
  <c r="AA17" i="15" s="1"/>
  <c r="N19" i="15" l="1"/>
  <c r="N17" i="15"/>
  <c r="Y18" i="15"/>
  <c r="I19" i="15"/>
  <c r="Y19" i="15" s="1"/>
  <c r="Z19" i="15" s="1"/>
  <c r="AD19" i="15" s="1"/>
  <c r="M17" i="15"/>
  <c r="AC17" i="15" s="1"/>
  <c r="AB17" i="15" s="1"/>
  <c r="Z17" i="15"/>
  <c r="Y20" i="15"/>
  <c r="AA19" i="15" l="1"/>
  <c r="AD17" i="15"/>
  <c r="AA18" i="15"/>
  <c r="Z18" i="15"/>
  <c r="AD18" i="15" s="1"/>
  <c r="AA20" i="15"/>
  <c r="Z20" i="15"/>
  <c r="AD20" i="15" s="1"/>
  <c r="U14" i="21" l="1"/>
  <c r="R14" i="21"/>
  <c r="L14" i="21"/>
  <c r="M14" i="21" s="1"/>
  <c r="AC14" i="21" s="1"/>
  <c r="AB14" i="21" s="1"/>
  <c r="K14" i="21"/>
  <c r="H14" i="21"/>
  <c r="U13" i="21"/>
  <c r="R13" i="21"/>
  <c r="L13" i="21"/>
  <c r="M13" i="21" s="1"/>
  <c r="AC13" i="21" s="1"/>
  <c r="AB13" i="21" s="1"/>
  <c r="K13" i="21"/>
  <c r="H13" i="21"/>
  <c r="N13" i="21" s="1"/>
  <c r="U12" i="21"/>
  <c r="R12" i="21"/>
  <c r="L12" i="21"/>
  <c r="M12" i="21" s="1"/>
  <c r="AC12" i="21" s="1"/>
  <c r="AB12" i="21" s="1"/>
  <c r="K12" i="21"/>
  <c r="H12" i="21"/>
  <c r="U11" i="21"/>
  <c r="R11" i="21"/>
  <c r="L11" i="21"/>
  <c r="M11" i="21" s="1"/>
  <c r="AC11" i="21" s="1"/>
  <c r="AB11" i="21" s="1"/>
  <c r="K11" i="21"/>
  <c r="H11" i="21"/>
  <c r="U10" i="21"/>
  <c r="R10" i="21"/>
  <c r="L10" i="21"/>
  <c r="M10" i="21" s="1"/>
  <c r="K10" i="21"/>
  <c r="H10" i="21"/>
  <c r="U9" i="21"/>
  <c r="R9" i="21"/>
  <c r="L9" i="21"/>
  <c r="M9" i="21" s="1"/>
  <c r="K9" i="21"/>
  <c r="H9" i="21"/>
  <c r="N10" i="21" l="1"/>
  <c r="N14" i="21"/>
  <c r="N11" i="21"/>
  <c r="AC9" i="21"/>
  <c r="AB9" i="21" s="1"/>
  <c r="AC10" i="21"/>
  <c r="AB10" i="21" s="1"/>
  <c r="I14" i="21"/>
  <c r="Y14" i="21" s="1"/>
  <c r="Z14" i="21" s="1"/>
  <c r="AD14" i="21" s="1"/>
  <c r="N9" i="21"/>
  <c r="N12" i="21"/>
  <c r="K17" i="15"/>
  <c r="K19" i="15"/>
  <c r="I9" i="21"/>
  <c r="Y9" i="21" s="1"/>
  <c r="I11" i="21"/>
  <c r="Y11" i="21" s="1"/>
  <c r="I13" i="21"/>
  <c r="Y13" i="21" s="1"/>
  <c r="I10" i="21"/>
  <c r="Y10" i="21" s="1"/>
  <c r="I12" i="21"/>
  <c r="Y12" i="21" s="1"/>
  <c r="AA14" i="21" l="1"/>
  <c r="Z10" i="21"/>
  <c r="AD10" i="21" s="1"/>
  <c r="AA10" i="21"/>
  <c r="AA9" i="21"/>
  <c r="Z9" i="21"/>
  <c r="AD9" i="21" s="1"/>
  <c r="Z12" i="21"/>
  <c r="AD12" i="21" s="1"/>
  <c r="AA12" i="21"/>
  <c r="AA11" i="21"/>
  <c r="Z11" i="21"/>
  <c r="AD11" i="21" s="1"/>
  <c r="AA13" i="21"/>
  <c r="Z13" i="21"/>
  <c r="AD13" i="21" s="1"/>
  <c r="M10" i="29" l="1"/>
  <c r="K10" i="29"/>
  <c r="U9" i="29"/>
  <c r="R9" i="29"/>
  <c r="L9" i="29"/>
  <c r="M9" i="29" s="1"/>
  <c r="K9" i="29"/>
  <c r="H9" i="29"/>
  <c r="AC9" i="29" l="1"/>
  <c r="AB9" i="29" s="1"/>
  <c r="Y9" i="29"/>
  <c r="AA9" i="29" l="1"/>
  <c r="Z9" i="29"/>
  <c r="AD9" i="29" s="1"/>
  <c r="U12" i="22" l="1"/>
  <c r="R12" i="22"/>
  <c r="AC12" i="22" s="1"/>
  <c r="AB12" i="22" s="1"/>
  <c r="K12" i="22"/>
  <c r="U11" i="22"/>
  <c r="R11" i="22"/>
  <c r="L11" i="22"/>
  <c r="M11" i="22" s="1"/>
  <c r="H11" i="22"/>
  <c r="N11" i="22" l="1"/>
  <c r="AC11" i="22"/>
  <c r="AB11" i="22" s="1"/>
  <c r="I11" i="22"/>
  <c r="Y11" i="22" s="1"/>
  <c r="Y12" i="22"/>
  <c r="AA11" i="22" l="1"/>
  <c r="Z11" i="22"/>
  <c r="AD11" i="22" s="1"/>
  <c r="Z12" i="22"/>
  <c r="AD12" i="22" s="1"/>
  <c r="AA12" i="22"/>
  <c r="K11" i="22" l="1"/>
  <c r="U13" i="11" l="1"/>
  <c r="R13" i="11"/>
  <c r="U12" i="11"/>
  <c r="R12" i="11"/>
  <c r="L12" i="11"/>
  <c r="M12" i="11" s="1"/>
  <c r="H14" i="11"/>
  <c r="I14" i="11" s="1"/>
  <c r="K14" i="11"/>
  <c r="L14" i="11"/>
  <c r="M14" i="11" s="1"/>
  <c r="R14" i="11"/>
  <c r="U14" i="11"/>
  <c r="K15" i="11"/>
  <c r="R15" i="11"/>
  <c r="Y15" i="11" s="1"/>
  <c r="Z15" i="11" s="1"/>
  <c r="U15" i="11"/>
  <c r="AC13" i="11" l="1"/>
  <c r="AB13" i="11" s="1"/>
  <c r="N14" i="11"/>
  <c r="N12" i="11"/>
  <c r="AC12" i="11"/>
  <c r="AB12" i="11" s="1"/>
  <c r="K12" i="11"/>
  <c r="Y13" i="11"/>
  <c r="I12" i="11"/>
  <c r="Y12" i="11" s="1"/>
  <c r="AC15" i="11"/>
  <c r="AB15" i="11" s="1"/>
  <c r="AC14" i="11"/>
  <c r="AB14" i="11" s="1"/>
  <c r="Y14" i="11"/>
  <c r="Z14" i="11" s="1"/>
  <c r="AD14" i="11" s="1"/>
  <c r="AD15" i="11"/>
  <c r="AA15" i="11"/>
  <c r="AA14" i="11" l="1"/>
  <c r="Z12" i="11"/>
  <c r="AD12" i="11" s="1"/>
  <c r="AA12" i="11"/>
  <c r="Z13" i="11"/>
  <c r="AD13" i="11" s="1"/>
  <c r="AA13" i="11"/>
  <c r="U15" i="12" l="1"/>
  <c r="R15" i="12"/>
  <c r="L15" i="12"/>
  <c r="M15" i="12" s="1"/>
  <c r="K15" i="12"/>
  <c r="H15" i="12"/>
  <c r="U14" i="12"/>
  <c r="R14" i="12"/>
  <c r="L14" i="12"/>
  <c r="M14" i="12" s="1"/>
  <c r="AC14" i="12" s="1"/>
  <c r="AB14" i="12" s="1"/>
  <c r="K14" i="12"/>
  <c r="H14" i="12"/>
  <c r="U13" i="12"/>
  <c r="R13" i="12"/>
  <c r="L13" i="12"/>
  <c r="M13" i="12" s="1"/>
  <c r="K13" i="12"/>
  <c r="H13" i="12"/>
  <c r="U12" i="12"/>
  <c r="R12" i="12"/>
  <c r="AC12" i="12" s="1"/>
  <c r="AB12" i="12" s="1"/>
  <c r="K12" i="12"/>
  <c r="U11" i="12"/>
  <c r="R11" i="12"/>
  <c r="L11" i="12"/>
  <c r="M11" i="12" s="1"/>
  <c r="K11" i="12"/>
  <c r="H11" i="12"/>
  <c r="I11" i="12" s="1"/>
  <c r="U10" i="12"/>
  <c r="R10" i="12"/>
  <c r="AC10" i="12" s="1"/>
  <c r="AB10" i="12" s="1"/>
  <c r="K10" i="12"/>
  <c r="U9" i="12"/>
  <c r="R9" i="12"/>
  <c r="L9" i="12"/>
  <c r="M9" i="12" s="1"/>
  <c r="AC9" i="12" s="1"/>
  <c r="AB9" i="12" s="1"/>
  <c r="K9" i="12"/>
  <c r="H9" i="12"/>
  <c r="N13" i="12" l="1"/>
  <c r="N14" i="12"/>
  <c r="N9" i="12"/>
  <c r="AC11" i="12"/>
  <c r="AB11" i="12" s="1"/>
  <c r="N11" i="12"/>
  <c r="Y10" i="12"/>
  <c r="Z10" i="12" s="1"/>
  <c r="AD10" i="12" s="1"/>
  <c r="Y12" i="12"/>
  <c r="Z12" i="12" s="1"/>
  <c r="AD12" i="12" s="1"/>
  <c r="N15" i="12"/>
  <c r="AC15" i="12"/>
  <c r="AB15" i="12" s="1"/>
  <c r="AC13" i="12"/>
  <c r="AB13" i="12" s="1"/>
  <c r="I9" i="12"/>
  <c r="Y9" i="12" s="1"/>
  <c r="AA12" i="12"/>
  <c r="I14" i="12"/>
  <c r="Y14" i="12" s="1"/>
  <c r="Y11" i="12"/>
  <c r="I13" i="12"/>
  <c r="Y13" i="12" s="1"/>
  <c r="I15" i="12"/>
  <c r="Y15" i="12" s="1"/>
  <c r="AA10" i="12" l="1"/>
  <c r="Z15" i="12"/>
  <c r="AD15" i="12" s="1"/>
  <c r="AA15" i="12"/>
  <c r="Z13" i="12"/>
  <c r="AD13" i="12" s="1"/>
  <c r="AA13" i="12"/>
  <c r="AA14" i="12"/>
  <c r="Z14" i="12"/>
  <c r="AD14" i="12" s="1"/>
  <c r="Z11" i="12"/>
  <c r="AD11" i="12" s="1"/>
  <c r="AA11" i="12"/>
  <c r="AA9" i="12"/>
  <c r="Z9" i="12"/>
  <c r="AD9" i="12" s="1"/>
  <c r="U10" i="28" l="1"/>
  <c r="R10" i="28"/>
  <c r="AC10" i="28" s="1"/>
  <c r="AB10" i="28" s="1"/>
  <c r="K10" i="28"/>
  <c r="U9" i="28"/>
  <c r="R9" i="28"/>
  <c r="M9" i="28"/>
  <c r="K9" i="28"/>
  <c r="H9" i="28"/>
  <c r="I9" i="28" s="1"/>
  <c r="K13" i="8"/>
  <c r="L12" i="8"/>
  <c r="M12" i="8" s="1"/>
  <c r="K12" i="8"/>
  <c r="Y10" i="28" l="1"/>
  <c r="AA10" i="28" s="1"/>
  <c r="AC9" i="28"/>
  <c r="AB9" i="28" s="1"/>
  <c r="Y9" i="28"/>
  <c r="I12" i="8"/>
  <c r="Z10" i="28" l="1"/>
  <c r="AD10" i="28" s="1"/>
  <c r="AA9" i="28"/>
  <c r="Z9" i="28"/>
  <c r="AD9" i="28" s="1"/>
  <c r="U13" i="8"/>
  <c r="R13" i="8"/>
  <c r="AC13" i="8" s="1"/>
  <c r="AB13" i="8" s="1"/>
  <c r="U12" i="8"/>
  <c r="R12" i="8"/>
  <c r="AC12" i="8" s="1"/>
  <c r="AB12" i="8" s="1"/>
  <c r="U17" i="8"/>
  <c r="R17" i="8"/>
  <c r="U15" i="8"/>
  <c r="R15" i="8"/>
  <c r="K17" i="8"/>
  <c r="U16" i="8"/>
  <c r="R16" i="8"/>
  <c r="K16" i="8"/>
  <c r="L16" i="8" s="1"/>
  <c r="M16" i="8" s="1"/>
  <c r="AC16" i="8" s="1"/>
  <c r="AB16" i="8" s="1"/>
  <c r="H16" i="8"/>
  <c r="K15" i="8"/>
  <c r="U14" i="8"/>
  <c r="R14" i="8"/>
  <c r="K14" i="8"/>
  <c r="L14" i="8" s="1"/>
  <c r="M14" i="8" s="1"/>
  <c r="H14" i="8"/>
  <c r="U16" i="16"/>
  <c r="R16" i="16"/>
  <c r="AC16" i="16" s="1"/>
  <c r="AB16" i="16" s="1"/>
  <c r="K16" i="16"/>
  <c r="U15" i="16"/>
  <c r="R15" i="16"/>
  <c r="L15" i="16"/>
  <c r="M15" i="16" s="1"/>
  <c r="K15" i="16"/>
  <c r="H15" i="16"/>
  <c r="U14" i="16"/>
  <c r="R14" i="16"/>
  <c r="AC14" i="16" s="1"/>
  <c r="AB14" i="16" s="1"/>
  <c r="K14" i="16"/>
  <c r="U13" i="16"/>
  <c r="R13" i="16"/>
  <c r="L13" i="16"/>
  <c r="M13" i="16" s="1"/>
  <c r="K13" i="16"/>
  <c r="H13" i="16"/>
  <c r="U12" i="16"/>
  <c r="R12" i="16"/>
  <c r="AC12" i="16" s="1"/>
  <c r="AB12" i="16" s="1"/>
  <c r="K12" i="16"/>
  <c r="U11" i="16"/>
  <c r="R11" i="16"/>
  <c r="L11" i="16"/>
  <c r="M11" i="16" s="1"/>
  <c r="AC11" i="16" s="1"/>
  <c r="AB11" i="16" s="1"/>
  <c r="K11" i="16"/>
  <c r="H11" i="16"/>
  <c r="U10" i="16"/>
  <c r="R10" i="16"/>
  <c r="Y10" i="16" s="1"/>
  <c r="K10" i="16"/>
  <c r="U9" i="16"/>
  <c r="R9" i="16"/>
  <c r="L9" i="16"/>
  <c r="M9" i="16" s="1"/>
  <c r="AC9" i="16" s="1"/>
  <c r="AB9" i="16" s="1"/>
  <c r="K9" i="16"/>
  <c r="H9" i="16"/>
  <c r="U11" i="27"/>
  <c r="R11" i="27"/>
  <c r="K11" i="27"/>
  <c r="L11" i="27" s="1"/>
  <c r="M11" i="27" s="1"/>
  <c r="H11" i="27"/>
  <c r="U10" i="27"/>
  <c r="R10" i="27"/>
  <c r="K10" i="27"/>
  <c r="L10" i="27" s="1"/>
  <c r="M10" i="27" s="1"/>
  <c r="AC10" i="27" s="1"/>
  <c r="AB10" i="27" s="1"/>
  <c r="H10" i="27"/>
  <c r="N10" i="27" s="1"/>
  <c r="U9" i="27"/>
  <c r="R9" i="27"/>
  <c r="K9" i="27"/>
  <c r="L9" i="27" s="1"/>
  <c r="M9" i="27" s="1"/>
  <c r="H9" i="27"/>
  <c r="N9" i="27" l="1"/>
  <c r="N11" i="27"/>
  <c r="N11" i="16"/>
  <c r="AC17" i="8"/>
  <c r="AB17" i="8" s="1"/>
  <c r="AC15" i="8"/>
  <c r="AB15" i="8" s="1"/>
  <c r="Y12" i="16"/>
  <c r="N9" i="16"/>
  <c r="N13" i="16"/>
  <c r="Y14" i="16"/>
  <c r="AA14" i="16" s="1"/>
  <c r="AC13" i="16"/>
  <c r="AB13" i="16" s="1"/>
  <c r="I13" i="16"/>
  <c r="N16" i="8"/>
  <c r="Y12" i="8"/>
  <c r="Y13" i="8"/>
  <c r="N15" i="16"/>
  <c r="Y17" i="8"/>
  <c r="Y15" i="8"/>
  <c r="I16" i="8"/>
  <c r="Y16" i="8" s="1"/>
  <c r="AC14" i="8"/>
  <c r="AB14" i="8" s="1"/>
  <c r="N14" i="8"/>
  <c r="I14" i="8"/>
  <c r="Y14" i="8" s="1"/>
  <c r="AA12" i="16"/>
  <c r="Z12" i="16"/>
  <c r="AD12" i="16" s="1"/>
  <c r="Z10" i="16"/>
  <c r="AA10" i="16"/>
  <c r="AC15" i="16"/>
  <c r="AB15" i="16" s="1"/>
  <c r="Z14" i="16"/>
  <c r="AD14" i="16" s="1"/>
  <c r="I9" i="16"/>
  <c r="Y9" i="16" s="1"/>
  <c r="AC10" i="16"/>
  <c r="AB10" i="16" s="1"/>
  <c r="I11" i="16"/>
  <c r="Y11" i="16" s="1"/>
  <c r="Y13" i="16"/>
  <c r="I15" i="16"/>
  <c r="Y15" i="16" s="1"/>
  <c r="Y16" i="16"/>
  <c r="AC11" i="27"/>
  <c r="AB11" i="27" s="1"/>
  <c r="AC9" i="27"/>
  <c r="AB9" i="27" s="1"/>
  <c r="I10" i="27"/>
  <c r="Y10" i="27" s="1"/>
  <c r="I9" i="27"/>
  <c r="Y9" i="27" s="1"/>
  <c r="I11" i="27"/>
  <c r="Y11" i="27" s="1"/>
  <c r="Z13" i="8" l="1"/>
  <c r="AD13" i="8" s="1"/>
  <c r="AA13" i="8"/>
  <c r="AA12" i="8"/>
  <c r="Z12" i="8"/>
  <c r="AD12" i="8" s="1"/>
  <c r="Z17" i="8"/>
  <c r="AD17" i="8" s="1"/>
  <c r="AA17" i="8"/>
  <c r="Z15" i="8"/>
  <c r="AD15" i="8" s="1"/>
  <c r="AA15" i="8"/>
  <c r="AA16" i="8"/>
  <c r="Z16" i="8"/>
  <c r="AD16" i="8" s="1"/>
  <c r="AA14" i="8"/>
  <c r="Z14" i="8"/>
  <c r="AD14" i="8" s="1"/>
  <c r="AA15" i="16"/>
  <c r="Z15" i="16"/>
  <c r="AD15" i="16" s="1"/>
  <c r="AA9" i="16"/>
  <c r="Z9" i="16"/>
  <c r="AD9" i="16" s="1"/>
  <c r="AD10" i="16"/>
  <c r="Z13" i="16"/>
  <c r="AD13" i="16" s="1"/>
  <c r="AA13" i="16"/>
  <c r="Z11" i="16"/>
  <c r="AD11" i="16" s="1"/>
  <c r="AA11" i="16"/>
  <c r="Z16" i="16"/>
  <c r="AD16" i="16" s="1"/>
  <c r="AA16" i="16"/>
  <c r="Z9" i="27"/>
  <c r="AD9" i="27" s="1"/>
  <c r="AA9" i="27"/>
  <c r="Z11" i="27"/>
  <c r="AD11" i="27" s="1"/>
  <c r="AA11" i="27"/>
  <c r="AA10" i="27"/>
  <c r="Z10" i="27"/>
  <c r="AD10" i="27" s="1"/>
  <c r="U12" i="26" l="1"/>
  <c r="R12" i="26"/>
  <c r="AC12" i="26" s="1"/>
  <c r="AB12" i="26" s="1"/>
  <c r="K12" i="26"/>
  <c r="U11" i="26"/>
  <c r="R11" i="26"/>
  <c r="L11" i="26"/>
  <c r="M11" i="26" s="1"/>
  <c r="H11" i="26"/>
  <c r="U10" i="26"/>
  <c r="R10" i="26"/>
  <c r="Y10" i="26" s="1"/>
  <c r="K10" i="26"/>
  <c r="U9" i="26"/>
  <c r="R9" i="26"/>
  <c r="L9" i="26"/>
  <c r="H9" i="26"/>
  <c r="I9" i="26" s="1"/>
  <c r="N9" i="26" l="1"/>
  <c r="AA10" i="26"/>
  <c r="Z10" i="26"/>
  <c r="AC10" i="26"/>
  <c r="AB10" i="26" s="1"/>
  <c r="N11" i="26"/>
  <c r="AC11" i="26"/>
  <c r="AB11" i="26" s="1"/>
  <c r="M9" i="26"/>
  <c r="AC9" i="26" s="1"/>
  <c r="AB9" i="26" s="1"/>
  <c r="Y9" i="26"/>
  <c r="I11" i="26"/>
  <c r="Y11" i="26" s="1"/>
  <c r="Y12" i="26"/>
  <c r="AD10" i="26" l="1"/>
  <c r="AA11" i="26"/>
  <c r="Z11" i="26"/>
  <c r="AD11" i="26" s="1"/>
  <c r="Z12" i="26"/>
  <c r="AD12" i="26" s="1"/>
  <c r="AA12" i="26"/>
  <c r="Z9" i="26"/>
  <c r="AD9" i="26" s="1"/>
  <c r="AA9" i="26"/>
  <c r="K11" i="26" l="1"/>
  <c r="K9" i="26"/>
  <c r="U10" i="22" l="1"/>
  <c r="R10" i="22"/>
  <c r="AC10" i="22" s="1"/>
  <c r="AB10" i="22" s="1"/>
  <c r="K10" i="22"/>
  <c r="U9" i="22"/>
  <c r="R9" i="22"/>
  <c r="L9" i="22"/>
  <c r="M9" i="22" s="1"/>
  <c r="H9" i="22"/>
  <c r="N9" i="22" l="1"/>
  <c r="AC9" i="22"/>
  <c r="AB9" i="22" s="1"/>
  <c r="I9" i="22"/>
  <c r="Y9" i="22" s="1"/>
  <c r="Y10" i="22"/>
  <c r="AA9" i="22" l="1"/>
  <c r="Z9" i="22"/>
  <c r="AD9" i="22" s="1"/>
  <c r="Z10" i="22"/>
  <c r="AD10" i="22" s="1"/>
  <c r="AA10" i="22"/>
  <c r="K9" i="22" l="1"/>
  <c r="U16" i="15" l="1"/>
  <c r="R16" i="15"/>
  <c r="AC16" i="15" s="1"/>
  <c r="AB16" i="15" s="1"/>
  <c r="K16" i="15"/>
  <c r="U15" i="15"/>
  <c r="R15" i="15"/>
  <c r="L15" i="15"/>
  <c r="M15" i="15" s="1"/>
  <c r="K15" i="15"/>
  <c r="H15" i="15"/>
  <c r="AC14" i="15"/>
  <c r="AB14" i="15" s="1"/>
  <c r="Y14" i="15"/>
  <c r="Z14" i="15" s="1"/>
  <c r="U14" i="15"/>
  <c r="K14" i="15"/>
  <c r="U13" i="15"/>
  <c r="R13" i="15"/>
  <c r="L13" i="15"/>
  <c r="M13" i="15" s="1"/>
  <c r="K13" i="15"/>
  <c r="H13" i="15"/>
  <c r="U12" i="15"/>
  <c r="R12" i="15"/>
  <c r="AC12" i="15" s="1"/>
  <c r="AB12" i="15" s="1"/>
  <c r="K12" i="15"/>
  <c r="U11" i="15"/>
  <c r="R11" i="15"/>
  <c r="L11" i="15"/>
  <c r="M11" i="15" s="1"/>
  <c r="K11" i="15"/>
  <c r="H11" i="15"/>
  <c r="I11" i="15" s="1"/>
  <c r="U10" i="15"/>
  <c r="R10" i="15"/>
  <c r="AC10" i="15" s="1"/>
  <c r="AB10" i="15" s="1"/>
  <c r="K10" i="15"/>
  <c r="U9" i="15"/>
  <c r="R9" i="15"/>
  <c r="L9" i="15"/>
  <c r="M9" i="15" s="1"/>
  <c r="K9" i="15"/>
  <c r="H9" i="15"/>
  <c r="I9" i="15" s="1"/>
  <c r="AD14" i="15" l="1"/>
  <c r="N13" i="15"/>
  <c r="Y9" i="15"/>
  <c r="AA14" i="15"/>
  <c r="AC9" i="15"/>
  <c r="AB9" i="15" s="1"/>
  <c r="N15" i="15"/>
  <c r="AC15" i="15"/>
  <c r="AB15" i="15" s="1"/>
  <c r="N11" i="15"/>
  <c r="Y10" i="15"/>
  <c r="AA10" i="15" s="1"/>
  <c r="AC11" i="15"/>
  <c r="AB11" i="15" s="1"/>
  <c r="Y16" i="15"/>
  <c r="AA16" i="15" s="1"/>
  <c r="Y12" i="15"/>
  <c r="AA12" i="15" s="1"/>
  <c r="AC13" i="15"/>
  <c r="AB13" i="15" s="1"/>
  <c r="AA9" i="15"/>
  <c r="Z9" i="15"/>
  <c r="N9" i="15"/>
  <c r="Y11" i="15"/>
  <c r="I13" i="15"/>
  <c r="Y13" i="15" s="1"/>
  <c r="I15" i="15"/>
  <c r="Y15" i="15" s="1"/>
  <c r="Z12" i="15"/>
  <c r="AD12" i="15" s="1"/>
  <c r="Z16" i="15" l="1"/>
  <c r="AD16" i="15" s="1"/>
  <c r="Z10" i="15"/>
  <c r="AD10" i="15" s="1"/>
  <c r="AD9" i="15"/>
  <c r="AA13" i="15"/>
  <c r="Z13" i="15"/>
  <c r="AD13" i="15" s="1"/>
  <c r="AA11" i="15"/>
  <c r="Z11" i="15"/>
  <c r="AD11" i="15" s="1"/>
  <c r="Z15" i="15"/>
  <c r="AD15" i="15" s="1"/>
  <c r="AA15" i="15"/>
  <c r="U18" i="14" l="1"/>
  <c r="R18" i="14"/>
  <c r="AC18" i="14" s="1"/>
  <c r="AB18" i="14" s="1"/>
  <c r="K18" i="14"/>
  <c r="U17" i="14"/>
  <c r="R17" i="14"/>
  <c r="L17" i="14"/>
  <c r="M17" i="14" s="1"/>
  <c r="K17" i="14"/>
  <c r="H17" i="14"/>
  <c r="I17" i="14" s="1"/>
  <c r="U16" i="14"/>
  <c r="R16" i="14"/>
  <c r="AC16" i="14" s="1"/>
  <c r="AB16" i="14" s="1"/>
  <c r="K16" i="14"/>
  <c r="U15" i="14"/>
  <c r="R15" i="14"/>
  <c r="L15" i="14"/>
  <c r="M15" i="14" s="1"/>
  <c r="K15" i="14"/>
  <c r="H15" i="14"/>
  <c r="AC14" i="14"/>
  <c r="AB14" i="14" s="1"/>
  <c r="Y14" i="14"/>
  <c r="AA14" i="14" s="1"/>
  <c r="U14" i="14"/>
  <c r="K14" i="14"/>
  <c r="U13" i="14"/>
  <c r="R13" i="14"/>
  <c r="L13" i="14"/>
  <c r="M13" i="14" s="1"/>
  <c r="K13" i="14"/>
  <c r="H13" i="14"/>
  <c r="I13" i="14" s="1"/>
  <c r="U12" i="14"/>
  <c r="R12" i="14"/>
  <c r="Y12" i="14" s="1"/>
  <c r="K12" i="14"/>
  <c r="U11" i="14"/>
  <c r="R11" i="14"/>
  <c r="L11" i="14"/>
  <c r="M11" i="14" s="1"/>
  <c r="AC11" i="14" s="1"/>
  <c r="AB11" i="14" s="1"/>
  <c r="K11" i="14"/>
  <c r="H11" i="14"/>
  <c r="U10" i="14"/>
  <c r="R10" i="14"/>
  <c r="AC10" i="14" s="1"/>
  <c r="AB10" i="14" s="1"/>
  <c r="K10" i="14"/>
  <c r="U9" i="14"/>
  <c r="R9" i="14"/>
  <c r="L9" i="14"/>
  <c r="M9" i="14" s="1"/>
  <c r="AC9" i="14" s="1"/>
  <c r="AB9" i="14" s="1"/>
  <c r="K9" i="14"/>
  <c r="H9" i="14"/>
  <c r="I9" i="14" s="1"/>
  <c r="Y10" i="14" l="1"/>
  <c r="Z10" i="14" s="1"/>
  <c r="AD10" i="14" s="1"/>
  <c r="Y16" i="14"/>
  <c r="AA16" i="14" s="1"/>
  <c r="N15" i="14"/>
  <c r="N11" i="14"/>
  <c r="AC12" i="14"/>
  <c r="AB12" i="14" s="1"/>
  <c r="Y17" i="14"/>
  <c r="AA17" i="14" s="1"/>
  <c r="Y18" i="14"/>
  <c r="I11" i="14"/>
  <c r="Y11" i="14" s="1"/>
  <c r="AC13" i="14"/>
  <c r="AB13" i="14" s="1"/>
  <c r="N13" i="14"/>
  <c r="AC17" i="14"/>
  <c r="AB17" i="14" s="1"/>
  <c r="AC15" i="14"/>
  <c r="AB15" i="14" s="1"/>
  <c r="Y9" i="14"/>
  <c r="AA12" i="14"/>
  <c r="Z12" i="14"/>
  <c r="AD12" i="14" s="1"/>
  <c r="N9" i="14"/>
  <c r="I15" i="14"/>
  <c r="Y15" i="14" s="1"/>
  <c r="Y13" i="14"/>
  <c r="Z14" i="14"/>
  <c r="AD14" i="14" s="1"/>
  <c r="N17" i="14"/>
  <c r="Z17" i="14" l="1"/>
  <c r="AD17" i="14" s="1"/>
  <c r="AA10" i="14"/>
  <c r="Z16" i="14"/>
  <c r="AD16" i="14" s="1"/>
  <c r="AA18" i="14"/>
  <c r="Z18" i="14"/>
  <c r="AD18" i="14" s="1"/>
  <c r="AA11" i="14"/>
  <c r="Z11" i="14"/>
  <c r="AD11" i="14" s="1"/>
  <c r="AA13" i="14"/>
  <c r="Z13" i="14"/>
  <c r="AD13" i="14" s="1"/>
  <c r="AA9" i="14"/>
  <c r="Z9" i="14"/>
  <c r="AD9" i="14" s="1"/>
  <c r="AA15" i="14"/>
  <c r="Z15" i="14"/>
  <c r="AD15" i="14" s="1"/>
  <c r="AC11" i="11" l="1"/>
  <c r="AB11" i="11" s="1"/>
  <c r="U11" i="11"/>
  <c r="Y11" i="11" s="1"/>
  <c r="U10" i="11"/>
  <c r="R10" i="11"/>
  <c r="AC10" i="11" s="1"/>
  <c r="AB10" i="11" s="1"/>
  <c r="U9" i="11"/>
  <c r="R9" i="11"/>
  <c r="L9" i="11"/>
  <c r="M9" i="11" s="1"/>
  <c r="K9" i="11"/>
  <c r="H9" i="11"/>
  <c r="Y10" i="11" l="1"/>
  <c r="Z10" i="11" s="1"/>
  <c r="AD10" i="11" s="1"/>
  <c r="N9" i="11"/>
  <c r="AA11" i="11"/>
  <c r="Z11" i="11"/>
  <c r="AD11" i="11" s="1"/>
  <c r="AC9" i="11"/>
  <c r="AB9" i="11" s="1"/>
  <c r="I9" i="11"/>
  <c r="Y9" i="11" s="1"/>
  <c r="AA10" i="11" l="1"/>
  <c r="Z9" i="11"/>
  <c r="AD9" i="11" s="1"/>
  <c r="AA9" i="11"/>
  <c r="U10" i="10" l="1"/>
  <c r="K10" i="10"/>
  <c r="U9" i="10"/>
  <c r="K9" i="10"/>
  <c r="L9" i="10" s="1"/>
  <c r="M9" i="10" s="1"/>
  <c r="AC9" i="10" s="1"/>
  <c r="H9" i="10"/>
  <c r="I9" i="10" s="1"/>
  <c r="Y9" i="10" s="1"/>
  <c r="AA9" i="10" l="1"/>
  <c r="Y10" i="10" s="1"/>
  <c r="Z9" i="10"/>
  <c r="AB9" i="10"/>
  <c r="AC10" i="10"/>
  <c r="AB10" i="10" s="1"/>
  <c r="N9" i="10"/>
  <c r="AA10" i="10" l="1"/>
  <c r="Z10" i="10"/>
  <c r="AD10" i="10" s="1"/>
  <c r="AD9" i="10"/>
  <c r="K12" i="9" l="1"/>
  <c r="U12" i="9"/>
  <c r="R12" i="9"/>
  <c r="Y12" i="9" s="1"/>
  <c r="U11" i="9"/>
  <c r="R11" i="9"/>
  <c r="L11" i="9"/>
  <c r="M11" i="9" s="1"/>
  <c r="K11" i="9"/>
  <c r="H11" i="9"/>
  <c r="I11" i="9" s="1"/>
  <c r="E11" i="9"/>
  <c r="U10" i="9"/>
  <c r="R10" i="9"/>
  <c r="Y10" i="9" s="1"/>
  <c r="K10" i="9"/>
  <c r="U9" i="9"/>
  <c r="R9" i="9"/>
  <c r="L9" i="9"/>
  <c r="M9" i="9" s="1"/>
  <c r="K9" i="9"/>
  <c r="H9" i="9"/>
  <c r="I9" i="9" s="1"/>
  <c r="E9" i="9"/>
  <c r="Y11" i="9" l="1"/>
  <c r="AA11" i="9" s="1"/>
  <c r="AC12" i="9"/>
  <c r="AB12" i="9" s="1"/>
  <c r="AC9" i="9"/>
  <c r="AB9" i="9" s="1"/>
  <c r="Y9" i="9"/>
  <c r="AA9" i="9" s="1"/>
  <c r="N11" i="9"/>
  <c r="AA12" i="9"/>
  <c r="Z12" i="9"/>
  <c r="AA10" i="9"/>
  <c r="Z10" i="9"/>
  <c r="AC11" i="9"/>
  <c r="AB11" i="9" s="1"/>
  <c r="N9" i="9"/>
  <c r="AC10" i="9"/>
  <c r="AB10" i="9" s="1"/>
  <c r="Z11" i="9" l="1"/>
  <c r="AD11" i="9" s="1"/>
  <c r="AD12" i="9"/>
  <c r="Z9" i="9"/>
  <c r="AD9" i="9" s="1"/>
  <c r="AD10" i="9"/>
  <c r="U12" i="6" l="1"/>
  <c r="R12" i="6"/>
  <c r="L12" i="6"/>
  <c r="H12" i="6"/>
  <c r="I12" i="6" s="1"/>
  <c r="U10" i="6"/>
  <c r="R10" i="6"/>
  <c r="Y10" i="6" s="1"/>
  <c r="L10" i="6"/>
  <c r="H10" i="6"/>
  <c r="I10" i="6" s="1"/>
  <c r="U9" i="6"/>
  <c r="R9" i="6"/>
  <c r="L9" i="6"/>
  <c r="M9" i="6" s="1"/>
  <c r="K9" i="6"/>
  <c r="H9" i="6"/>
  <c r="Y12" i="6" l="1"/>
  <c r="Z12" i="6" s="1"/>
  <c r="N10" i="6"/>
  <c r="N9" i="6"/>
  <c r="AC9" i="6"/>
  <c r="AB9" i="6" s="1"/>
  <c r="N12" i="6"/>
  <c r="AA12" i="6"/>
  <c r="AA10" i="6"/>
  <c r="Z10" i="6"/>
  <c r="Y9" i="6"/>
  <c r="M12" i="6"/>
  <c r="AC12" i="6"/>
  <c r="AB12" i="6" s="1"/>
  <c r="M10" i="6"/>
  <c r="AC10" i="6"/>
  <c r="AB10" i="6" s="1"/>
  <c r="AD12" i="6" l="1"/>
  <c r="AD10" i="6"/>
  <c r="Z9" i="6"/>
  <c r="AD9" i="6" s="1"/>
  <c r="AA9" i="6"/>
  <c r="K12" i="6" l="1"/>
  <c r="K10" i="6"/>
  <c r="U10" i="4" l="1"/>
  <c r="R10" i="4"/>
  <c r="Y10" i="4" s="1"/>
  <c r="K10" i="4"/>
  <c r="U9" i="4"/>
  <c r="L9" i="4"/>
  <c r="M9" i="4" s="1"/>
  <c r="AC9" i="4" s="1"/>
  <c r="AB9" i="4" s="1"/>
  <c r="K9" i="4"/>
  <c r="H9" i="4"/>
  <c r="N9" i="4" l="1"/>
  <c r="I9" i="4"/>
  <c r="Y9" i="4" s="1"/>
  <c r="Z9" i="4" s="1"/>
  <c r="AD9" i="4" s="1"/>
  <c r="AA10" i="4"/>
  <c r="Z10" i="4"/>
  <c r="AC10" i="4"/>
  <c r="AB10" i="4" s="1"/>
  <c r="AA9" i="4" l="1"/>
  <c r="AD10" i="4"/>
  <c r="U12" i="3" l="1"/>
  <c r="R12" i="3"/>
  <c r="Y12" i="3" s="1"/>
  <c r="K12" i="3"/>
  <c r="U11" i="3"/>
  <c r="R11" i="3"/>
  <c r="L11" i="3"/>
  <c r="M11" i="3" s="1"/>
  <c r="K11" i="3"/>
  <c r="H11" i="3"/>
  <c r="I11" i="3" s="1"/>
  <c r="U10" i="3"/>
  <c r="R10" i="3"/>
  <c r="Y10" i="3" s="1"/>
  <c r="K10" i="3"/>
  <c r="U9" i="3"/>
  <c r="R9" i="3"/>
  <c r="L9" i="3"/>
  <c r="M9" i="3" s="1"/>
  <c r="AC9" i="3" s="1"/>
  <c r="AB9" i="3" s="1"/>
  <c r="K9" i="3"/>
  <c r="H9" i="3"/>
  <c r="AA10" i="3" l="1"/>
  <c r="Z10" i="3"/>
  <c r="AC10" i="3"/>
  <c r="AB10" i="3" s="1"/>
  <c r="AC12" i="3"/>
  <c r="AB12" i="3" s="1"/>
  <c r="N9" i="3"/>
  <c r="N11" i="3"/>
  <c r="AC11" i="3"/>
  <c r="AB11" i="3" s="1"/>
  <c r="I9" i="3"/>
  <c r="Y9" i="3" s="1"/>
  <c r="Z9" i="3" s="1"/>
  <c r="AD9" i="3" s="1"/>
  <c r="AA12" i="3"/>
  <c r="Z12" i="3"/>
  <c r="Y11" i="3"/>
  <c r="AD12" i="3" l="1"/>
  <c r="AD10" i="3"/>
  <c r="AA9" i="3"/>
  <c r="AA11" i="3"/>
  <c r="Z11" i="3"/>
  <c r="AD11" i="3" s="1"/>
  <c r="U12" i="2" l="1"/>
  <c r="R12" i="2"/>
  <c r="K12" i="2"/>
  <c r="U11" i="2"/>
  <c r="R11" i="2"/>
  <c r="K11" i="2"/>
  <c r="L11" i="2" s="1"/>
  <c r="I11" i="2"/>
  <c r="U10" i="2"/>
  <c r="R10" i="2"/>
  <c r="K10" i="2"/>
  <c r="U9" i="2"/>
  <c r="R9" i="2"/>
  <c r="K9" i="2"/>
  <c r="L9" i="2" s="1"/>
  <c r="H9" i="2"/>
  <c r="I9" i="2" s="1"/>
  <c r="Y9" i="2" l="1"/>
  <c r="N11" i="2"/>
  <c r="M11" i="2"/>
  <c r="AC11" i="2" s="1"/>
  <c r="AB11" i="2" s="1"/>
  <c r="M9" i="2"/>
  <c r="AC9" i="2" s="1"/>
  <c r="AC12" i="2" s="1"/>
  <c r="AB12" i="2" s="1"/>
  <c r="N9" i="2"/>
  <c r="Y11" i="2"/>
  <c r="AA11" i="2" l="1"/>
  <c r="Y12" i="2" s="1"/>
  <c r="Z11" i="2"/>
  <c r="AD11" i="2" s="1"/>
  <c r="AB9" i="2"/>
  <c r="AC10" i="2"/>
  <c r="AB10" i="2" s="1"/>
  <c r="AA9" i="2"/>
  <c r="Y10" i="2" s="1"/>
  <c r="Z9" i="2"/>
  <c r="AD9" i="2" l="1"/>
  <c r="Z12" i="2"/>
  <c r="AD12" i="2" s="1"/>
  <c r="AA12" i="2"/>
  <c r="AA10" i="2"/>
  <c r="Z10" i="2"/>
  <c r="AD10" i="2" s="1"/>
  <c r="K78" i="1" l="1"/>
  <c r="K77" i="1"/>
  <c r="L77" i="1" s="1"/>
  <c r="M77" i="1" s="1"/>
  <c r="AC77" i="1" s="1"/>
  <c r="AB77" i="1" l="1"/>
  <c r="AD77" i="1" s="1"/>
  <c r="AC78" i="1"/>
  <c r="AB78" i="1" s="1"/>
  <c r="AD78" i="1" s="1"/>
</calcChain>
</file>

<file path=xl/sharedStrings.xml><?xml version="1.0" encoding="utf-8"?>
<sst xmlns="http://schemas.openxmlformats.org/spreadsheetml/2006/main" count="4030" uniqueCount="880">
  <si>
    <t>ADMINISTRACIÓN Y CONTROL DEL RIESGO</t>
  </si>
  <si>
    <t>PE-01-3-P1-F1</t>
  </si>
  <si>
    <t>MAPA DE RIESGOS INSTITUCIONAL</t>
  </si>
  <si>
    <t>Version 02</t>
  </si>
  <si>
    <t>Fecha: 31/10/2022</t>
  </si>
  <si>
    <t>Proceso:</t>
  </si>
  <si>
    <t>Gestión de bienes y servicios</t>
  </si>
  <si>
    <t>Subproceso</t>
  </si>
  <si>
    <t>Objetivo</t>
  </si>
  <si>
    <t xml:space="preserve"> Asesorar y llevar a cabo las actividades y prácticas establecidas en el trámite Contractual para la adquisición de los bienes, servicios y obras públicas que se requieran para cumplir con la misión y objetivos de la Alcaldía de San José de Cúcuta, de manera transparente y eficiente.</t>
  </si>
  <si>
    <t>Alcance</t>
  </si>
  <si>
    <t>Aplica para todos los procesos de la Entidad, siendo transversal la Política de Compras y Contratación Pública, en su aplicación e implementación al interior de la Alcaldía de San José de Cúcuta.</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</si>
  <si>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</si>
  <si>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</si>
  <si>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</si>
  <si>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</si>
  <si>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</si>
  <si>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</si>
  <si>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</si>
  <si>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</si>
  <si>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</si>
  <si>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</si>
  <si>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</si>
  <si>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</si>
  <si>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</si>
  <si>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</si>
  <si>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</si>
  <si>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</si>
  <si>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</si>
  <si>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</si>
  <si>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</si>
  <si>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</si>
  <si>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Indicador</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</si>
  <si>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</si>
  <si>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</si>
  <si>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</si>
  <si>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</si>
  <si>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</si>
  <si>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</si>
  <si>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</si>
  <si>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</si>
  <si>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</si>
  <si>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</si>
  <si>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</si>
  <si>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</si>
  <si>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</si>
  <si>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</si>
  <si>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</si>
  <si>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</si>
  <si>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</si>
  <si>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</si>
  <si>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 y Reputacional</t>
  </si>
  <si>
    <t>Denuncias presentadas por partes interesadas, así como pérdidas patrimoniales, tanto directas como a través de demandas de nulidad del proceso de contratación</t>
  </si>
  <si>
    <t>Desconocimiento de las políticas y directrices para la Contratación Pública</t>
  </si>
  <si>
    <t>Posible riesgo económico y reputacional debido a denuncias presentadas por partes interesadas, así como pérdidas patrimoniales, tanto directas como a través de demandas de nulidad del proceso de contratación. Esto se deriva del desconocimiento de las políticas y directrices para la Contratación Pública.</t>
  </si>
  <si>
    <t>Ejecucion y administracion de procesos</t>
  </si>
  <si>
    <t>La actividad que conlleva el riesgo se ejecuta de 24 a 500 veces por año</t>
  </si>
  <si>
    <t xml:space="preserve">     El riesgo afecta la imagen de de la entidad con efecto publicitario sostenido a nivel de sector administrativo, nivel departamental o municipal</t>
  </si>
  <si>
    <t>El líder de subproceso realizará por lo menos una vez en el año, procesos de capacitación a las dependencias, en relación a los lineamientos (Manual de Contratación, Manual de Supervisión e Interventoría, Procedimientos derivados, manejo plataforma SECOP II), que se emitan desde el proceso de Contratación.</t>
  </si>
  <si>
    <t>No. de capacitaciones realizadas / No. de capacitaciones programadas</t>
  </si>
  <si>
    <t>Preventivo</t>
  </si>
  <si>
    <t>Manual</t>
  </si>
  <si>
    <t>Sin Documentar</t>
  </si>
  <si>
    <t>Continua</t>
  </si>
  <si>
    <t>Con Registro</t>
  </si>
  <si>
    <t>Reducir (mitigar)</t>
  </si>
  <si>
    <t>El abogado a cargo del proceso debe asegurar el cumplimiento exhaustivo de la revisión y atención de las observaciones, salvaguardando los intereses del municipio y garantizando el apego a las normativas legales y políticas establecidas.</t>
  </si>
  <si>
    <t>Porcentaje de observaciones o requerimientos realizados por partes interesadas que han sido debidamente revisados y atendidos por el abogado encargado del proceso</t>
  </si>
  <si>
    <t>Detectivo</t>
  </si>
  <si>
    <t>Documentado</t>
  </si>
  <si>
    <t>Reputacional</t>
  </si>
  <si>
    <t>Hallazgos durante los procesos de seguimiento y evaluación realizados por los entes de control</t>
  </si>
  <si>
    <t>Inconsistencias en la aplicación de los lineamientos y requisitos del proceso contractual en todas sus etapas</t>
  </si>
  <si>
    <t>Posible riesgo reputacional por hallazgos durante los procesos de seguimiento y evaluación realizados por los entes de control, como resultado de inconsistencias en la aplicación de los lineamientos y requisitos del proceso contractual en todas sus etapas.</t>
  </si>
  <si>
    <t>Usuarios productos y practicas</t>
  </si>
  <si>
    <t>La actividad que conlleva el riesgo se ejecuta mínimo 500 veces al año y máximo 5000 veces por año</t>
  </si>
  <si>
    <t xml:space="preserve">     El riesgo afecta la imagen de la entidad con algunos usuarios de relevancia frente al logro de los objetivos</t>
  </si>
  <si>
    <t>Verificación en la plataforma SECOP II y de forma física de los de documentos de los procesos contractuales por parte del profesional delegado por el Líder del Subproceso, antes de aprobación de minuta, a través del Check List para la contratación.</t>
  </si>
  <si>
    <t>No. de procesos contractuales revisados / No. de procesos contractuales programados</t>
  </si>
  <si>
    <t>Validación de las garantías de contratos celebrados por parte del Ordenador del Gasto, a través del acta de aprobación de garantías a aquellos procesos con solicitud de poliza.</t>
  </si>
  <si>
    <t>No. de actas aprobadas / No. de Contratos programados</t>
  </si>
  <si>
    <t>Debido a una calificación deficiente en el índice desagregado de desempeño</t>
  </si>
  <si>
    <t>Escasa implementación de los requisitos y directrices establecidos en la Política de Gestión del Modelo Integrado de Planeación y Gestión (MIPG) para Compras y Contratación Pública</t>
  </si>
  <si>
    <t>Posible riesgo reputacional debido a una calificación deficiente en el índice desagregado de desempeño, originada por la escasa implementación de los requisitos y directrices establecidos en la Política de Gestión del Modelo Integrado de Planeación y Gestión (MIPG) para Compras y Contratación Pública.</t>
  </si>
  <si>
    <t>La actividad que conlleva el riesgo se ejecuta de 3 a 24 veces por año</t>
  </si>
  <si>
    <t>El líder de subproceso realizará por lo menos una vez en el año, el autodiagnóstico para validar el estado de implementación de la política Compras y Contratación Pública</t>
  </si>
  <si>
    <t>No. de autodiagnósticos realizados / No. de autodignósticos programados</t>
  </si>
  <si>
    <t>El líder de subproceso realizará por lo menos una vez en el año un plan de acción para mejorar el desempeño de la política de Compras y Contratación Pública</t>
  </si>
  <si>
    <t>No. de planes de acción formulados / No. de planes de acción programados</t>
  </si>
  <si>
    <t>Retrasos en los procesos de liquidación de contratos</t>
  </si>
  <si>
    <t xml:space="preserve"> Ineficiencias en los procedimientos de gestión y seguimiento de los contratos, lo que dificulta la finalización oportuna y eficiente.</t>
  </si>
  <si>
    <t>Posibilidad de riesgo reputacional debido a retrasos en los procesos de liquidación de contratos por ineficiencias en los procedimientos de gestión y seguimiento de los contratos, lo que dificulta la finalización oportuna y eficiente.</t>
  </si>
  <si>
    <t>El ordenador del gasto realizará, cada vez que un contrato termine su ejecución, la liquidación del mismo a través del acta de liquidación, en los casos qie aplique.</t>
  </si>
  <si>
    <t>No. de actas de liquidaciones aprobadas / No. de contratos ejecutados que requieran liquidación</t>
  </si>
  <si>
    <t>El ordenador del gasto realizará, cada vez que un contrato termine su ejecución, el cierre del contrato a través del acta de cierre.</t>
  </si>
  <si>
    <t>No. de actas de cierre aprobadas / No. de contratos ejecutados que requieran cierre</t>
  </si>
  <si>
    <r>
      <rPr>
        <b/>
        <sz val="11"/>
        <rFont val="Calibri"/>
        <family val="2"/>
        <scheme val="minor"/>
      </rPr>
      <t xml:space="preserve">*Nota: </t>
    </r>
    <r>
      <rPr>
        <sz val="11"/>
        <rFont val="Calibri"/>
        <family val="2"/>
        <scheme val="minor"/>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</si>
  <si>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Matriz de Riesgos DAFP</t>
  </si>
  <si>
    <t>Gestionar las PQRSDF radicadas a través del Gestor Documental Orfeo, realizando seguimientos periódicos con el fin de validar el cumplimiento de los términos definidos por Ley.</t>
  </si>
  <si>
    <t xml:space="preserve">Aplica para todas las comunicaciones dirigidas a la Alcaldía de San José de Cúcuta que se radiquen a través del Gestor Documental Orfeo. </t>
  </si>
  <si>
    <t>Quejas de los peticionarios, o sanciones económicas</t>
  </si>
  <si>
    <t>Incumplimiento en los plazos de respuesta</t>
  </si>
  <si>
    <t>Posible riesgo económico y reputacional debido a quejas de los peticionarios o sanciones económicas derivadas del incumplimiento en los plazos de respuesta.</t>
  </si>
  <si>
    <t>La actividad que conlleva el riesgo se ejecuta más de 5000 veces por año</t>
  </si>
  <si>
    <t>No. de informes realizados / No. de informes programados</t>
  </si>
  <si>
    <t>No. reportes realizados / No. reportes programados</t>
  </si>
  <si>
    <t>Quejas de los usuarios</t>
  </si>
  <si>
    <t>Carencia de herramientas para recibir PQRSDF verbales a través del canal presencial</t>
  </si>
  <si>
    <t>Posible riesgo reputacional debido a quejas de los usuarios por la carencia de herramientas para recibir PQRSDF verbales a través del canal presencial.</t>
  </si>
  <si>
    <t>No. de PQRSDF recibidas verbalmente / No. de PQRSDF solicitadas verbalmente</t>
  </si>
  <si>
    <t>Quejas de los peticionarios</t>
  </si>
  <si>
    <t xml:space="preserve"> Fallos en el sistema electrónico y gestor documental para la radicación de PQRSDF, tanto de manera presencial como electrónica</t>
  </si>
  <si>
    <t>Posible riesgo reputacional debido a quejas de los peticionarios, ocasionadas por fallos en el sistema electrónico y gestor documental para la radicación de PQRSDF, tanto de manera presencial como electrónica.</t>
  </si>
  <si>
    <t>Fallas tecnologicas</t>
  </si>
  <si>
    <t>No. de reportes a mesa de ayuda por fallas en el formulario virtual / No. de fallas presentadas</t>
  </si>
  <si>
    <t>Correctivo</t>
  </si>
  <si>
    <t>Aleatoria</t>
  </si>
  <si>
    <t>No. de comunicados publicados / No. de fallas presentadas</t>
  </si>
  <si>
    <t xml:space="preserve"> Falta de claridad en el proceso interno de gestión de las PQRSDF</t>
  </si>
  <si>
    <t>Posibilidad de riesgo reputacional por quejas de los peticionarios debido a la falta de claridad en el proceso interno de gestión de las PQRSDF.</t>
  </si>
  <si>
    <t>Administrar los bienes y servicios de la Entidad a través de la planeación, mantenimiento, control, atención de requerimientos y toma física de activos, para satisfacer las necesidades y requerimientos de recursos físicos de las dependencias y procesos que faciliten y haga más eficiente la operación de la Alcaldía de San José de Cúcuta.</t>
  </si>
  <si>
    <t>Aplica para todos los procesos de la Alcaldía de San José de Cúcuta que adquieran y usen bienes muebles.</t>
  </si>
  <si>
    <t>Sanciones disciplinarias o fiscales impuestas por organismos de control</t>
  </si>
  <si>
    <t>Pérdida o sustracción de activos muebles</t>
  </si>
  <si>
    <t>Posibilidad de riesgo económico y reputacional derivado de sanciones disciplinarias o fiscales impuestas por organismos de control, como resultado de la pérdida o sustracción de activos muebles.</t>
  </si>
  <si>
    <t xml:space="preserve">     Entre 10 y 50 SMLMV </t>
  </si>
  <si>
    <t>El líder del Subproceso o su designado efectúa inspecciones regulares de inventario, visitando las dependencias para verificar físicamente el estado y la presencia de los activos. En caso de detectar anomalías, se registra la información pertinente para tomar acciones correctivas, que pueden incluir reposición, devolución o ajustes contables para mantener la integridad de los bienes.</t>
  </si>
  <si>
    <t>Desempeño = No Inventarios realizados - No eventos materializados / No inventarios realizados * 100</t>
  </si>
  <si>
    <t>El líder del Subproceso o su designado supervisa el proceso de entrada y salida de bienes muebles, documentando de manera detallada los activos que ingresan al almacén mediante un comprobante de entrada, así como los que salen mediante un comprobante de salida, ambos registrados de manera precisa dentro del sistema contable.</t>
  </si>
  <si>
    <t>Desempeño = No entradas y salidas de bienes - No eventos materializados / No entradas y salidad de bienes * 100</t>
  </si>
  <si>
    <t>Económico</t>
  </si>
  <si>
    <t>Deterioro de los activos públicos</t>
  </si>
  <si>
    <t>Prácticas deficientes o negligencia en el mantenimiento, así como la carencia de directrices para su adecuada conservación</t>
  </si>
  <si>
    <t>Posibilidad de riesgo económico debido al deterioro de los activos públicos, originado por prácticas deficientes o negligencia en el mantenimiento, así como la carencia de directrices para su adecuada conservación.</t>
  </si>
  <si>
    <t>Daños activos fijos</t>
  </si>
  <si>
    <t xml:space="preserve">     Entre 100 y 500 SMLMV </t>
  </si>
  <si>
    <t>El líder del Subproceso o su designado supervisará la ejecución de mantenimientos correctivos de equipos o mobiliario mediante contratación externa, garantizando que los proveedores contratados cumplan con los estándares de calidad y tiempos establecidos.</t>
  </si>
  <si>
    <t>No. Mantenimientos correctivos realizados / No. de solicitudes de mantenimiento</t>
  </si>
  <si>
    <t>El líder del Subproceso o quien delegue, realizará los mantenimientos preventivos necesarios a los equipos o muebles según su tipología.</t>
  </si>
  <si>
    <t>No. Mantenimientos preventivos realizados / No. Mantenimientos programados</t>
  </si>
  <si>
    <t>Instruir a las dependencias de la Alcaldía de San José de Cúcuta en las actividades administrativas, técnicas y tecnológicas propias de la gestión documental, así como administrar el archivo central, con el propósito de garantizar la organización, consulta y conservación de la memoria institucional en la Entidad.</t>
  </si>
  <si>
    <t>Aplica para todos los procesos de la Entidad, siendo la Política de Gestión Documental transversal en su aplicación e implementación en el interior de la Alcaldía de San José de Cúcuta</t>
  </si>
  <si>
    <t>Identificación por parte de entes de control de hallazgos</t>
  </si>
  <si>
    <t>Deterioro y/o pérdida de expedientes documentales de gestión</t>
  </si>
  <si>
    <t>Posible riesgo reputacional debido a la identificación por parte de entes de control de hallazgos relacionados con el deterioro y/o pérdida de expedientes documentales de gestión.</t>
  </si>
  <si>
    <t>El líder del Subproceso o quien delegue, realiza capacitaciones a las dependencias en el tema de organización de archivos de gestión y el Sistema de Conservación de los Documentos, como mínimo una vez al año.</t>
  </si>
  <si>
    <t>Capacitaciones realizadas / Capacitaciones programadas</t>
  </si>
  <si>
    <t>El líder del Subproceso o quien delegue, como mínimo una vez al año, realizará monitoreo a la aplicación de las Tablas de Retención Documental - TRD en las dependencias, emitiendo las recomendaciones necesarias para su cumplimiento.</t>
  </si>
  <si>
    <t>Mesas técnicas realizadas / Mesas técnicas programadas</t>
  </si>
  <si>
    <t>Quejas de las partes interesadas</t>
  </si>
  <si>
    <t>Desorganización, falta de clasificación y un archivo de gestión inadecuado de los documentos</t>
  </si>
  <si>
    <t>Posibilidad de riesgo reputacional debido a quejas de las partes interesadas provocadas por desorganización, falta de clasificación y un archivo de gestión inadecuado de los documentos.</t>
  </si>
  <si>
    <t>El líder del Subproceso o quien delegue, realiza capacitaciones de los lineamientos de Gestión Documental, dirigido a las dependencias y sus responsables de archivo, como mínimo una vez al año.</t>
  </si>
  <si>
    <t>Atender los requerimientos para el reconocimiento de los derechos pensionales y sus temas relacionados.</t>
  </si>
  <si>
    <t>Aplica para los funcionarios y exfuncionarios de la Alcaldía, frente a la resolución de solicitudes relacionadas con los derechos pensionales y temas relacionados.</t>
  </si>
  <si>
    <t>Sanciones impuestas por entes de control o entidades judiciales</t>
  </si>
  <si>
    <t>Reconocimiento o pago indebido de cuotas partes, bonos pensionales, auxilios funerarios y pensiones de sobreviviente a personas que no cumplen los requisitos legales</t>
  </si>
  <si>
    <t>Posible riesgo económico y reputacional debido a sanciones impuestas por entes de control o entidades judiciales, resultantes del reconocimiento o pago indebido de cuotas partes, bonos pensionales, auxilios funerarios y pensiones de sobreviviente a personas que no cumplen los requisitos legales.</t>
  </si>
  <si>
    <t>No. de solicitudes con respuesta / No. solicitudes asignadas a la oficina</t>
  </si>
  <si>
    <t>No. De capacitaciones realizadas / No. De capacitaciones programadas</t>
  </si>
  <si>
    <t>Establecer, implementar y evaluar los planes, programas, proyectos y las estrategias de talento humano que permitan promover el trabajo digno y el fortalecimiento institucional, de conformidad con las disposiciones legales vigentes.</t>
  </si>
  <si>
    <t xml:space="preserve">Inicia con la determinación de las necesidades de personal a través de la vinculación del talento humano y finaliza con el retiro de los servidores públicos de la entidad. </t>
  </si>
  <si>
    <t xml:space="preserve"> Sanciones fiscales impuestas por organismos judiciales o demandas de las partes interesadas</t>
  </si>
  <si>
    <t>Errores u omisiones en la verificación del cumplimiento de requisitos (experiencia y educación) por parte de los aspirantes, en contraposición con lo establecido en el manual de funciones</t>
  </si>
  <si>
    <t>Posible riesgo económico debido a sanciones fiscales impuestas por organismos judiciales o demandas de las partes interesadas, originadas por errores u omisiones en la verificación del cumplimiento de requisitos (experiencia y educación) por parte de los aspirantes, en contraposición con lo establecido en el manual de funciones.</t>
  </si>
  <si>
    <t xml:space="preserve">     Entre 50 y 100 SMLMV </t>
  </si>
  <si>
    <t>Moderado</t>
  </si>
  <si>
    <t>No total de requerimientos o novedades sobre el total de funcionarios</t>
  </si>
  <si>
    <t>Probabilidad</t>
  </si>
  <si>
    <t>40%</t>
  </si>
  <si>
    <t>Baja</t>
  </si>
  <si>
    <t/>
  </si>
  <si>
    <t>Sanciones impuestas por organismos judiciales o demandas de las partes interesadas</t>
  </si>
  <si>
    <t>Errores u omisiones en la publicación de los requisitos de las vacantes definitivas de empleo de carrera administrativa</t>
  </si>
  <si>
    <t>Posible riesgo económico debido a sanciones impuestas por organismos judiciales o demandas de las partes interesadas debido a errores u omisiones en la publicación de los requisitos de las vacantes definitivas de empleo de carrera administrativa.</t>
  </si>
  <si>
    <t>Mayor</t>
  </si>
  <si>
    <t>Alto</t>
  </si>
  <si>
    <t>No. de Vacantes publicadas</t>
  </si>
  <si>
    <t>Eventualidad de Fuga de conocimiento</t>
  </si>
  <si>
    <t>Ausencia de procedimientos que garanticen la institucionalización del conocimiento</t>
  </si>
  <si>
    <t>Posible riesgo reputacional debido a la eventualidad de Fuga de conocimiento debido a la ausencia de procedimientos que garanticen la institucionalización del conocimiento.</t>
  </si>
  <si>
    <t>Implementación del formato de retención del conocimiento al momento de la salida del funcionario público.</t>
  </si>
  <si>
    <t>Formato de retención del conocimiento diligenciado</t>
  </si>
  <si>
    <t>Establecimiento de procedimientos para garantizar la gestión efectiva del conocimiento.</t>
  </si>
  <si>
    <t>No. De procedimientos establecidos</t>
  </si>
  <si>
    <t>Seguridad y Salud en el Trabajo</t>
  </si>
  <si>
    <t>Establecer, implementar, mantener y mejorar continuamente el Sistema de Gestión de Seguridad y Salud en el Trabajo, previniendo la ocurrencia de accidentes y enfermedades laborales, a través de mecanismos de promoción, prevención y mejora continua, logrando mantener la eficacia del Sistema de Gestión de Seguridad y Salud en el Trabajo, estilos de vida y de trabajo saludable de los Servidores Públicos de la Alcaldía de San José de Cúcuta.</t>
  </si>
  <si>
    <t>Inicia con la identificación de peligros, evaluación y valoración de riesgos, el cumplimiento de los requisitos legales, hasta la implementación de programas, controles operativos y las acciones necesarias para la mejora continua del desempeño del Sistema de Gestión en Seguridad y Salud en el Trabajo (SGSST) de la Alcaldía de San José de Cúcuta.</t>
  </si>
  <si>
    <t>Demandas o sanciones disciplinarias o fiscales por parte de partes interesadas u organismos judiciales</t>
  </si>
  <si>
    <t xml:space="preserve"> Deficiencias o incumplimientos en los lineamientos para la investigación de los accidentes de trabajo reportados</t>
  </si>
  <si>
    <t>Posibilidad de riesgo económico debido a demandas o sanciones disciplinarias o fiscales por parte de partes interesadas u organismos judiciales, como resultado de deficiencias o incumplimientos en los lineamientos para la investigación de los accidentes de trabajo reportados.</t>
  </si>
  <si>
    <t>El profesional delegado por el Líder del Subproceso de Seguridad y Salud en  el Trabajo (SST) realizará Trimestralmente  capacitaciones a los servidores públicos de los canales y medios de reportes de incidentes y accidentes de trabajo que se presenten.</t>
  </si>
  <si>
    <t>El profesional delegado por el Líder del Subproceso de Seguridad y Salud en  el Trabajo (SST)  verifica,  analiza e investiga los incidentes y/o accidentes en el momento que se presenten cumpliendo con la normatividad vigente y aplicable.</t>
  </si>
  <si>
    <t>No. Incidentes y/o accidentes analizados e investigados / Total de incidentes y accidentes reportados</t>
  </si>
  <si>
    <t>DESARROLLO ECONOMICO</t>
  </si>
  <si>
    <t>Desconocimiento del usuario sobre los procesos y/o programas de la secretaría</t>
  </si>
  <si>
    <t>Desarticulaculación entre el plan de comunicación y los programas ofertados</t>
  </si>
  <si>
    <t>Posibilidad de deprimento economico debido que se desconocen los procesos y/o programas de la secretaría por la desarticulacion entre el plan de comunicaciones y los programas ofertados</t>
  </si>
  <si>
    <t>Relaciones laborales</t>
  </si>
  <si>
    <t>El funcionario de la Secretaría del Banco del Progreso encargado del area de comunicaciones, deberá diseñar e implementar una estrategia de divulgación de la información relacionada con los programas que oferta la secretaría del banco del progreso en los canales de comunicación.</t>
  </si>
  <si>
    <t>Evitar</t>
  </si>
  <si>
    <t>Aceptar</t>
  </si>
  <si>
    <t>Area Comunicaciones</t>
  </si>
  <si>
    <t>Enero</t>
  </si>
  <si>
    <t>Diciembre</t>
  </si>
  <si>
    <t>Trimestral</t>
  </si>
  <si>
    <t>En curso</t>
  </si>
  <si>
    <t>El funcionario de la Secretaría del Banco del Progreso encargado del area de ofertar los servicios, deberá diseñar e implementar una estrategia de divulgación de la información relacionada con los programas de la secretaría del banco del progreso en las oficinas y jornadas que se desarrollan por la secretaria</t>
  </si>
  <si>
    <t>Sin Registro</t>
  </si>
  <si>
    <t>Debilidad en los controles para la verificacion  procesos de  contratación vigentes.</t>
  </si>
  <si>
    <t xml:space="preserve">Desconocimiento del manual de procesos y procedimientos </t>
  </si>
  <si>
    <t>Posibilidad de uso indebido de la informacion en los procesos de contratacion vigentes, en la etapa precontractual por parte de un (os) funcionario (os) del proceso  por el desconocimiento del manual de procesos y procedimientos en busca de beneficio propio o de un tercero.</t>
  </si>
  <si>
    <t>Media</t>
  </si>
  <si>
    <t>Actualizar los procesos, capacitacion a funcionarios y/o personal a cargo de la contratación en relación con buenas prácticas, compromisos de confidencialidad y de la normatividad aplicadad a cada procesos de contratación pública</t>
  </si>
  <si>
    <t>area administrativa</t>
  </si>
  <si>
    <t>Mensual</t>
  </si>
  <si>
    <t>El funcionario de la Secretaria del banco del progreso encargado, hara revision minuciosa de los requisitos contractuales de los proveedores con conocimiento y responsabilidad; dejando como registro la hoja de ruta contractual o lista de cheque del proceso contractual.</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</si>
  <si>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</si>
  <si>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</si>
  <si>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GESTION DE HACIENDA</t>
  </si>
  <si>
    <t>Garantizar la gestión financiera y económica de la alcaldía de san José de Cúcuta, para lograr la solidez, que permita cumplir con todos los compromisos adquiridos y manteniendo información oportuna, clara, veraz y fidedigna para la toma de decisiones.</t>
  </si>
  <si>
    <t xml:space="preserve">Inicia con contabilización, registro y consolidación de las operaciones económicas y financieras, hasta la rendición de informes. </t>
  </si>
  <si>
    <t>Observacion, la cual termine siendo un  Hallazgo. Efecto ocasionado por auditoria realizada por el  Ente de Control</t>
  </si>
  <si>
    <t xml:space="preserve">Debido al incumplimiento del Marco Conceptual y el Manual de Politicas Contables del Municipio. </t>
  </si>
  <si>
    <t>La probabilidad de que en el procedimiento de Provisiones de Sentencias, Litigios y Demandas se genere una observación (económica y/o reputacional), la cual termine siendo un hallazgo. Esto debido al incumplimiento en el Marco Conceptual, y el Manual de Políticas Contables del Municipio.
Marco Conceptual: Resolución No. 122 de 2020 “Por la cual se reglamenta la rendición de cuenta electrónica para todos los sujetos y puntos de control de la Contraloría Municipal de Cúcuta” - formato F01_AGR Catalogo de Cuentas y sus Anexos.</t>
  </si>
  <si>
    <t xml:space="preserve">Como el Procedimiento nace de una información transversal, generada por la Oficina Asesora Jurídica, por lo mismo se involucra como medida la necesidad de que el Servidor Público del Área de la Oficina Asesora Jurídica encargado; Genere el informe que va dirigido a la Subsecretaria de Contaduría. Que actualmente es una hoja de cálculo de nombre (Informe de Provisiones de Sentencias, Litigios y demandas. Mensualizado) </t>
  </si>
  <si>
    <t>Numero de Informes presentados  12 / 12 los meses del año</t>
  </si>
  <si>
    <t>La Subsecretaria de Contaduria, adelantara oficios, mesas de trabajo.</t>
  </si>
  <si>
    <t>Servidores Publicos de las dependencias: Oficina Asesora Juridica y la Subsecretaria de Contaduria</t>
  </si>
  <si>
    <t xml:space="preserve">Oficios, Mesas de trabajo, Actas de seguimiento a compromisos </t>
  </si>
  <si>
    <t>La acción a efectuar como control, nace en el compromiso del Servidor Público del Área de la Oficina Asesora Jurídica, encargado de la realización del informe a los anexos que componen el Formato F01_AGR Catalogo de Cuentas y sus Anexos:
 Variaciones de Litigios y Demandas
 Conciliaciones de Litigios y Demandas
 Certificación del Cálculo del Pasivo Contingente
 Relación Certificada de los Procesos en Contra de la Entidad que incluya el monto tasado de las Pretensiones
 Relación de Sentencias en firme a Favor o en Contra de la Entidad durante la vigencia que se rinde, indicando el valor a cancelar el Beneficiario.
 Relación y Monto de Sentencias pagadas durante la Vigencia.</t>
  </si>
  <si>
    <t xml:space="preserve">Numero de Anexos presentados 6 / 6 numero de anexos  </t>
  </si>
  <si>
    <t>Servidores Publicos de las dependencias: Oficina Asesora Juridica, Oficina de Almacen, Oficina de Control interno de Gestión y la Subsecretaria de Contaduria</t>
  </si>
  <si>
    <t xml:space="preserve">Oficios, Mesas de trabajo, Actas de seguimiento a compromisos. Cumplimiento en la presentacion oportuna según resolucion # 0122 de 2020 del 30 de diciembre de 2020. </t>
  </si>
  <si>
    <t>La posibilidad de que el procedimiento de conciliaciones bancarias el cual hace parte del Efectivo y Equivalente al Efectivo genere una afectación (económica y/o reputacional) representada como una observación la cual culmina siendo un hallazgo. Esto debido al incumplimiento en el Marco Conceptual, y el Manual de Políticas Contables del Municipio.</t>
  </si>
  <si>
    <t>El procedimiento se establece como un control financiero interno, en el tema de Efectivo y Equivalente al Efectivo. El cual nace de información transversal, generada de manera mensual por el Servidor Público en cargado en la Secretaria del Tesoro. En la actualidad se allega a la Subsecretaria de Contaduría los Extractos Bancarios y una hoja de cálculo con información de Elementos de los Estados Financieros. De nombre Efectivo y Equivalente al Efectivo.</t>
  </si>
  <si>
    <t>Reducir (compartir)</t>
  </si>
  <si>
    <t>Servidores Publicos de las dependencias: Secretaria del Tesoro y Subsecretaria de Contaduria</t>
  </si>
  <si>
    <t>La acción a efectuar como control, nace en el compromiso del Servidor Público de la Secretaria del Tesoro, encargado de la realización del informe antes descrito y la conciliación mensual debida entre los saldos de las cuentas bancarias en los dos módulos de Tesorería y Contabilidad que se encuentran en el Software Contable actual.</t>
  </si>
  <si>
    <t>Automático</t>
  </si>
  <si>
    <t>Espacio
inadecuado sin
seguridad, para el
manejo, control y
seguimiento de
expedientes
disciplinarios,puesto que el archivo no cumple con los requisitos de la Ley de Archivo</t>
  </si>
  <si>
    <t xml:space="preserve"> Insuficiente e
inadecuado espacio
físico para el
manejo y custodia
de los expedientes
disciplinarios</t>
  </si>
  <si>
    <t xml:space="preserve">Posibilidad de pérdida de expedientes
disciplinarios y/o piezas procesales,
debido a el Espacio inadecuado sin
seguridad  y por no contar con una persona de planta con conocimiento de la ley de archivo para  que haga inventario constante del estado  de los expedientes en la oficina de Contral Interno Disciolinario. </t>
  </si>
  <si>
    <t xml:space="preserve">     Genera consecuencias catastroficas sobre la entidad</t>
  </si>
  <si>
    <t>El servidor público designado por el Jefe de la Oficina de Control Interno Disciplinario, controlará y validará mediante inventarios de los expedientes asignados a cada uno de los abogados para el trámite de sustanciación y custodia y se debe llevar un orden de los expedientes   que son adjudicados a los abogados en una bitacora para de la entrada y salida del expediente.</t>
  </si>
  <si>
    <t xml:space="preserve">NUMEROS DE INFORMES PRESENTADOS </t>
  </si>
  <si>
    <t>MANUAL</t>
  </si>
  <si>
    <t>MAPA DE RIESGOS INSTITUCIONAL - SECRETARÍA DE VALORIZACIÓN Y PLUSVALÍA</t>
  </si>
  <si>
    <t>Formular, orientar, coordinar y/o acompañar las politicas, planes y programas que soportan las operaciones administrativas de calculo, liquidación, distribución, asignación y cobro de la contribución de valorización y de la participación en plusvalía.</t>
  </si>
  <si>
    <t>Inicia con la gestión del sistema de contribución de valorización, y a su vez la gestión de Participación en Plusvalía, con el fin de lograr el financiamiento del Ordenamiento Territorial de la ciudad de Cúcuta.</t>
  </si>
  <si>
    <t>Debido a  la desactualización de la base catastral.</t>
  </si>
  <si>
    <t>Financieros</t>
  </si>
  <si>
    <t xml:space="preserve">     Afectación menor a 10 SMLMV</t>
  </si>
  <si>
    <t>Debido a la inadecuada custodia del archivo generado y recepcionado por la dependecia</t>
  </si>
  <si>
    <t>El personal de trabajo no realiza la entrega periódicamente de la documentación generada al responsable del archivo.</t>
  </si>
  <si>
    <t>Posibilidad de afectación reputacional debido a la inadecuada custodia del archivo generado y recepcionado por la dependecia por el desconocimiento de normas archivisticas y carencia de insumos.</t>
  </si>
  <si>
    <t>Número de solicitudes enviadas/ numero de solicitudes programadas.</t>
  </si>
  <si>
    <t>Número de capacitaciones realizadas/número de capacitaciones programadas.</t>
  </si>
  <si>
    <t>Debido al débil seguimiento y gestión oportuna de cobro persuasivo.</t>
  </si>
  <si>
    <t>La dependencia no cuenta con procedimientos para el seguimiento y cobro persuasivo.</t>
  </si>
  <si>
    <t>Riesgo Fiscal</t>
  </si>
  <si>
    <t>1 documento elaborado e institucionalizado.</t>
  </si>
  <si>
    <t>Número de personas informadas y/o comunicadas por cobro persuasivo.</t>
  </si>
  <si>
    <t>GESTION DE LA INFRAESTRUCTURA</t>
  </si>
  <si>
    <t>Ejecutar los estudios, diseños y obras de infraestructura y medio ambiente en cumplimiento de los planes, programas y proyectos establecidos en el Plan de Desarrollo y Plan de Ordenamiento Territorial</t>
  </si>
  <si>
    <t>Con la identificación de problemáticas, necesidades, estableciendo métodos ajustados a un presupuesto real con el fin de conllevar soluciones óptimas generadas a través de la planeación en las actividades de infraestructura y medio ambiente.</t>
  </si>
  <si>
    <t>Acceso, manipulación o adulteración de información por terceros</t>
  </si>
  <si>
    <t xml:space="preserve">Incumplimiento de los lineamientos establecidos para la seguridad de la información </t>
  </si>
  <si>
    <t>Posibilidad de afectación del presupuesto por el acceso, manipulación o adulteración de  información por terceros a la Secretaría por el incumplimiento de los lineamientos establecidos</t>
  </si>
  <si>
    <t>En la etapa contractual, el asesor jurídico supervisará la evaluación  financiera  de los procesos llevados a cabo por la Secretaría de Infraestructura teniendo en cuenta  el formato  establecido  por la dependencia acorde a los lineamientos de Colombia Compra Eficiente y el manual de contratación del Municipio de San José de Cúcuta.</t>
  </si>
  <si>
    <t>Cantidad de procesos sin verificación de check list sobre cantidad de contratos estructurados</t>
  </si>
  <si>
    <t>Incumplimiento en los términos perentorios a las solicitudes de los ciudadanos y/o terceros</t>
  </si>
  <si>
    <t>Poca capacidad de respuesta a las PQRSDF recibidas</t>
  </si>
  <si>
    <t>Posibilidad de afectación reputacional por incumplir los términos perentorios establecidos a los PQRSDF radicados por los ciudadanos y/o terceros debido a la poca capacidad de respuesta.</t>
  </si>
  <si>
    <t>Para la atención de solicitudes, el profesional asignado deberá generar informes de seguimiento y control de todas las PQRSD apoyándose en el reporte obtenido por la plataforma de gestión documental orfeo.</t>
  </si>
  <si>
    <t>No De PQRSD contestadas / No PQRSD recibidas.</t>
  </si>
  <si>
    <t>Incumplimiento en los tiempos de ley para gestionar respuestas a decisiones judiciales</t>
  </si>
  <si>
    <t>Inexactitud en los tiempos de respuesta a solicitud de los Ciudadanos</t>
  </si>
  <si>
    <t>Posibilidad de afectación reputacional por incumplir los términos de ley establecidos a las decisiones judiciales radicadas por los juzgados debido a la poca capacidad de respuesta.</t>
  </si>
  <si>
    <t>Para la atención de decisiones judiciales que sea competencia del despacho, el profesional asignado deberá generar informes de seguimiento y control de todas las decisiones, atendidas en los tiempos de ley teniendo en  cuenta el procedimiento interno de la dependencia y lo ordenado por los juzgados.</t>
  </si>
  <si>
    <t>No de decisiones judiciales recibidas/ No de decisiones judiciales contestadas</t>
  </si>
  <si>
    <r>
      <rPr>
        <b/>
        <sz val="11"/>
        <color theme="1"/>
        <rFont val="Calibri"/>
        <family val="2"/>
      </rPr>
      <t xml:space="preserve">*Nota: </t>
    </r>
    <r>
      <rPr>
        <sz val="11"/>
        <color theme="1"/>
        <rFont val="Calibri"/>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</si>
  <si>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     Genera altas consecuencias sobre la entidad</t>
  </si>
  <si>
    <t xml:space="preserve">Desconocimiento de los tiempos de respuesta a las PQRDSF contemplados en la normatividad </t>
  </si>
  <si>
    <t>Número de capacitaciones realizadas / número de capacitaciones programadas</t>
  </si>
  <si>
    <t>Número de seguimientos realizados / número de seguimientos programados</t>
  </si>
  <si>
    <t>conllevan a realizar procesos donde las fuenets y los usos no son aplicados de acuerdo a la norma</t>
  </si>
  <si>
    <t>Debido al desconocimiento de las acciones financieras</t>
  </si>
  <si>
    <t>Posibilidad de afectación reputacional por el desconocimiento de las acciones financieras de los servidores públicos que conllevan a realizar procesos donde las fuentes de financiación y los usos no son aplicados de acuerdo a la norma</t>
  </si>
  <si>
    <t>La actividad que conlleva el riesgo se ejecuta como máximos 2 veces por año</t>
  </si>
  <si>
    <t xml:space="preserve">     El riesgo afecta la imagen de alguna área de la organización</t>
  </si>
  <si>
    <t>El asesor jurídico de contratación establecerá los lineamientos para realizar los procesos de contración y se apoyará en el equipo de proyectos para coordinar en debida forma el proceso de programación de la inversión dejando como evidencia el concepto jurídico respectivo</t>
  </si>
  <si>
    <t xml:space="preserve"># solicitudes / # de conceptos jurídicos emitidos </t>
  </si>
  <si>
    <t>GESTIÓN DEL RIESGO</t>
  </si>
  <si>
    <t xml:space="preserve">Coordinar la revisión del informe de Seguimiento al Mapa de Riesgos de Corrupción y seguimiento a las actividades desarrolladas para la vigencia 2024. </t>
  </si>
  <si>
    <t>Seguimiento a las acciones programadas para la vigencia 2024 y verificacion de los controles de cumplimiento y efectividad dentro del componente del plan anticorrupción y de atención al ciudadano a cargo de la Secretaria Municipal para la Gestión del Riesgo de Desastres.</t>
  </si>
  <si>
    <t>Documentacion incompleta en el desarrollo de los procesos contractuales</t>
  </si>
  <si>
    <t>Faltantes en la documentación requerida para el desarrollo de los procesos contractuales</t>
  </si>
  <si>
    <t xml:space="preserve"> El lider profesional contratista es el responsable  de revisar los documentos precontractuales, contractuales y propuestas,  y verificar los check list de los procesos contractuales </t>
  </si>
  <si>
    <t xml:space="preserve">Check list expedientes contractuales = # / Procesos contractuales desarrollados= # 100% </t>
  </si>
  <si>
    <t>Formulacion plan de mejoramiento con el equipo de calidad, control y seguimiento</t>
  </si>
  <si>
    <t># Planes de Mejoramiento / # Hallazgos = %</t>
  </si>
  <si>
    <t>Profesionales no idoneos para el desarrollo de visitas tecnicas</t>
  </si>
  <si>
    <t>Inconsistencias en la informacion obtenida de  las visitas técnicas de inspeccion</t>
  </si>
  <si>
    <t>Revision de informes tecnicos por parte de profesionales idoneos adscritos a la Secretaria Municipal para la Gestión del Riesgo de Desastres</t>
  </si>
  <si>
    <t>Informes técnicos desarrollados = # / Informes técnicos revisados y archivados = # = 100%</t>
  </si>
  <si>
    <t>Reputación y economico</t>
  </si>
  <si>
    <t>Sanciones, tutelas,  multas, desacato y/o negligencia</t>
  </si>
  <si>
    <t>Incumplimiento en los términos de respuesta de PQRSDF por desconocimiento en los tiempos de respuesta</t>
  </si>
  <si>
    <t>Afectación en la imagen de la entidad y afectación economica por  los PQRSDF que radican los ciudadanos y no se da respuesta oportuna.</t>
  </si>
  <si>
    <t>La secretaria de gobierno recbe en promedio 800 PQRSDF mensuales es un equivalente a una aproximado de 9600 al año</t>
  </si>
  <si>
    <t>La oficina de ventanilla unica los primeros cinco días de cada mes envia informe de los PQRSDF adscritos a la secretaria de Gobierno y subsecretaria de concertación ciudadana.</t>
  </si>
  <si>
    <t>N° de pqrsdf recibidas / N° de pqrsdf resueltas</t>
  </si>
  <si>
    <t>Ventanilla Única validará con cada una de las dependencias, el estado de las PQRSDF, consolidando los compromisos de cada dependencia para cumplir los términos</t>
  </si>
  <si>
    <t>Responsable de seguimiento a PQRSDF en la secretaria de gobierno municipal</t>
  </si>
  <si>
    <t>Se hará seguimiento continuo mensualmente</t>
  </si>
  <si>
    <t>Mensualmente la persona encargada de seguimiento a PQRSDF de la secretaria realiza seguimiento y envio de alertas</t>
  </si>
  <si>
    <t xml:space="preserve">IDENTIFICAR Y CLASIFICAR EL RIESGO </t>
  </si>
  <si>
    <t>DISMINUIR EL RIESGO</t>
  </si>
  <si>
    <t>El procedimiento no se encuentra actualizado o no se realiza</t>
  </si>
  <si>
    <t xml:space="preserve">falta el principio de planeacion </t>
  </si>
  <si>
    <t xml:space="preserve">Probabilidad de investigaciones que puedan generar algun tipo de sansion disciplinaria o penales para la entidad,  afectacion en la oportunidad y cumplimiento en las priorizaciones del territorio, las cuales son identificadas dentro del plan  territorial  de salud - PAS y son para el mejoramiento de las condiciones de la poblacion en general. aunque existe un procedimiento documentado, no existen  controles o alertas para toma de decisiones.  </t>
  </si>
  <si>
    <t xml:space="preserve">     Genera medianas consecuencias sobre la entidad</t>
  </si>
  <si>
    <t xml:space="preserve">Formulacion, seguimiento y evaluacion de los PLANES DE ACCION EN SALUD por parte de las SUBSECRETARIAS que conforman la secretraria de salud </t>
  </si>
  <si>
    <t xml:space="preserve">PAS formulados con seguimiento y evaluacion / Total PAS por ejes </t>
  </si>
  <si>
    <t>SUBSECRETARIA DE PLANEACION EN SALUD</t>
  </si>
  <si>
    <t>31 DE ENERO 2024</t>
  </si>
  <si>
    <t>TRIMESTRAL</t>
  </si>
  <si>
    <t xml:space="preserve">Contratacion oportuna de todas las necesidades proyectas dentro de los PLANES DE ACCION EN SALUD </t>
  </si>
  <si>
    <t xml:space="preserve">Recurso ejecutado  ( personal o bienes y servicios)  / Recursos programado  </t>
  </si>
  <si>
    <t>AREA DE CONTRATACION DESPACHO</t>
  </si>
  <si>
    <t>FECHA SIN DEFINIR</t>
  </si>
  <si>
    <t xml:space="preserve">el asesor financiero de la secretaria de salud debe Realizar Informe, presentacion y socializacion de  EJECUCION PRESUPUESTAL FONDO LOCAL DE SALUD (SGP-COLJUEGOS-TRANFERENCIAs) y su % de avance   el cual se realiza trimestralmente  en donde se evidencie las alertas sobre  incumplimiento, si existe,  de las programaciones y el cumplimiento de las mismas establecidos en los PAS del año en curso.  </t>
  </si>
  <si>
    <t xml:space="preserve">Recursos programados / Recursos comprometidos </t>
  </si>
  <si>
    <t>ASESOR FINANCIERO</t>
  </si>
  <si>
    <t>Autorizar pagos previos a febrero de 2020</t>
  </si>
  <si>
    <t>Omision del control sobre la  facturacion y servicios no aplicables de poblacion pobre no asegurada</t>
  </si>
  <si>
    <t>Posibilidad de generar riesgo fiscal  Por la autorizacion de pagos previos a febrero de 2020 debido a la omision del control sobre la  facturacion y servicios no aplicables de poblacion pobre no asegurada</t>
  </si>
  <si>
    <t xml:space="preserve">Gestionar por parte del area de Aseguramiento y auditoria los  los paz y salvos  y consiliaciones a las IPS . </t>
  </si>
  <si>
    <t>Numero de consilicaciones / total de IPS auditadas</t>
  </si>
  <si>
    <t>SUBSECRETARIA DE ASEGURAMIENTO</t>
  </si>
  <si>
    <t>verificar el  ESTADOS de los pagos ya consiliados con las IPS. ( ACTAS DE ESAS VISITAS)</t>
  </si>
  <si>
    <t xml:space="preserve">ACTAS DE PAGO </t>
  </si>
  <si>
    <t>Referencia</t>
  </si>
  <si>
    <t>TECNOLOGIAS DE LA INFORMACIÓN Y LAS COMUNICACIONES</t>
  </si>
  <si>
    <t>Identificar y canalizar los posibles riesgos que se prsenten en el subproceso de la gestión de las tecnologias de la información y las comunicaciones.</t>
  </si>
  <si>
    <t>Inicia desde la identificación del riesgos hasta la aplicación de controles para la mitigación, reducción o aceptación del riesgo</t>
  </si>
  <si>
    <t>inadecuada gestión por la alta demanda de validaciones de hojas de vida del Sigep II</t>
  </si>
  <si>
    <t>Debido al desconocimiento de los procesos internos de la entidad.</t>
  </si>
  <si>
    <t>Posibilidad impacto de pérdida reputacional por la inadecuada gestión por la alta demanda de validaciones de hojas de vida del SIGEP II debido al desconocimiento de los procesos internos de la entidad.</t>
  </si>
  <si>
    <t xml:space="preserve">     El riesgo afecta la imagen de la entidad internamente, de conocimiento general, nivel interno, de junta dircetiva y accionistas y/o de provedores</t>
  </si>
  <si>
    <t xml:space="preserve"># de solicitudes realizadas /# de solicitudes con respuesta </t>
  </si>
  <si>
    <t>Por la Intromisión de terceros en la sede electrónica de la entidad ocasionando la caída de la página web</t>
  </si>
  <si>
    <t>Debido a la falta de complementos de seguridad en la sede electrónica de la entidad.</t>
  </si>
  <si>
    <t>Posibilidad de impacto económico y reputacional por la Intromisión de terceros en la página web de la entidad debido a la falta de complementos de seguridad en la sede electrónica de la entidad.</t>
  </si>
  <si>
    <t>Tecnologico</t>
  </si>
  <si>
    <t># de acciones realziadas / # de acciones programadas</t>
  </si>
  <si>
    <t>Realizar un informe con las actividades realizadas encaminadas a la seguridad de la pagina web</t>
  </si>
  <si>
    <t>Oficina TIC</t>
  </si>
  <si>
    <t>Cuatrimestral</t>
  </si>
  <si>
    <t>Realizar y/o actualizar un documento que contenga las directirces de publicación en pagina web</t>
  </si>
  <si>
    <t>Posibilidad de que haya una especulación errada de la ciudadanía acerca de los diferentes proyectos que se realizan en la dependencia.</t>
  </si>
  <si>
    <t>Debido a la falta de comunicación y orientación a la comunidad.</t>
  </si>
  <si>
    <t>Posibilidad de impacto reputacional por la especulación errada de la ciudadanía acerca de los diferentes proyectos que se realizan en la dependencia, debido a la falta de comunicación con la comunidad.</t>
  </si>
  <si>
    <t># de contenidos publicitarios realizados # de contenidos propuestos.</t>
  </si>
  <si>
    <t>Realizar videos con contenidos publiciatarios de la oferta institucional de la Oficina TIC</t>
  </si>
  <si>
    <t>Por el inadecuado uso de los sistemas de gestión documental a la hora de dar respuesta a las PQRSDF a los ciudadanos</t>
  </si>
  <si>
    <t>Debido a la falta de capacitación y seguimiento de los procesos del sistema implementado.</t>
  </si>
  <si>
    <t># de capacitaciones realizadas# de capacitaciones programados.</t>
  </si>
  <si>
    <t>Capacitar al personal de la entidad en cuanto Sistema de Gestión Documental de la entidad.</t>
  </si>
  <si>
    <t>Posibilidad de multa o sanción a la entidad</t>
  </si>
  <si>
    <t>Por no rendir los informes a los entes de control en los tiempos establecidos.</t>
  </si>
  <si>
    <t>Posibilidad de impacto económico y reputacional por multa o sanción a la entidad, por no rendir los informes a los entes de control en los tiempos establecidos.</t>
  </si>
  <si>
    <t xml:space="preserve"># de informes realizados / # de informes rendidos </t>
  </si>
  <si>
    <t>Realizar las correpsondiente rendición en la plataforma de SIA Contraloria</t>
  </si>
  <si>
    <t>por inexistencia de información de manera oportuna para el funcionario que requiere
verificar si una obra tiene aprobada la licencia de construcción y con eso revisar el paquete de planos y la resolución de lo aprobado por curaduría,</t>
  </si>
  <si>
    <t xml:space="preserve">debido a que no existe una base de datos digital </t>
  </si>
  <si>
    <t>Posibilidad de afectación reputacional por inexistencia de información de manera oportuna para el funcionario que requiere
verificar si una obra tiene aprobada la licencia de construcción y con eso revisar el paquete de planos y la resolución de lo aprobado por curaduría, debido a que no existe una base de datos digital</t>
  </si>
  <si>
    <t>El Subdirector de Control Físico y Ambiental asignará un funcionario para construir la base de datos de las licencias de construcción que han sido informadas al DAPM quedando como evidencia el archivo de la base de datos</t>
  </si>
  <si>
    <t># de bases de datos realizadas / #de bases de datos planeadas</t>
  </si>
  <si>
    <t>El funcionario asignado para la construcción de la base de datos usará la herramienta Excel para su creación y será el responsable de su manejo</t>
  </si>
  <si>
    <t>por interrupción de un proceso que pueda afectar a un ciudadano o a la entidad, debido al retraso en las respuestas a las PQRSDF</t>
  </si>
  <si>
    <t>por el desconocimiento de la persona designada de los procedimientos de cada subdirección para direccionarlas oportunamente</t>
  </si>
  <si>
    <t>Posibilidad de afectación reputacional por interrupción de un proceso que pueda afectar a un ciudadano o a la entidad, debido al retraso en las respuestas a las PQRSDF por el desconocimiento de la persona designada de los procedimientos de cada subdirección para direccionarlas oportunamente</t>
  </si>
  <si>
    <t># de socializaciones realizadas / # de socializaciones programadas</t>
  </si>
  <si>
    <t xml:space="preserve"> Reporte  incorrecto de ingresos del municipio desde las diferentes fuentes </t>
  </si>
  <si>
    <t>Ejecución de pagos de forma incorrecta</t>
  </si>
  <si>
    <t>Aplicación de pagos por el valor que no corresponde</t>
  </si>
  <si>
    <t>Error en el registro de información SSF de diferentes fuentes de ingresos</t>
  </si>
  <si>
    <t xml:space="preserve">Presentación inoportuna de informes a entes de control </t>
  </si>
  <si>
    <t>Suministro de información incorrecta, inoportuna e incompleta por parte de otras dependencias, sistemas de información,  otros organismos  o entes desentralizaados y a  la verificación incompleta de soportes de ingresos reportados por entidades financieras.</t>
  </si>
  <si>
    <t>Aplicación del pago desde  la fuente de ingresos que no corresponde, aplicación incorecta de descuentos o incumplimientos de requisitos para la aprobación del pago</t>
  </si>
  <si>
    <t xml:space="preserve">Errores humanos en la digitación de los valores a pagar en las plataformas de las entidades bancarias </t>
  </si>
  <si>
    <t>Debido al suministro de información incorrecta, inoportuna e incompleta por parte de otras dependencias, sistemas de información,  otros organismos  o entes</t>
  </si>
  <si>
    <t>Falta de seguimiento e información completa para la presentación de informes</t>
  </si>
  <si>
    <t>Posibilidad de Sanciones o  investigaciones disciplinarias, fiscales o penales e incorrecto Flujo presupuestal  por el reporte  incorrecto de ingresos del municipio desde las diferentes fuentes  debido a el  suministro de información incorrecta, inoportuna e incompleta por parte de otras dependencias, sistemas de información,  otros organismos  o entes desentralizaados y a  la verificación incompleta de soportes de ingresos reportados por entidades financieras.</t>
  </si>
  <si>
    <t>Posibilidad de disminución de flujo de efectivos de diferentes cuentas del municipio  y/o Sanciones, investigaciones disciplinarias, fiscales o penales  por la ejecución de pagos de forma incorrecta debido a la aplicación del pago desde  la fuente de ingresos que no corresponde, aplicación incorecta de descuentos o incumplimientos de requisitos para la aprobación del pago</t>
  </si>
  <si>
    <t xml:space="preserve">Posibilidad de Detrimento patrimonial  por la aplicación de pagos por el valor que no corresponde debido a errores humanos en la digitación de los valores a pagar en las plataformas de las entidades bancarias </t>
  </si>
  <si>
    <t>Posibilidad de Sanciones o  investigaciones disciplinarias, fiscales o penales y/o control inadecuado a programas o proyectos de la Alcaldia Municipal por error en el registro de información SSF de diferentes fuentes de ingresos debido al suministro de información incorrecta, inoportuna e incompleta por parte de otras dependencias, sistemas de información,  otros organismos  o entes</t>
  </si>
  <si>
    <t>Posibilidad de sanciones por la presentación inorportuna de informes debido a la falta de seguimiento e información incompleta para el envio del informe.</t>
  </si>
  <si>
    <t>Se asignará una persona de apoyo para la verificación completa de los ingresos reportados con respecto a los extractos bancarios, asegurando el registro veraz y oportuno.</t>
  </si>
  <si>
    <t xml:space="preserve"> Verificación  y ajuste de los concetos, rubros de egreso y cuentas asociadas para asegurar la aplicación de pagos por la cuenta que corresponde.</t>
  </si>
  <si>
    <t>Verificación de los informes de pago de la fiduciaria contra el reporte de rubros y conceptos con el fin de identificar las diferencias y realizar los ajustes correspondientes.</t>
  </si>
  <si>
    <t>Asignación de  personal  apoyo con competencias requeridas para realizar auditorias a los pagos ejecutados desde las cuentas del municipio.</t>
  </si>
  <si>
    <t>Capacitaciones en relación a los programas SICODIS y las operaciones reciprocas para todos los colaboradores que intervienen en la ejecución de ingresos.</t>
  </si>
  <si>
    <t>Asignación de personal  apoyo con competencias requeridas para realizar la verificación de la información reportada por el Ministerio de hacienda en relación a los giros ordinarios de la nación e informar las inconsistenas que sean identificadas a las diferentes dependencias o entidades.</t>
  </si>
  <si>
    <t>Seguimiento al cronograma de informes y a la evidencias cargadas por parte del equipo de la Secretaría del Tesoro.</t>
  </si>
  <si>
    <t>(Total de errores identificados en registro de ingresos/ Total de registros verificados)*100</t>
  </si>
  <si>
    <t>Total de errores identificados en pagos aplicados incorrectamente / total de pagos auditados*100</t>
  </si>
  <si>
    <t>(Total de pagos realizados con errores en el valor / Total de pagos auditados)*100</t>
  </si>
  <si>
    <t>Total de ingresos SSF regisrtados incorrectamente/ Total de registros auditados</t>
  </si>
  <si>
    <t>Total de informes presentados oportunamente/ Total de informes a cargo de la secretaría</t>
  </si>
  <si>
    <t>1. Designar y capacitar la persona de apoyo para el registro y verificación de ingresos</t>
  </si>
  <si>
    <t>1. solicitar la contratación de personal de apoyo y capacitarlo.</t>
  </si>
  <si>
    <t>1. Realizar la verificación de rubros y conceptos de TNS y solicitar los ajustes requeridos.</t>
  </si>
  <si>
    <t>1.Solicitar informes mensuales a la fiduciaria y  realizar ajuste que se identifiquen</t>
  </si>
  <si>
    <t>Solicitar informes mensuales a la fiduciaria y  realizar ajuste que se identifiquen</t>
  </si>
  <si>
    <t>Solicitar y ejecutar capactiaciones.</t>
  </si>
  <si>
    <t>Revisión de registro en el cronograma de informes y verificación de evidencias.</t>
  </si>
  <si>
    <t>Ana Maria Blanco</t>
  </si>
  <si>
    <t>Yuliana Varela</t>
  </si>
  <si>
    <t>Evasión de las deducciones por Estampilla Pro-cultura, generando la disminución del recaudo.</t>
  </si>
  <si>
    <t>Vulnerabilidad o debilidad del sistema de recuado.</t>
  </si>
  <si>
    <t xml:space="preserve">Posibilidad de perdida economica  por la evasión a las deducciones por la Estampilla Pro-cultura, generando la dismunución del recaudo, pues esta se ajusta al presupuesto según la incorporación del recaudo. </t>
  </si>
  <si>
    <t>Revisión de los procesos de recuado de recursos de estampilla pro-cultura.</t>
  </si>
  <si>
    <t>numero de recudos registrados / numero de recaudos asignados a la secetaría</t>
  </si>
  <si>
    <t>Vigilancia a los procesos de recaudo de estampillas</t>
  </si>
  <si>
    <t>Funcionario designado para el área de recaudos</t>
  </si>
  <si>
    <t>Mayo</t>
  </si>
  <si>
    <t>Constantemente</t>
  </si>
  <si>
    <t>Mayo - Diciembre</t>
  </si>
  <si>
    <t>Evasión de pagos de contribución parafiscal de los espectaculos publicos</t>
  </si>
  <si>
    <t>El productor  del espaectaculo realiza el registro por debajo de los topes establecidos</t>
  </si>
  <si>
    <t>Posilidad de perdida economica por bajos recaudos de contribución parafiscal</t>
  </si>
  <si>
    <t>Hacer vigilancia y seguimiento a los procesos de espectaculos publicos</t>
  </si>
  <si>
    <t>numero de espectaculos realizados/ numero de espactaculos aportantes</t>
  </si>
  <si>
    <t>Vigilancia y control a los espectaculos publicos llevados acabo en el municipio.</t>
  </si>
  <si>
    <t>Funcionario asignado a la vigilancia de espectaculos publicos</t>
  </si>
  <si>
    <t>Pérdida de la imagen y  credibilidad en la Secretaría de Cultura y Turismo</t>
  </si>
  <si>
    <t>Asignación de requerimientos que ocasionan represamientos en una misma dependencia, por dudas en la determinación de competencia y aporte de insumos para responder.</t>
  </si>
  <si>
    <t>Posibilidad de pérdida de la imagen y credibilidad en la SCT por procesos de respuestas indebidos</t>
  </si>
  <si>
    <t>Pérdida Reputacional</t>
  </si>
  <si>
    <t>El Secretario y Subsecretario revisa los requerimientos allegados a su dependencia para verificar la competencia para resolver las peticiones.</t>
  </si>
  <si>
    <t>Informe mensual PQRSF de la Secetaría</t>
  </si>
  <si>
    <t>Revisión y aprobación de respuestas emitidas</t>
  </si>
  <si>
    <t>Funcionario asignado a la revisión de PQRS</t>
  </si>
  <si>
    <t>Revisión de tiempos de respuesta</t>
  </si>
  <si>
    <t>Demandas y acciones judiciales en contra de la Entidad, sanciones, condenas, detrimento patrimonial, desacatos.</t>
  </si>
  <si>
    <t>Gestión inapropiada o inoportuna de los PQRSF</t>
  </si>
  <si>
    <t>Posibilidad  de demandas y acciones judiciales en contra de la Secretaría de Cultura y Turismo que pueda conllevar a sanciones, condenas,  desacatos por la gestión inapropiada o inoportuna de los PQRSF</t>
  </si>
  <si>
    <t>Los asesores jurídicos, realizan el respectivo seguimiento a los términos judiciales para la presentación de las respectivas contestaciones a fin de evitar la vulneración de derechos constitucionales y con esto, evitar las acciones de tutela y demás acciones judiciales.</t>
  </si>
  <si>
    <t xml:space="preserve">Cantidad de PQRSFD recibidos / cantidad de PQRSFD contestados dentro de los términos. </t>
  </si>
  <si>
    <t>Asesores Juridicos</t>
  </si>
  <si>
    <t>Junio</t>
  </si>
  <si>
    <r>
      <rPr>
        <b/>
        <sz val="11"/>
        <rFont val="Arial Narrow"/>
        <family val="2"/>
      </rPr>
      <t xml:space="preserve">*Nota: </t>
    </r>
    <r>
      <rPr>
        <sz val="1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</si>
  <si>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La gestión o manejo de proyectos que permitan una reparación integral de las víctimas del conflicto armado, bajo los parametros y garantias de Ley</t>
  </si>
  <si>
    <t>Casi Seguro</t>
  </si>
  <si>
    <t>Posible</t>
  </si>
  <si>
    <t>Llevar a la práctica la gestión de trámites, diligencias, encargos, papeleo y demás elementos que se presenten en la ejución de los proyectos</t>
  </si>
  <si>
    <t xml:space="preserve">Profesional apoyo a procesos de planificación </t>
  </si>
  <si>
    <t>Falencia en la inducción sobre el Plan de Seguridad y Privacidad de la información 2024 en la Intranet de la Alcaldía</t>
  </si>
  <si>
    <t>Desconocimiento de la normatividad que respalda la protección de datos personales</t>
  </si>
  <si>
    <t>Incumplir la ley estatutaria 1581 de 2012 por la cual se dictan disposiciones generales para la protección de datos personales</t>
  </si>
  <si>
    <t>El área de sistemas, en calidad de administrador de la base de datos de caracterización Socioeconómica - Sisbén de la ciudad de Cúcuta y el área de PQRS en calidad de responsable en la estructuración y atención de respuestas ante requerimientos que le hacen a la oficina Sisbén, verifican que la solicitud responda a una orden judicial y se aporten el respectivo documento, consolidando de forma mensual la atención de este tipo de solicitudes ante el jefe de oficina.</t>
  </si>
  <si>
    <t>Número de solicitudes de información recibidas mensualmente</t>
  </si>
  <si>
    <t>El área de sistemas con base en requerimientos de otras áreas de la Oficina Sisbén, controla los permisos de ingreso al aplicativo Sisbenapp de acuerdo a criterios de confidencialidad y privacidad de la información. Así mismo actualiza la habilitación y cancelación de accesos, teniendo en cuenta las vigencias de vinculación laboral de los responsables de los dominios otorgados,  consolidando de forma mensual las novedades de estado de los accesos correspondiente a las áreas de atención y encuestas ante el jefe de oficina.</t>
  </si>
  <si>
    <t>Reporte de novedades de habilitación y cierre de usuarios</t>
  </si>
  <si>
    <t>Ineficacia en los controles y seguimientos al cumplimiento de la gestión contractual asignada a la Oficina Sisbén</t>
  </si>
  <si>
    <t>Incumplimiento del PA-04-01-M2 V2 Manual de Supervisión e Interventoría</t>
  </si>
  <si>
    <t>Omitir las obligaciones descritas en PA-04-01-M2 V2 Manual de Supervisión e Interventoría, para los contratos de bienes y servicios que se generen de los proyectos de inversión vigentes, incurriendo en posibles sanciones por parte de los entes de control</t>
  </si>
  <si>
    <t>Verificar la información suministrada en el POAI de manera mensual, validando que las cifras sean acordes a la gestión de pagos y compromisos establecidos con la gestión contractual</t>
  </si>
  <si>
    <t xml:space="preserve">% Avance Físico y  % Avance financiero                                                                                                                                                                                                                                                                                                                                                                                         </t>
  </si>
  <si>
    <t>No reporte del proceso de seguimiento de pagos realizados y por cobrar para los procesos contractuales vinculados a la oficina</t>
  </si>
  <si>
    <t>Falta de planeación en el proceso de constitución de reservas presupuestales y balance de saldos no ejecutados por la dependencia</t>
  </si>
  <si>
    <t>Afectación en el proceso de constitución de reservas presupuestales para saldos no cobrados de personal vinculado a la dependencia y/o proveedores de bienes y servicios</t>
  </si>
  <si>
    <t>Seguimiento mensual al plan de pagos en la plataforma SECOP II para los procesos contractuales vigentes</t>
  </si>
  <si>
    <t>Matriz de seguimiento para la presentación y radicación de los informes de cumplimiento para las cuentas pendientes por pagar</t>
  </si>
  <si>
    <t>CONTROL Y EVALUACION</t>
  </si>
  <si>
    <t>Asesorar a la alta dirección con un seguimiento continuo y constante en aras de evitar y/o mitigar los riesgos que se puedan presentar en el desarrollo de las actividades en cumplimiento de las funciones institucionales.</t>
  </si>
  <si>
    <t>Inicia con la planeación de las auditorias internas y culmina con el seguimientos de los informes de gestión de ley.</t>
  </si>
  <si>
    <t>Perdida de Archivos de Gestión.</t>
  </si>
  <si>
    <t>Inadecuada aplicación de la Ley General de Archivo.</t>
  </si>
  <si>
    <t xml:space="preserve">Posible afectación economica y reputacional por la perdida de archivos de gestión debido a la inadecuada aplicación de la Ley General de Archivo. </t>
  </si>
  <si>
    <t xml:space="preserve">El jefe de oficina de control interno de gestión junto con la secretaria y auxiliar administrativa, asiste a todas las capacitaciones brindadas por la secretaria general respecto la Ley General de Archivo y la adecuada gestión documental, asi mismo realiza el monitoreo diario a la actualización del inventario documental mediante el formato FUID.
</t>
  </si>
  <si>
    <t>Perdida de los archivos digitales conservados en el Correo Institucional gmail.</t>
  </si>
  <si>
    <t>Falta de copias de seguridad en los archivos de información digitales establecidos en el drive de la Oficina.</t>
  </si>
  <si>
    <t>Posible afectación reputacional por la Perdida de los archivos digitales conservados en el Correo Institucional gmail debido a la falta de Falta de copias de seguridad en los archivos de información digitales establecidos en el drive de la Oficina.</t>
  </si>
  <si>
    <t>Talento humano desactualizado en el Sistema de Control Interno</t>
  </si>
  <si>
    <t>Escasas jornadas de capacitación al personal de planta y contratista en el Sistema de Control Interno, aunado a la alta rotación del personal contratista.</t>
  </si>
  <si>
    <t>Posible afectacion reputacional por Talento humano desactualizado en el Sistema de Control Interno debido a las escazas jornadas de capacitación al personal de planta y contratista en el Sistema de Control Interno, aunado a la alta rotación del personal contratista.</t>
  </si>
  <si>
    <t xml:space="preserve">Demoras en la consulta de información en los equipos de computo de la Oficina ya que no cuentan con las caracteristicas tecnologicas de hardware y software. </t>
  </si>
  <si>
    <t>Equipo de Computo obsoleto.</t>
  </si>
  <si>
    <t>Posibilidad de perdida reputacional por demoras en la consulta de información en los equipos de computo de la Oficina debido a que los equipos de computo no cuentan con las caracteristicas tecnologicas de hardware y software.</t>
  </si>
  <si>
    <t xml:space="preserve">El jefe de oficina de control interno de gestión en articulación con la Oficina TIC solicita el mantenimiento preventivo a los equipos de computo de la Oficina. </t>
  </si>
  <si>
    <t>Incumplimiento del Plan Anual de Auditorías.</t>
  </si>
  <si>
    <t>Falta de Procedimientos establecidos en la Oficina de Control Interno de Gestión y/o demoras en la solicitud y recopilación de información fuente que garantice la realización de las Auditorias  y los seguimientos.</t>
  </si>
  <si>
    <t>Posibilidad de perdida reputacional por el incumplimineto del Plan Anual de Auditorías debido a la Falta de Procedimientos establecidos en la Oficina de Control Interno de Gestión y/o demoras en la solicitud y recopilación de información fuente que garantice la realización de las Auditorias  y los seguimientos.</t>
  </si>
  <si>
    <t>Falta de gestión y seguimiento a las acciones de mejoramiento</t>
  </si>
  <si>
    <t>Desconocimiento de las auditorias practicadas y los planes de mejoramiento suscritos con entes externos.</t>
  </si>
  <si>
    <t>Posibilidad de afectación reputacional y económica por la falta de gestión y seguimiento a las acciones de mejoramiento debido al desconocimiento de las auditorias practicadas y los planes de merjoramiento suscritos con entes externos.</t>
  </si>
  <si>
    <t>Ejecución y admistración de procesos</t>
  </si>
  <si>
    <t>Fiscal</t>
  </si>
  <si>
    <t>Ejecución y administración de procesos</t>
  </si>
  <si>
    <t>Generando el Uso inadecuado de la información de la secretaría</t>
  </si>
  <si>
    <t>Conllenvando a  la Omisión en la entrega de repuesta de  PQRS al cliente externo</t>
  </si>
  <si>
    <t>Probabilidad del desconocimiento de las respuestas a peticiones quejas, reclamos interpuestos por los ciudadanos, entidades y organismos de control. Generando el Uso inadecuado de la información de la secretaría  Con llevando a  la Omisión en la entrega de repuesta de  PQRS al cliente externo</t>
  </si>
  <si>
    <t>El profesional asesor juridico de la dependencia Realizara seguimiento a la respuestas a las peticiones quejas, reclamos  interpuestos por los ciudadanos, entidades y organismos de control a traves del  Documento respuesta escrita.</t>
  </si>
  <si>
    <t>Cumplimiento de respuestas a ciudadanos vs número de PQRS</t>
  </si>
  <si>
    <t>El profesional asesor juridico reasignara a los profesionales de la dependencia de acuerdo a sus competencias para dar las respuesta a peticiones quejas, reclamos  interpuestos por los ciudadanos, entidades y organismos de control de acuerdo a lo previsto en los teminos establecidos en la  Ley 1437/11 a traves del  Documento respuesta escrita.</t>
  </si>
  <si>
    <t>Cumplimiento de respuestas a entes de control vs número de PQRS</t>
  </si>
  <si>
    <t>Ato</t>
  </si>
  <si>
    <t>Muy Alta</t>
  </si>
  <si>
    <t>Alta</t>
  </si>
  <si>
    <t>por la omisión del reporte o actualización de los conflcitos de interés por parte los funcionarios</t>
  </si>
  <si>
    <t>debido ausencia de consulta de los requerimientos aplicables a talento humano</t>
  </si>
  <si>
    <t>La profesional universitaria encargada del control a la vinculación verificará el recibido de los documentos completos de la hoja de vida incluyendo el formato de conflictos de intereses dejando como evidencia la lista de chequeo, esta acción la realizaría cada vez que haya una vinculación</t>
  </si>
  <si>
    <t># de fucnionarios verificados / total de funcionarios</t>
  </si>
  <si>
    <t>Fraude interno</t>
  </si>
  <si>
    <t xml:space="preserve">     Mayor a 500 SMLMV </t>
  </si>
  <si>
    <t>DESARROLLO SOCIAL</t>
  </si>
  <si>
    <t>CONTROL Y EVALUACIÓN</t>
  </si>
  <si>
    <t>Incumplimiento en la respuesta dentro de los términos establecidos a las solicitudes de los ciudadanos y/o terceros</t>
  </si>
  <si>
    <t>ausencia de personal competente para dar respuesta a estas solicitudes</t>
  </si>
  <si>
    <t>Posibilidad de obtener una afectación reputacional por incumplir los términos estipulados para dar respuesta a las PQRSDF debido a la ausencia de personal competente para dar trámite a estas solicitudes.</t>
  </si>
  <si>
    <t>El profesional encargado de dar respuesta a estas solicitudes deberá generar informes de seguimiento y control donde se especifique el tiempo transcurrido para dar respuesta, apoyado en el reporte que arroja la plataforma de gestión documental SIEP.</t>
  </si>
  <si>
    <t>PQRSDF recibidas / PQRSDF atendidas</t>
  </si>
  <si>
    <t>Favorecimiento por clientelismo o amiguismo a un oferente</t>
  </si>
  <si>
    <t xml:space="preserve"> adjudicar contrato a una central de medios que no cumpla los requisitos para desempeñar el objeto del mismo.</t>
  </si>
  <si>
    <t>Posibilidad de obtener mala imagen y pérdida de la reputación de la Alcaldía de Cúcuta a raíz del favorecimiento por clientelismo o amiguismo a un oferente  por adjudicar contrato a una central de medios que no cumpla los requisitos para desempeñar el objeto del mismo</t>
  </si>
  <si>
    <t>La secretaria de despacho y el profesional jurídico verificarán que la entidad prestadora del servicio cumpla con todos los requisitos para ejecutar el objeto del contrato.</t>
  </si>
  <si>
    <t>Porcentaje de cumplimiento de los requisitos de contratación</t>
  </si>
  <si>
    <t>La secretaria de Prensa y el profesional juridico establecerán la cantidad,  tipo de medios y el recurso humano necesario para la ejecucion del contrato.</t>
  </si>
  <si>
    <t>cantidad de solicitudes/ total de solicitudes contratados</t>
  </si>
  <si>
    <t>SALUD Y PROTECCIÓN SOCIAL</t>
  </si>
  <si>
    <t>ACCESO A LA JUSTICIA</t>
  </si>
  <si>
    <t>Gestionar adecuadamente el recaudo de los tributos a través de mecanismos como la determinación fiscalización, liquidación y cobro de los mismos para mantener los ingresos del municipio de San José de Cúcuta</t>
  </si>
  <si>
    <t>Inicia desde la determinación del plan operativo de fiscalización e identificación de estrategias para la operación del proceso hasta la toma de acciones de mejora del proceso.</t>
  </si>
  <si>
    <t xml:space="preserve">Información
desactualizada, e
inconsistente.       </t>
  </si>
  <si>
    <t>1. Bases de datos obsoletas, 2. Contribuyentes no actualizan, 3. Municipio no hace uso de convenios y normatividad para actualizar</t>
  </si>
  <si>
    <t xml:space="preserve">Perdida en la capacidad de recaudar, desconfianza en la información, fraude, incapacidad de perseguir a obligados a contribuyentes que incumplen obligaciones </t>
  </si>
  <si>
    <t>Implementación del convenio firmado con la Cámara de Comercio de Cúcuta en cuanto al cruce de información de los contribuyentes activos y cancelados</t>
  </si>
  <si>
    <t># de establecimientos actualizados / # de establecimientos registrados en la base de datos municipal</t>
  </si>
  <si>
    <t>Subsecretario (a) Rentas e Impuesto - Secretario (a) Hacienda</t>
  </si>
  <si>
    <t>Junio - Diciembre</t>
  </si>
  <si>
    <t>Semestral</t>
  </si>
  <si>
    <t>Falta de personal</t>
  </si>
  <si>
    <t>Falta de personal de planta y contrato con los perfiles necesarios</t>
  </si>
  <si>
    <t>Alta probabilidad de archivo en procesos de fiscalización y liquidación. Respuesta extemporánea a recursos legales</t>
  </si>
  <si>
    <t>Gestión ante la Subsecretaría de Talento Humano y contratación del personal suficiente</t>
  </si>
  <si>
    <t># de nuevos cargos creados o trasladados y # de personas contratadas / # personas solicitado</t>
  </si>
  <si>
    <t>Anual</t>
  </si>
  <si>
    <t>Información tributaria perdida</t>
  </si>
  <si>
    <t>Cambio de software</t>
  </si>
  <si>
    <t xml:space="preserve">Perdida información sensible tributaria de los contribuyentes municipales </t>
  </si>
  <si>
    <t>Auditoría de la base de datos final antes de la migración y de la información que se encuentra en el actual software</t>
  </si>
  <si>
    <t># placas auditadas / # total de placas activas en el software</t>
  </si>
  <si>
    <t>Secretario (a) Hacienda</t>
  </si>
  <si>
    <t>Uso inadecuado de la información por parte de las personas o usuarios debidamente autorizados</t>
  </si>
  <si>
    <t>Inadecuada selección de roles a los usuarios por parte de los administradores encargados de los sistemas de infomación</t>
  </si>
  <si>
    <t xml:space="preserve">Divulgar, exponer, publicar, o difundir la información a la que se tiene acceso tanto de las víctimas del conflicto armado como de la población en proceso de reintegración y reincorporación </t>
  </si>
  <si>
    <t>Socializar y orientas sobre las buenas prácticas en el manejo de la información</t>
  </si>
  <si>
    <t xml:space="preserve">Capacitar al equipo de trabajo en tratamiendo de datos </t>
  </si>
  <si>
    <t xml:space="preserve">Actualizar y realizar seguimientos de los contratistas o usuarios autorizados que tengan acceso a los sistemas de información </t>
  </si>
  <si>
    <t xml:space="preserve">Establecer hoja de ruta clara de los procesos para los que se requiere información  </t>
  </si>
  <si>
    <t xml:space="preserve"> Debilidad de parámetros y controles para el acceso a los datos</t>
  </si>
  <si>
    <t xml:space="preserve">Carencia de validaciones y verificaciones de los procedimientos efectuados con la información </t>
  </si>
  <si>
    <t>Divulgar, publicar o usar para provecho propio o de un tercero la información a la cual se tiene acceso en la ejecución de los servicios</t>
  </si>
  <si>
    <t>Verificación y revisión de los procedimientos que se realizan con la información no pública o de índole confidencial</t>
  </si>
  <si>
    <t>Socializar  lineamientos del dominio de seguridad de la información y actualizar el procedimiento de seguridad de la información según lineamiento de MIPG</t>
  </si>
  <si>
    <t xml:space="preserve">Carencia o deficiencia en las fuentes de información que permiten tener una base de datos actualizadas sobre las víctimas </t>
  </si>
  <si>
    <t>Dificultades comunicativas entre procesos, frente a cambios en la información que se consume de los procesos y que no son comunicados oportunamente</t>
  </si>
  <si>
    <t>Entrega de atención o ayuda humanitaria inmediata a personas  que no se encuentran en un grado de vulnerabilidad extremo o que no cumplen con los requisitos previamente establecidos</t>
  </si>
  <si>
    <t xml:space="preserve">Socialización de los compromisos y responsabilidades que cada beneficiario adquiere al recibir dichos fortalecimientos </t>
  </si>
  <si>
    <t xml:space="preserve">Sinergia y apoyo entre el equipo de trabajo de la SPCP </t>
  </si>
  <si>
    <t>Mejorar y actualizar las bases de datos y registros realizados en cada una de las actividades</t>
  </si>
  <si>
    <t>Identificar adecuadamente  el grado de vulnerabilidad de la población declarante víctima del conflicto armado</t>
  </si>
  <si>
    <t>Falta de capacidad operativa para controlar el inventario</t>
  </si>
  <si>
    <t>No realizar inventario de los bienes dados en administración</t>
  </si>
  <si>
    <t>Hurto de bienes institucionales</t>
  </si>
  <si>
    <t>Verificación y mejora del formato de asignación de préstamos</t>
  </si>
  <si>
    <t>Casi seguro</t>
  </si>
  <si>
    <t>Realizar actualización de formato y protocolo de vigilancia</t>
  </si>
  <si>
    <t xml:space="preserve">Persona de planta encargada + profesional de apoyo a procesos de planeación </t>
  </si>
  <si>
    <t>Verificación y mejora del Formato de Asignación de equipos</t>
  </si>
  <si>
    <t>Realizar verificación del estado del inventario y de los formato</t>
  </si>
  <si>
    <t>Posibilidad de perdida económica por incurrir en sobrecostos o gastos no autorizados en la contratación de bienes y servicios para el desarrollo de los proyectos de inversión, debido a una inadecuada planeación y supervisión, lo que podría generar un impacto negativo en el presupuesto municipal.</t>
  </si>
  <si>
    <t>El supervisor o la interventoría del contrato realizará monitoreo contínuo a todos los procesos que se harán antes de la ejecución del contrato dejando como registro el acta del estudio técnico de la viabilidad del contrato</t>
  </si>
  <si>
    <t>Posibilidad de afectación reputacional debido a la no ejecución adecuada los recursos asignados a los diferentes proyectos, lo que podría conllevar a la devolución de recursos o a la subejecución presupuestal, afectando el cumplimiento de metas y objetivos.</t>
  </si>
  <si>
    <t>El supervisor del contrato realizará seguimiento a la ejecución del presupuesto asignado trimestralmente, dejando como registro las visitas y el acta de revisión</t>
  </si>
  <si>
    <t>por incurrir en sobrecostos o gastos no autorizados en la contratación de bienes y servicios para el desarrollo de los proyectos de inversión</t>
  </si>
  <si>
    <t>debido a una inadecuada planeación y supervisión</t>
  </si>
  <si>
    <t xml:space="preserve"> debido a la no ejecución adecuada los recursos asignados a los diferentes proyectos</t>
  </si>
  <si>
    <t>lo que podría conllevar a la devolución de recursos o a la subejecución presupuestal, afectando el cumplimiento de metas y objetivos</t>
  </si>
  <si>
    <t># de estudios técnicos realizados / # de estudios técnicos para monitoreo</t>
  </si>
  <si>
    <t># seguimientos realizados / # de seguimientos progrmados</t>
  </si>
  <si>
    <t>programación física y financiera</t>
  </si>
  <si>
    <t>Reuniones realizadas</t>
  </si>
  <si>
    <t xml:space="preserve">
DIRECCIONAMIENTO Y PLANEACIÓN ESTRATÉGICA
</t>
  </si>
  <si>
    <t>bajo</t>
  </si>
  <si>
    <t>MUY BAJA</t>
  </si>
  <si>
    <t>GESTIÓN JURÍDICA</t>
  </si>
  <si>
    <t>DEFENSA JURÍDICA</t>
  </si>
  <si>
    <t>Asesorar, representar jurídicamente a la Alcaldía mediante la emisión de conceptos, desarrollo de actuaciones judiciales, extrajudiciales o administrativas y, el establecimiento de políticas de prevención del daño antijurídico y defensa jurídica para asegurar la protección de los intereses de la Entidad.</t>
  </si>
  <si>
    <t>Posibilidad de afectación reputacional y económica</t>
  </si>
  <si>
    <t>que generen daño antijurídico para la Alcaldía debido a asesoría jurídica - conceptos jurídicos inadecuados</t>
  </si>
  <si>
    <t>por accion dolosa de favorecimiento porpio, a un tercero o particular</t>
  </si>
  <si>
    <t xml:space="preserve"> Posibilidad de afectación reputacional y económica que generen daño antijurídico para la Alcaldía debido a asesoría jurídica - conceptos jurídicos inadecuados por accion dolosa de favorecimiento porpio, a un tercero o particular</t>
  </si>
  <si>
    <t>Usuarios, productos y prácticas organizacionales</t>
  </si>
  <si>
    <t>Genera altas consecuencias sobre la entidad</t>
  </si>
  <si>
    <t>El jefe de la Oficina Jurídica debe identificar las falencias o errores conceptuales dentro del documento objeto de revisión.</t>
  </si>
  <si>
    <t>Nº de concepto juridico asignados / Nº total de conceptos jurídicos validados</t>
  </si>
  <si>
    <t>Reducir - mitigar</t>
  </si>
  <si>
    <t>Realizar seguimiento a los conceptos jurídicos emitidos por la O.A.J.</t>
  </si>
  <si>
    <t>El jefe o delegado de la O.A.J</t>
  </si>
  <si>
    <t>El funcionario encargado de las validaciones de las hojas de vida del sigep de la Oficina de Tecnologias de la Información y las Comunicaciones realizará un documento que contenga los lineamientos para el proceso de validaciones requerido para el proceso de contratación de OPS de la entidad, con el objetivo de garantizar la trazabilidad e idoneidad de las validaciones en la plataforma.</t>
  </si>
  <si>
    <t>1 documento con el procedimiento de validaciones de hojas validadas en la entidad</t>
  </si>
  <si>
    <t>Realizar un reporte con las validaciones del hojas de vida en el SIGEP</t>
  </si>
  <si>
    <t>Mayo - Agosto</t>
  </si>
  <si>
    <t>Agosto</t>
  </si>
  <si>
    <t>El funcionario encargado de la Oficina TIC llevara un registo de las solicitudes enviadas para validaciones de hojas de vida con el objetivo de garantizar la idoneidad de las validaciones.</t>
  </si>
  <si>
    <t>El funcionario encargado del desarrollo de la pagina web de la Oficina TIC Implementara acciones para esteblecer controles de seguridad en la pagina web.</t>
  </si>
  <si>
    <t>el funcionario encargado de la pagina web documentara las acciones que se implementen para establecer controles de seguridad en la página web.</t>
  </si>
  <si>
    <t># de procedimeintos realizados / # de procedimeintos programados</t>
  </si>
  <si>
    <t>El comunicador de la Oficina de Tecnologias de la Información y las Comunicaicones realizará contenido publicitario acerca de los proyectos que se realizán en la oficina.</t>
  </si>
  <si>
    <t>Posibilidad de Impacto reputacional por el inadecuado uso de los sistemas de gestión documental a la hora de dar respuesta a las PQRSDF a los ciudadanos debido a la falta de capacitación y seguimiento de los procesos del sistema implementado.</t>
  </si>
  <si>
    <t>El contratista encargado de proveer el Sistema de Gestión documenntal de la entidad realizará capacitaciones en el manejo del sistema de gestión documental de la entidad.</t>
  </si>
  <si>
    <t>El funcioanrio de la oficina TIC realizará la Rendición anualmente de los informes a SIA contraloría revisando que las dependencias  adjunten todos los soportes y formatos enviados por las dependencias.</t>
  </si>
  <si>
    <t>por parte de los intervinientes en las diferentes etapas contractuales, que pudieran favorecer la adjudicacion la ejecucion o liquidacion del contrato</t>
  </si>
  <si>
    <t xml:space="preserve">Debido al flujo de contratación y la falta de controles adicionales en el proceso de verificación del procedimiento </t>
  </si>
  <si>
    <t>el equipo de contratacion mediante el contratista que sea asiganado por la secretaria de despacho, debe presentar documento excel con informacion de los contratos  vigentes y el l seguimiento al SIA observ. Dejando un acta de reunion de la presentacion del mismo.</t>
  </si>
  <si>
    <t>N° de actividades a las cuales se les da cumplimiento / N° total de actividades establecidas en el contrato</t>
  </si>
  <si>
    <t xml:space="preserve">el programa de plan apmpliado de imunicacicion PAI- , por medio de la referente del programa , profesional universitaria genera las alertas para la contratacion oportuna del Mantenimiento oportuno, preventivo y correctivo de los equipos de cadena de frío mediante correos electronicos dirijidos al subsecretario de salud publica y secretario de desapcho como ordenador del gasto, según las recomendaciones del fabricante y lo estipulado en el manual técnico administrativo, ella como referente entrega las gestiones o alertas emitas al ordenador del gasto para que sea adquirido con oportunidad. </t>
  </si>
  <si>
    <t xml:space="preserve">Probabilidad de Daño fiscal  Por omitir documentos que estan determinados en el manual de contratacion    o nomatividad vigente,  por parte de los intervinientes en las diferentes etapas contractuales. ya que podrian favorecer  la adjudicacion,  la ejecucion o liquidacion del contratos .  sumado a esto el supervisor por la cantidad de personal a su cargo podria caer en dicha materializacion, Debido al flujo de contratación y la falta de controles adicionales en el proceso de verificación de contratos y cuentas de cobro. </t>
  </si>
  <si>
    <t>ALTA</t>
  </si>
  <si>
    <t>Elaborar pliegos de condiciones o estudios previos incompletos y/o con requerimientos técnicos excluyentes</t>
  </si>
  <si>
    <t>Inobservancia del manual de contratación y de la normatividad legal vigente al realizar un contrato</t>
  </si>
  <si>
    <t xml:space="preserve">Probabilidad de recibir demandas contra la entidad, investigaciones penales, disciplinarias por elaborar pliegos de condiciones o estudios previos incompletos y/o con requerimientos técnicos excluyentes por la inobservancia del manual de contratación y de la normatividad legal vigente al realizar un contrato </t>
  </si>
  <si>
    <t>Para la etapa precontractual el enlace de contratación mensualmente verificará el cumplimiento de los requisitos de elaboración de los pliegos de condiciones y estudios previos de conformidad con la normatividad vigente y aprueba el proceso para la firma del ordenador del gasto.  Para la etapa contractual el enlace de contratación verificará la suscripción de los archivos a los aplicativos de contratación en las fechas dispuestas y aprueba el proceso para la firma del ordenador del gasto. En el sistema de información queda el registro correspondiente en caso de encontrar inconsistencias, devuelve el proceso al profesional de contratos asignado. Las acciones se evidenciarán en informes de seguimiento mensuales.</t>
  </si>
  <si>
    <t>Numero de Segumientos realizados/ Número de Segumientos Programados</t>
  </si>
  <si>
    <t>Posibilidad de riesgo reputacional por ausencia o debilidad en la
verificación, por parte de la Subsecretaría de Administración de Talento
Humano, de los reportes de conflictos de interés presentados por los
funcionarios</t>
  </si>
  <si>
    <t>(Total de vinculaciones realizadas en nivel directivo / Total de
vinculaciones con conflictos de intereses) × 100</t>
  </si>
  <si>
    <t>Fiscal, legal y reputacional</t>
  </si>
  <si>
    <t xml:space="preserve">Solicitud de disponibilidad y registros presupuestales no acorde al uso del rubro.
</t>
  </si>
  <si>
    <t>Desconocimiento o falta de capacitación sobre normativas presupuestales; ausencia de doble verificación financiera</t>
  </si>
  <si>
    <t>Cambio en la destinación de los recursos según su fuente de financiación, lo cual puede derivar en sanciones o pérdida de viabilidad financiera de programas</t>
  </si>
  <si>
    <t>Riesgo financiero y presupuestal</t>
  </si>
  <si>
    <t>ALTO</t>
  </si>
  <si>
    <t>Validación de cada giro contra el certificado de disponibilidad presupuestal (CDP) y la fuente de financiación</t>
  </si>
  <si>
    <t>% de giros correctamente justificados con CDP y fuentes</t>
  </si>
  <si>
    <t>Manual de ejecución presupuesta</t>
  </si>
  <si>
    <t>CDP,RP, informes financieros</t>
  </si>
  <si>
    <t>Fortalecer controles contables, mejorar trazabilidad financiera</t>
  </si>
  <si>
    <t>1. Capacitar al personal en normativas de fuentes de financiación
2.Implementar doble control automático en el sistema contable
3. Auditoría externa</t>
  </si>
  <si>
    <t>Coordinador Financiero / Jefe Presupuestal</t>
  </si>
  <si>
    <t>Financiero y social</t>
  </si>
  <si>
    <t>Apropiaciones insuficientes para la demanda de servicios</t>
  </si>
  <si>
    <t>Planeación deficiente basada en datos desactualizados o incompletos</t>
  </si>
  <si>
    <t>Inadecuada planeación presupuestal que genera déficit en la atención a grupos poblacionales</t>
  </si>
  <si>
    <t>Riesgo financiero y operativo</t>
  </si>
  <si>
    <t>MEDIA</t>
  </si>
  <si>
    <t>MAYOR</t>
  </si>
  <si>
    <t>Revisión técnica de proyecciones de demanda poblacional con base en SISBEN y datos DANE</t>
  </si>
  <si>
    <t>% de cobertura presupuestal vs demanda real</t>
  </si>
  <si>
    <t>Cobertura de servicios</t>
  </si>
  <si>
    <t>Parcial</t>
  </si>
  <si>
    <t>Plan de presupuesto anual, análisis financiero</t>
  </si>
  <si>
    <t>Informes presupuestales y proyecciones de demanda</t>
  </si>
  <si>
    <t>Mejora en sistema de recolección y análisis de datos de demanda</t>
  </si>
  <si>
    <t>Actualizar base de datos y validar con entes externos</t>
  </si>
  <si>
    <t>Jefe Oficina de Planeación</t>
  </si>
  <si>
    <t>Control Interno mensualmente</t>
  </si>
  <si>
    <t>En implementación</t>
  </si>
  <si>
    <t>Reportar mensualmente en la plataforma PIIP del DNP el avance físico y financiero de los productos asociados a los proyectos que lidera la Oficina Sisbén</t>
  </si>
  <si>
    <t>(Valor de los Pagos realizados "Orden de giro" / Valor de compromisos adquiridos "Orden de pago") * 100</t>
  </si>
  <si>
    <t>(Número de pagos marcados "pagado" / Número total de pagos aprobados "aceptado") * 100</t>
  </si>
  <si>
    <t>(Número de cuentas pagadas "orden de giro" / Número total de pagos pactados "orden de pago") * 100</t>
  </si>
  <si>
    <t>N° de unidades de conservación revisadas / N° de unidades de conservación generadas.</t>
  </si>
  <si>
    <t>N° de unidades de conservación revisadas en el drive / N° de unidades de conservación generadas en el drive.</t>
  </si>
  <si>
    <t>N° de personal capacitado / N° de personal asignado a la oficina</t>
  </si>
  <si>
    <t>N° de equipos de computo con mantenimiento / N° equipos de computo asignado</t>
  </si>
  <si>
    <t>N° auditorias ejecutadas/N°auditorias programadas.</t>
  </si>
  <si>
    <t>N°planes de mejora con seguimiento /N°planes de mejora suscritos</t>
  </si>
  <si>
    <t>Debilidad en los controles para la verificación de los procesos de contratación vigentes, lo que puede generar riesgos de irregularidades, falta de transparencia y cumplimiento inadecuado de las normativas.</t>
  </si>
  <si>
    <t>Los responsables de supervisar los procesos de contratación pueden carecer de capacitación adecuada sobre normativas, procedimientos y herramientas necesarias.</t>
  </si>
  <si>
    <t>Posibilidad de incurrir en irregularidades, como fraude, corrupción, sobrecostos o incumplimientos contractuales, afectando la transparencia, la reputación de la organización y el adecuado.</t>
  </si>
  <si>
    <t>Afectación Económica o presupuestal</t>
  </si>
  <si>
    <t xml:space="preserve">Definir procedimientos claros y listas de verificación. </t>
  </si>
  <si>
    <t xml:space="preserve"> (Número de procesos de contratación auditados / Total de procesos de contratación realizados) × 100</t>
  </si>
  <si>
    <t xml:space="preserve">Implementación de listas de chequeo y verificación de requisitos de contratación </t>
  </si>
  <si>
    <t>Febrero</t>
  </si>
  <si>
    <t>Febrero - Diciembre</t>
  </si>
  <si>
    <t xml:space="preserve">Debilidad en los controles para la verificación de los procesos de contratación realizados con recursos de SGP </t>
  </si>
  <si>
    <t>Los responsables de supervisar los procesos de contratación pueden carecer de capacitación y conocimiento sobre normativas y procedimientos de uso de recursos de SGP</t>
  </si>
  <si>
    <t>Posibilidad de incurrir en malas practicas de uso de recursos de SGP - Proposito General Cultura, que pueda traer consigo hallazgos ante antes de control</t>
  </si>
  <si>
    <t>Definir procedimiento para el uso de recursos SGP</t>
  </si>
  <si>
    <t>(Número de procesos de contratación auditados / Total de contratos con hallazgos) × 100</t>
  </si>
  <si>
    <t>Verificación de procesos y documentación de los procesos con Recursos de SGP</t>
  </si>
  <si>
    <t>Marzo</t>
  </si>
  <si>
    <t>Marzo - Diciembre</t>
  </si>
  <si>
    <t xml:space="preserve">Probabilidad de falta de control, vigilancia y seguimiento relacionada a la contratación para favorecimiento propio </t>
  </si>
  <si>
    <t>conllevando al inadecuado seguimiento en la celebración de contratos sin el cumplimiento de requisitos legales y técnicos</t>
  </si>
  <si>
    <t>Probabilidad de falta de control, vigilancia y seguimiento relacionada a la contratación para favorecimiento propio conllevando al inadecuado seguimiento en la celebración de contratos sin el cumplimiento de requisitos legales y técnicos</t>
  </si>
  <si>
    <t>El enlace de contratación  mensualmente verificara que la información suministrada por el proveedor corresponda con los requisitos establecidos con el tipo de contratación a través de una lista de chequeo donde están los requisitos de información y formatos de contratación. En caso de encontrar alguna novedad, el Profesional encargado de contratación informa por correo electrónico para adelantar los ajustes correspondientes.</t>
  </si>
  <si>
    <t>Cumplimiento de información de contratos vs numero de contratos</t>
  </si>
  <si>
    <t>con registro</t>
  </si>
  <si>
    <t xml:space="preserve">Cumplimiento de las herramientas de consolidación </t>
  </si>
  <si>
    <t xml:space="preserve">Funcionario designado para el tema de contratación  </t>
  </si>
  <si>
    <t xml:space="preserve">Enero </t>
  </si>
  <si>
    <t xml:space="preserve">Enero - Diciembre </t>
  </si>
  <si>
    <t>El líder de calidad del DAPM realizará 1 socialización semestral de los procedimientos de las subdirecciones a la funcionaria encargada de reasignar las PQRSDF en el sistema de gestión documental, dejando para ello el acta de reunión para la socialización</t>
  </si>
  <si>
    <t xml:space="preserve">
GESTIÓN DE PLANEACION
</t>
  </si>
  <si>
    <t xml:space="preserve">
GESTIÓN DE MEJORA CONTÍNUA
</t>
  </si>
  <si>
    <t>GESTION DE LAS COMUNICACIONES</t>
  </si>
  <si>
    <t>COMUNICACIÓN CORPORATIVA - COMUNICACIÓN SOCIAL E IMAGEN INSTITUCIONAL</t>
  </si>
  <si>
    <t>ADMINISTRACIÓN DE TRÁMITES Y SERVICIOS A LOS USUARIOS</t>
  </si>
  <si>
    <t>RELACIONAMIENTO CON EL CIUDADANO</t>
  </si>
  <si>
    <t>GESTIÓN CONTRACTUAL</t>
  </si>
  <si>
    <t>GESTIÓN DE ESTRUCTURACIÓN DE CONTRATOS - SEGUIMIENTO Y SUPERVISIÓN</t>
  </si>
  <si>
    <t>GESTIÓN LOGÍSTICA - MANTENIMIENTO DE BIENES</t>
  </si>
  <si>
    <t>ÁREA DE TRABAJO DE ALMACÉN E INVENTARIO</t>
  </si>
  <si>
    <t>ÁREA DE TRABAJO DE GESTIÓN CONTRACTUAL</t>
  </si>
  <si>
    <t>ÁREA DE TRABAJO DE GESTIÓN DOCUMENTAL</t>
  </si>
  <si>
    <t>GESTIÓN DOCUMENTAL</t>
  </si>
  <si>
    <t>ARCHIVO GENERAL - PROCESOS ARCHIVÍSTICOS</t>
  </si>
  <si>
    <t>ÁREA DE TRABAJO DE PENSIONES</t>
  </si>
  <si>
    <t>Gestión del Talento Humano</t>
  </si>
  <si>
    <t>RETIRO DEL SERVICIO PÚBLICO</t>
  </si>
  <si>
    <t>GESTIÓN DE TALENTO HUMANO</t>
  </si>
  <si>
    <t>OFICINA DE TALENTO HUMANO</t>
  </si>
  <si>
    <t>GESTIÓN DEL TALENTO HUMANO</t>
  </si>
  <si>
    <t>GESTIÓN DEL INGRESO DEL RECURSO HUMANO - DESARROLLO DEL TALENTO HUMANO</t>
  </si>
  <si>
    <t>ÁREA DE TRABAJO DE SEGURIDAD Y SALUD EN EL TRABAJO</t>
  </si>
  <si>
    <t>SALUD PÚBLICA - ASEGURAMIENTO Y ATENCIÓN EN SALUD - GESTIÓN INSTITUCIONAL</t>
  </si>
  <si>
    <t>GESTIÓN CULTURAL</t>
  </si>
  <si>
    <t>DERECHOS HUMANOS - CONSTRUCCIÓN DE PAZ</t>
  </si>
  <si>
    <t>GESTIÓN DEL DESARROLLO EMPRESARIAL - GESTIÓN DEL TRABAJO</t>
  </si>
  <si>
    <t>GESTIÓN DEL ORDENAMIENTO TERRITORIAL</t>
  </si>
  <si>
    <t>GESTIÓN FINANCIERA DEL ORDENAMIENTO TERRITORIAL</t>
  </si>
  <si>
    <t>GESTIÓN DEL DESARROLLO SOSTENIBLE</t>
  </si>
  <si>
    <t>IMPUESTOS Y RENTAS</t>
  </si>
  <si>
    <t>GESTIÓN TRIBUTARIA</t>
  </si>
  <si>
    <t>GESTIÓN CONTABLE</t>
  </si>
  <si>
    <t>GESTIÓN FINANCIERA</t>
  </si>
  <si>
    <t>GESTIÓN DEL TESORO</t>
  </si>
  <si>
    <t>SEGUIMIENTO EVALUACIÓN Y CONTROL</t>
  </si>
  <si>
    <t xml:space="preserve">
GESTIÓN DE LA INFORMACIÓN ESTADÍSTICA
</t>
  </si>
  <si>
    <t xml:space="preserve">PLANEACIÓN ESTADÍSTICA - FORTALECIMIENTO DE REGISTROS ADMINISTRATIVOS - CALIDAD ESTADÍSTICA
</t>
  </si>
  <si>
    <t xml:space="preserve">
GESTIÓN DEL ORDENAMIENTO TERRITORIAL
</t>
  </si>
  <si>
    <t xml:space="preserve">
PLANIFICACIÓN TERRITORIAL
</t>
  </si>
  <si>
    <t>DESPACHO</t>
  </si>
  <si>
    <t>SUBSECRETARIA DE ORDENAMIENTO TERRITORIAL - AREA DE TRABAJO DE CONTROL FÍSICO</t>
  </si>
  <si>
    <t>SUBSECRETARIA DE PROYECCIÓN SOCIOECONÓMICA - OFICINA DE CARACTERIZACIÓN SOCIO ECONÓMICA</t>
  </si>
  <si>
    <t>SUBSECRETARIA DE PROYECCIÓN SOCIOECONÓMICA - ÁREA DE TRABAJO DE DESEMPEÑO INSTITUCIONAL</t>
  </si>
  <si>
    <t>DERECHOS HUMANOS</t>
  </si>
  <si>
    <t>GESTIÓN DE LA INCLUSIÓN SOCIAL</t>
  </si>
  <si>
    <t>Acciones legales en contra de la Secretaría de Educación por parte de los peticionarios, ocasionando pérdida de credibilidad y percepción de baja efectividad de la entidad.</t>
  </si>
  <si>
    <t>Filtración y pérdida de documentos e información reservada, hojas de vida y procesos adelantados por la Secretaría de educación.</t>
  </si>
  <si>
    <t>Posibilidad de errores en la liquidación de nómina y novedades que generan pagos por mayor valor por dificultades en la parametrización del sistema humano ( plataforma del MEN)</t>
  </si>
  <si>
    <t>El Profesional de Talento Humano revisa la parametrización, una vez se ingresa el calendario escolar de la vigencia y se trabaja con soporte lógico la incidencia y se revisa el concepto de salario de vacaciones de cada uno de los docentes retirados verificando que se liquide los días proporcionales a la fecha del retiro.</t>
  </si>
  <si>
    <t>Núumero de contratistas / informes de cumplimiento presentado por el supervisor de cada contrato.</t>
  </si>
  <si>
    <t>Implementar un sistema de gestión documental digital para almacenar y organizar información clave en una plataforma segura.</t>
  </si>
  <si>
    <t>Realizar respaldos periódicos en servidores externos y almacenamiento en la nube con acceso restringido.</t>
  </si>
  <si>
    <t>Posibilidad de pérdida de la imagen de la SEM por demandas y acciones judiciales en contra de la Entidad, sanciones, condenas,  desacatos por la gestión inapropiada o inoportuna de los PQRSF</t>
  </si>
  <si>
    <t>Los líderes de cada área  con sus profesionales de apoyo, realizan el respectivo seguimiento a los términos judiciales para la presentación de las respectivas contestaciones a fin de evitar la vulneración de derechos constitucionales y con esto, evitar las acciones de tutela y demás acciones judiciales.</t>
  </si>
  <si>
    <t>Fortalecer las plataformas digitales encargadas de registrar cada PQRS y así permita el seguimiento en</t>
  </si>
  <si>
    <t xml:space="preserve"> Detrimento patrimonial y pérdida reputacional por incumplimiento de metas del Plan de Desarrollo Municipal o de las actividades misionales de la Entidad, generando que los productos entregados con el contrato no estén acordes con las condiciones pactadas en el objeto y obligaciones.</t>
  </si>
  <si>
    <t>Contratación personal no idóneo para el  desarrollo de los proyectos y actividades del Subproceso. 
 Asignación o contratación inadecuada de proveedores de bienes y servicios.</t>
  </si>
  <si>
    <t>Probabilidad de detrimento patrimonial y pérdida reputacional por  incumplimiento de metas del Plan de Desarrollo Municipal o de las actividades misionales de la Entidad, generando que los productos entregados con el contrato no estén acordes con las condiciones pactadas en el objeto y obligaciones por la contratación personal no idóneo para el  desarrollo de los proyectos y actividades del Subproceso, asignación o contratación inadecuada de proveedores de bienes y servicios.</t>
  </si>
  <si>
    <t>En relacion a la contratación y a fin de evitar la desviación de recursos y favorecimiento a terceros, se conforma el equipo de contratación de la Secretaría de educación liderado por un profesional, con el objeto de evaluar las hojas de vida de los aspirantes a los cargos, verificando que estos cumplan con los requisitos de experiencia e idoneidad, siendo el caso para las OPS. Dentro de los contratos de concesiones, licitaciones o demás, el grupo de contratación verificará los documentos aportados por el proponente par adjudicar a aquel cuya propuesta sea mas económica y favorable para la secretaría, para lo cual se dejará como registro la publicación de las hojas de vida y proponenetes con sus evidencias en la plataforma SECOP I y SECOP II.</t>
  </si>
  <si>
    <t>Número de contratos monitoreados / Número de contratos celebrados y publicados, Número de propononentes / Número de contratos celebrados y publicados.</t>
  </si>
  <si>
    <t>Establecer un sistema de seguimiento periódico que analice el avance de cada meta del plan de desarrollo.</t>
  </si>
  <si>
    <t>Pérdida de la imagen y  credibilidad en la Secretaría de Educación Municipal.</t>
  </si>
  <si>
    <t>Posibilidad de pérdida de la imagen y credibilidad en la Secretaría de Educación Municipal por asignación de requerimientos que ocasionan represamientos en una misma dependencia, por dudas en la determinación de competencia y aporte de insumos para responder.</t>
  </si>
  <si>
    <t>Cada Subsecretario revisa los requerimientos allegados a su dependencia para verificar la competencia para resolver las peticiones.</t>
  </si>
  <si>
    <t>Informe mensual PQRSF por Subsecretarías</t>
  </si>
  <si>
    <t>Establecer reuniones periódicas de trabajo entre las diferentes dependencias para mejorar la comunicación y resolución de problemas.</t>
  </si>
  <si>
    <t>Disminución de los recursos del sistema general de participaciones  SGP que recibe la Secretaría de Educación Municipal, para  cubrir la prestación del servicio educativo.</t>
  </si>
  <si>
    <t>Inadecuada caracterización de los estudiantes en la plataforma SIMAT debido a la falta de compromiso de algunos rectores de las Instituciones Educativas con el suministro de información actualizada vigente y accesible en el  Sistema Integrado de Matrícula SIMAT.</t>
  </si>
  <si>
    <t>Probabilidad de disminución de los recursos del sistema general de participaciones  SGP que recibe la Secretaría de Educación Municipal, para  cubrir la prestación del servicio educativo por la Inadecuada caracterización de los estudiantes en la plataforma SIMAT debido a la falta de compromiso de algunos rectores de las Instituciones Educativas con el suministro de información actualizada vigente y accesible en el  Sistema Integrado de Matrícula SIMAT.</t>
  </si>
  <si>
    <t>El profesional líder de cobertura  de la SEM, junto con su equipo, verifica que la información suministrada por las Instituciones Educativas en el SIMAT, sea la idónea a través de la validación en el sistema.</t>
  </si>
  <si>
    <t>Número de Necesiades Educativas planteadas /  Soluciones de necesidades.</t>
  </si>
  <si>
    <t>Implementar mecanismos de control y eficiencia en el uso de los fondos disponibles para maximizar su impacto.</t>
  </si>
  <si>
    <t>Alumnos inexxistentes que causen hallazgo por parte de la contraloría general de la república.</t>
  </si>
  <si>
    <t>Alumnos que asisten a clase/alumnos matriculados en el Simat.</t>
  </si>
  <si>
    <t>Errores en la liquidación de nómina y novedades que generan pagos por mayor valor.</t>
  </si>
  <si>
    <t>Dificultades en la parametrización del sistema humano ( plataforma del MEN)</t>
  </si>
  <si>
    <t>Posibilidad de errores en la liquidación de nómina y novedades que gen&gt;eran pagos por mayor valor por dificultades en la parametrización del sistema humano ( plataforma del MEN)</t>
  </si>
  <si>
    <t>El lider de Talento Humano junto con el equipo de Nómina verifica la liquidación de Nómina y novedades e identifica los mayores valores pagados a los Docentes a través del Sistenma Humano ( plataforma tecnológica del MEN) dejando constancia en los documentos extraídos de la plataforma",, aclarándose que no se deja Constancia mediante actas, toda vez que la misma plataforma permite evidenciar los ajustes a realizar.</t>
  </si>
  <si>
    <t>Cantidad de peticiones presentadas por los usuarios</t>
  </si>
  <si>
    <t>Implementar un protocolo de validación para novedades antes de que sean aplicadas en el sistema de nómina.</t>
  </si>
  <si>
    <t>Hallazgos de los entes de control.</t>
  </si>
  <si>
    <t>Publicación extemporáneas en la plataforma SECOP por demoras en las estrategias de información.</t>
  </si>
  <si>
    <t>Probabilidad de hallazgos de los entes de control por la publicación extemporánea en la plataforma SECOP por demoras en las estrategias de información</t>
  </si>
  <si>
    <t>El asesor de despacho y los profesionales  encargados del área de Contratación verifican las publicaciones de los contratos de la Secretaría de Educación en el SECOP a través de seguimientos trimestrales de muestras representivas.</t>
  </si>
  <si>
    <t>Número de hallazgos presentados / publicaciones presentadas.</t>
  </si>
  <si>
    <t xml:space="preserve">Verifican y hacer seguimiento a las publicaciones de los contratos de la Secretaría de Educación municipal de Cúcuta  en el SECOP a través de seguimientos trimestrales de muestras representivas. </t>
  </si>
  <si>
    <t xml:space="preserve">Baja credibilidad en la  en la imagen de la secretaria de educacion municipal   </t>
  </si>
  <si>
    <t>Mala atencion al usuario externo.</t>
  </si>
  <si>
    <t>Posibilidad en la perdida de imagen de la secretaria de educacion municipal a causa de la mala atencion al ciudadano</t>
  </si>
  <si>
    <t>Depende de los funcionarioas adcritos a cada dependecia de la SEM en procurar por brindar una atencion oportuna eficiente y eficaz al usuario externo de entidad.</t>
  </si>
  <si>
    <t>Económico y reputacional</t>
  </si>
  <si>
    <t>debido a la limitación en la transferencia de archivo físico ya que no se cuenta con soportes documentales que puedan necesitarse en un momento indicado</t>
  </si>
  <si>
    <t>por la creación de nueva dependencia para el medio ambiente</t>
  </si>
  <si>
    <t>Posibilidad de perdida económica y reputacional debido a la limitación en la transferencia de archivo físico ya que no se cuenta con soportes documentales que puedan necesitarse en un momento indicado, por la creación de una nueva dependencia para el medio ambiente</t>
  </si>
  <si>
    <t>El Secretario de ambiente solicitara al área de archivo de la Secretaria General capacitación y acompañamiento para la organización de archivo digital</t>
  </si>
  <si>
    <t>Número de realizadas</t>
  </si>
  <si>
    <t>El auxiliar administrativo grado 2 se encargará de organizar de acuerdo a la norma archivística los documentos que pertenecen en la actualidad a la Sec. De Medio Ambiente de forma digital, creando copias de seguridad en una carpeta Drive</t>
  </si>
  <si>
    <t>Un indicador para medir la efectividad del control</t>
  </si>
  <si>
    <t>Vinculación contractual de nuevo personal</t>
  </si>
  <si>
    <t>inexistencia de la gestión del conocimiento</t>
  </si>
  <si>
    <t>Probabilidad de repetir y/o omitir procesos o actividades por vinculación contractual de nuevo personal, debido a la inexistencia de la gestión del conocimiento.</t>
  </si>
  <si>
    <t>responsable. No nombre, cargo del responsable
acción. Lo que el responsable realizará para llevar adelante el control
Complemento. Dejar evidencia</t>
  </si>
  <si>
    <t>El lider de cada proyecto y/o programa de la secretaría reallizará capacitaciones cada  vez que se contrate nuevo personal.</t>
  </si>
  <si>
    <t>Perdida de la información de la secretaría</t>
  </si>
  <si>
    <t>inadecuado manejo de las tablas de retención documental y formatos establecidos</t>
  </si>
  <si>
    <t>Posibilidad de afectar el patrimonio documental por perdida de la información de la secretaría, debido a inadecuado manejo de las tablas de retención documental y formatos de prestamos de documentos</t>
  </si>
  <si>
    <t>El secretario solicita capacitación en el uso de las tablas de retención documental deacuerdo a las directrices de la oficina de archivo central.</t>
  </si>
  <si>
    <t>El equipo de planeación de la secretaria realiza seguimiento y/o actualización de los formatos de control de documentos de la secretaría.</t>
  </si>
  <si>
    <t>respuestas tardias y/o inexistentes de los PQRDS</t>
  </si>
  <si>
    <t>falta de conocimiento del personal encagado del sistema de información documental</t>
  </si>
  <si>
    <t>Posibilidad de pérdida de la imagen institucional con respuestas tardías y/o inexistentes de los PQRDS debido a la falta de conocimiento del  personal encargado del sistema de  información documental.</t>
  </si>
  <si>
    <t>El secretario solicita la capacitación a la oficina TICs sobre el manejo de la plataforma ORFEO para el buen manejo de los PQRDS.</t>
  </si>
  <si>
    <t xml:space="preserve">Los profesionales de apoyo en el manejo de la plataforma ORFEO, realiza el seguimiento mensual del estado de los PQRDS con el formato de seguimiento V3 </t>
  </si>
  <si>
    <t>Asginación de recursos SGP de forma inadecuada</t>
  </si>
  <si>
    <t>Debilidades en la capacidad institucional en la interpretación normativa del SGP</t>
  </si>
  <si>
    <t>Posibilidad de limitaciones en las asignaciones futuras de rescursos del SGP a consecuencias de la ejecución indadecuada de los recursos asignados por debilidades en la capacidad institucional al momento de interpretar la norma.</t>
  </si>
  <si>
    <t>Los profesionales de planeación y contración realizan la debida revisión técnica y jurídica previa a todos los procesos contractuales de los proyectos financiados con recursos del SGP</t>
  </si>
  <si>
    <t>Número de procesos contractuales verificados / número de procesos contractuales planeados</t>
  </si>
  <si>
    <t>Insuficiencia del espacio físico y de los medios tecnológicos para el archivo y custodia de la información.</t>
  </si>
  <si>
    <t>Falta de planeación en la gestión documental y ausencia de implementación de un sistema integral de archivo que contemple crecimiento institucional.</t>
  </si>
  <si>
    <t>Posibilidad que la información producida por la secretaría podría perderse, ser alterada o quedar expuesta debido a la falta de espacios adecuados y mecanismos de control para la gestión documental.</t>
  </si>
  <si>
    <r>
      <t>Subdirección Técnica de Apoyo a la Gestión</t>
    </r>
    <r>
      <rPr>
        <sz val="11"/>
        <color theme="1"/>
        <rFont val="Calibri"/>
        <family val="2"/>
        <scheme val="minor"/>
      </rPr>
      <t xml:space="preserve"> </t>
    </r>
    <r>
      <rPr>
        <b/>
        <sz val="11"/>
        <color theme="1"/>
        <rFont val="Calibri"/>
        <family val="2"/>
        <scheme val="minor"/>
      </rPr>
      <t>diligencia, organiza y actualiza</t>
    </r>
    <r>
      <rPr>
        <sz val="11"/>
        <color theme="1"/>
        <rFont val="Calibri"/>
        <family val="2"/>
        <scheme val="minor"/>
      </rPr>
      <t xml:space="preserve"> el Formato Único de Inventario Documental FO-M9-P3-06 </t>
    </r>
    <r>
      <rPr>
        <b/>
        <sz val="11"/>
        <color theme="1"/>
        <rFont val="Calibri"/>
        <family val="2"/>
        <scheme val="minor"/>
      </rPr>
      <t>para dejar evidencia del control y garantizar la custodia de la información institucional</t>
    </r>
    <r>
      <rPr>
        <sz val="11"/>
        <color theme="1"/>
        <rFont val="Calibri"/>
        <family val="2"/>
        <scheme val="minor"/>
      </rPr>
      <t>.</t>
    </r>
  </si>
  <si>
    <t>% de documentos validados y archivados conforme a la normatividad / Total de documentos recibidos.</t>
  </si>
  <si>
    <r>
      <t>Subdirección Técnica de Apoyo a la Gestión</t>
    </r>
    <r>
      <rPr>
        <sz val="11"/>
        <color theme="1"/>
        <rFont val="Calibri"/>
        <family val="2"/>
        <scheme val="minor"/>
      </rPr>
      <t xml:space="preserve"> </t>
    </r>
    <r>
      <rPr>
        <b/>
        <sz val="11"/>
        <color theme="1"/>
        <rFont val="Calibri"/>
        <family val="2"/>
        <scheme val="minor"/>
      </rPr>
      <t>designa</t>
    </r>
    <r>
      <rPr>
        <sz val="11"/>
        <color theme="1"/>
        <rFont val="Calibri"/>
        <family val="2"/>
        <scheme val="minor"/>
      </rPr>
      <t xml:space="preserve"> un responsable del archivo </t>
    </r>
    <r>
      <rPr>
        <b/>
        <sz val="11"/>
        <color theme="1"/>
        <rFont val="Calibri"/>
        <family val="2"/>
        <scheme val="minor"/>
      </rPr>
      <t>para velar por la seguridad y el acceso autorizado a la documentación</t>
    </r>
    <r>
      <rPr>
        <sz val="11"/>
        <color theme="1"/>
        <rFont val="Calibri"/>
        <family val="2"/>
        <scheme val="minor"/>
      </rPr>
      <t>.</t>
    </r>
  </si>
  <si>
    <t>Número de responsables designados y capacitados para custodia documental / Total de dependencias que generan archivo.</t>
  </si>
  <si>
    <t>El líder de la Oficina de Relacionamiento con el Ciudadano proyecta el informe de seguimiento de PQRSDF y otros tipos documentales para la presentación en el Concejo de Gobierno a cargo del coordinador de PQRSDF de manera trimestral.</t>
  </si>
  <si>
    <t>El líder de la Oficina de Relacionamiento con el Ciudadano remite los reportes de PQRSDF y otros tipos documentales necesarios para la realización de los seguimientos y visitas a cada una de las dependencias por parte del grupo de seguimiento.</t>
  </si>
  <si>
    <t>Desde el área de Oficina de Relacionamiento con el Ciudadano se apoya en la orientación para la atención de peticiones verbales por los ciudadanos.</t>
  </si>
  <si>
    <t>Los servidores públicos de la ventanilla única virtual, informarán al líder de la Oficina de Relacionamiento con el Ciudadano, en el momento que se tenga conocimiento de la falla, para enviar mensaje a la mesa de ayuda informando los problemas en el formulario virtual.</t>
  </si>
  <si>
    <t>El líder El líder de la Oficina de Relacionamiento con el Ciudadano informa a la Oficina de Prensa, Comunicaciones y Protocolo u Oficina TIC, emitir un comunicado y piezas comunicativas para informar a los peticionarios que se están presentando fallas en el formulario, sin embargo, pueden radicar su PQRSDF de manera presencial activando el plan de contingencia.</t>
  </si>
  <si>
    <t>El líder de la Oficina de Relacionamiento con el Ciudadano realizará capacitaciones por lo menos una vez al año, a las dependencias en la normatividad aplicable al trámite interno de PQRSDF.</t>
  </si>
  <si>
    <t>El profesional delegado por el líder del Subproceso debe verificar el cumplimiento de los requisitos para el ingreso o retiro (experiencia y educación) descritos en el Manual de Funciones de los postulados a los diferentes cargos de la entidad.</t>
  </si>
  <si>
    <t>El profesional delegado por la Oficina de Talento Humano debe monitorear la publicación de las vacantes en el aplicativo SIMO 4.0 una vez se cuente con el acto administrativo que notifica la vacancia definitiva de dicho empleo mensualmente.</t>
  </si>
  <si>
    <t>El contratista asignado por la Oficina de Talento Humano verificará la publicación de los conflictos de interés en la página del SIGEP generando un consolidado en un archivo de Excel cada 3 meses.</t>
  </si>
  <si>
    <t>El profesional delegado por el jefe del Área de Trabajo de Pensiones, verifica los soportes administrativos de vinculación laboral con la Alcaldía Municipal de San José de Cúcuta, para dar respuesta en los términos de Ley, de la aceptación y/o reconocimiento del derecho pensional.</t>
  </si>
  <si>
    <t>El profesional delegado por el jefe del Área de Trabajo de Pensiones realizará capacitaciones a los servidores públicos vinculados al área, de acuerdo al Decreto 0527 de 28 de mayo de 2019 Código de Integridad del Servicio Público, como mínimo una vez al año.</t>
  </si>
  <si>
    <t>Carencia de información sobre las resoluciones de segregación emitadas  por la Subsecretaría de Catastro Multiproposito de la Secretaría de Hacienda.</t>
  </si>
  <si>
    <t>Posibilidad de afectacion economica debido a  la desactualización de la base catastral, por la carencia de informacion sobre las resoluciones de segregación emitadas  por la Subsecretaría de Catastro Multiproposito de la Secretaría de Hacienda.</t>
  </si>
  <si>
    <t>El profesional encargado y/o contratista designado por el Secretario de Despacho realizará trimestralmente la consulta en la plataforma CATARSIA de las resoluciones de segregación emitidas por la Subsecretaría de Catastro Multipropósito de la Secretaría de Hacienda, con el fin de asignar correctamente la contribución por valorización a los nuevos predios contemplados en dichas resoluciones y, de esta manera, mitigar el riesgo. Como evidencia se adjunta archivo de excel con la consulta correspondiente en la plataforma CATARSIA  y el listado de las solicitudes con las resoluciones de mutaciones de segunda clase.</t>
  </si>
  <si>
    <t xml:space="preserve">Número de consultas realizadas en la Plataforma CATARSIA / numero de consultas programadas. </t>
  </si>
  <si>
    <t>El profesional encargado y/o contratista solicitará de manera bimestral al área de almacen los insumos requeridos para la adecuada custodia del archivo generado por la dependencia.
Como evidencia se anexa oficio de solicitud de bienes de consumo.</t>
  </si>
  <si>
    <t>alto</t>
  </si>
  <si>
    <t>El profesional contratista responsable del proceso de archivo solicitará de manera semestral capacitación a todo el equipo de trabajo para el adecuado manejo de la Gestión Documental. De no ser así, se realizará por parte de los profesionales de la Secretaría de Valorización y Plusvalía designados por el Secretario de Despacho. Como evidencia se adjunta acta de capacitacion de archivo.</t>
  </si>
  <si>
    <t>Posibilidad de afectacion economica por el débil seguimiento y gestión oportuna de cobro persuasivo debido a que la dependencia no cuenta con procedimientos para el seguimiento y cobro persuasivo.</t>
  </si>
  <si>
    <t>El profesional encargado y/o contratista designado por el Secretario de Despacho responsable del proceso de cobro persuasivo establecerá el procedimiento de seguimiento y cobro persuasivo por concepto de valorización. Como evidencia se adjunta procedimiento de cobro persuasivo aprobado por el Secretario de despacho.</t>
  </si>
  <si>
    <t>El profesional encargado y/o contratista designado por el Secretario de Despacho responsable del proceso de cobro persuasivo implementará el procedimiento de seguimiento y cobro persuasivo por concepto de valorización.</t>
  </si>
  <si>
    <t xml:space="preserve">Respuestas tardias  y/o inexistentes a las PQRSDF </t>
  </si>
  <si>
    <t>Posibilidad de afectacion reputacional por respuestas tardias  y/o inexistentes a las PQRSDF debido al desconocimiento de los tiempos de respuesta a las PQRDSF contemplados en la normatividad.</t>
  </si>
  <si>
    <t>El secretario Despacho solicitará la capacitación a la oficina TIC de manera anual sobre el manejo de la plataforma SIEP para el buen manejo de los PQRSDF. Como evidencia se adjunta el acta de la capacitacion realizada.</t>
  </si>
  <si>
    <t>El secretario administrativo grado VI y/o contratistas de apoyo en el manejo de la plataforma SIEP realizará el seguimiento mensual del estado de los PQRSDF con el formato de seguimiento V3. Como evidencia se adjunta informe estadistico de seguimiento a las PQRS.</t>
  </si>
  <si>
    <t>El Secretario y subsecretarios realizarán reuniones cuatrimestrales de revisión del estado actual y el avance de cada una de las metas a su cargo, dejando como registro la matriz de seguimiento</t>
  </si>
  <si>
    <t>El Secretario y los subsecretarios realizarán una programación física y financiera real y al alcance de su ejecución al inicio de cada vigencia, dejando como evidencia el Plan Indicativo</t>
  </si>
  <si>
    <t>GESTIÓN DEL DESARROLLO RURAL</t>
  </si>
  <si>
    <t>Promover, coordinar y complementar el desarrollo integral y sostenible del sector rural y agropecuario del Municipio, mediante procesos de orientación, organización, capacitación y asesoría técnica a los productores y organizaciones rurales.</t>
  </si>
  <si>
    <t>Respuestas tardias y/o inexistentes de los PQRDS</t>
  </si>
  <si>
    <t>falta de conocimiento del personas encargado sobre tiempos de respuestas</t>
  </si>
  <si>
    <t>Posibilidad de la perdida de la imagen institucional con respuestas tardias y/o inexistentes de los PQRDS que conllevan a sanciones, debido a la falta de conocimiento de conocimiento del personal encargado sobre la normatividad vigente</t>
  </si>
  <si>
    <t>El secretario solicita la capacitación a la oficina TICs sobre el manejo de la plataforma SIEP para el buen manejo de los PQRDS.</t>
  </si>
  <si>
    <t xml:space="preserve">Los profesionales de apoyo en el manejo de la plataforma SIEP, realiza el seguimiento mensual del estado de los PQRDS </t>
  </si>
  <si>
    <t>Deficiente orientación y/o formulación de los proyectos de inversión</t>
  </si>
  <si>
    <t xml:space="preserve">contratación de personal inadecuado </t>
  </si>
  <si>
    <t>Posibilidad de manejo ineficiente de los recursos, debido a la mala orientación y/o formulación de los proyectos de inversión por causa de contratación de personal inadecuado.</t>
  </si>
  <si>
    <t xml:space="preserve">     El riesgo afecta la imagen de la entidad a nivel nacional, con efecto publicitarios sostenible a nivel país</t>
  </si>
  <si>
    <t>El equipo de contratación realiza el estudio del perfil del personal a contratar, identificando la idoneidad del perfil generando el certificado de idoneidad y experiencia</t>
  </si>
  <si>
    <t>El equipo de planeación de la secretaría realiza la capacitación de la actualización de los documentos, soportes de los procesos y procedimientos</t>
  </si>
  <si>
    <t>El secretario solicita capacitación en el uso de las tablas de retención documental de acuerdo a las directrices de la oficina de archivo central.</t>
  </si>
  <si>
    <t>El secretario solicita la capacitación a la oficina TICs sobre el manejo de la plataforma SIEPDOC para el buen manejo de los PQRDS.</t>
  </si>
  <si>
    <t>Los profesionales de apoyo en el manejo de la plataforma SIEPDOC, realiza el seguimiento mensual del estado de los PQRDS con el formato de seguimiento</t>
  </si>
  <si>
    <t xml:space="preserve">El jefe de oficina de control interno de gestión junto con la secretaria y auxiliar administrativa, realiza el monitoreo semanal del archivo de gestión organizado en la carpeta drive creada en el correo institucional de la Oficina, asi mismo realiza el respaldo de la información de forma mensual conservada en disco duro extraible.
</t>
  </si>
  <si>
    <t xml:space="preserve">El jefe de oficina de control interno de gestión en articulación con la Oficina de Talento Humano programa dentro de su Plan Anual de Auditoría jornadas de capacitación para el personal asignado a la Oficina. Asi mismo conforme la programación de cada auditoria incluye dentro de su etapa de planeación la socialización de los procedimientos adoptados para los seguimientos, auditorias y planes de mejoramiento.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</si>
</sst>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7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8"/>
      <color theme="1"/>
      <name val="Calibri"/>
      <family val="2"/>
      <scheme val="minor"/>
    </font>
    <font>
      <sz val="14"/>
      <color theme="1"/>
      <name val="Calibri"/>
      <family val="2"/>
      <scheme val="minor"/>
    </font>
    <font>
      <b/>
      <sz val="14"/>
      <color theme="1"/>
      <name val="Calibri"/>
      <family val="2"/>
      <scheme val="minor"/>
    </font>
    <font>
      <sz val="12"/>
      <color theme="1"/>
      <name val="Arial Narrow"/>
      <family val="2"/>
    </font>
    <font>
      <sz val="12"/>
      <name val="Arial Narrow"/>
      <family val="2"/>
    </font>
    <font>
      <b/>
      <sz val="12"/>
      <color theme="1"/>
      <name val="Arial Narrow"/>
      <family val="2"/>
    </font>
    <font>
      <sz val="11"/>
      <name val="Calibri"/>
      <family val="2"/>
      <scheme val="minor"/>
    </font>
    <font>
      <sz val="10"/>
      <color theme="1"/>
      <name val="Calibri"/>
      <family val="2"/>
      <scheme val="minor"/>
    </font>
    <font>
      <b/>
      <sz val="11"/>
      <name val="Calibri"/>
      <family val="2"/>
      <scheme val="minor"/>
    </font>
    <font>
      <i/>
      <sz val="11"/>
      <color theme="1"/>
      <name val="Calibri"/>
      <family val="2"/>
      <scheme val="minor"/>
    </font>
    <font>
      <b/>
      <i/>
      <sz val="11"/>
      <color theme="1"/>
      <name val="Calibri"/>
      <family val="2"/>
      <scheme val="minor"/>
    </font>
    <font>
      <sz val="10"/>
      <name val="Calibri"/>
      <family val="2"/>
      <scheme val="minor"/>
    </font>
    <font>
      <b/>
      <sz val="12"/>
      <color theme="1"/>
      <name val="Calibri"/>
      <family val="2"/>
      <scheme val="minor"/>
    </font>
    <font>
      <b/>
      <sz val="10"/>
      <color theme="1"/>
      <name val="Calibri"/>
      <family val="2"/>
      <scheme val="minor"/>
    </font>
    <font>
      <b/>
      <sz val="18"/>
      <color theme="1"/>
      <name val="Arial Narrow"/>
      <family val="2"/>
    </font>
    <font>
      <sz val="14"/>
      <color theme="1"/>
      <name val="Arial Narrow"/>
      <family val="2"/>
    </font>
    <font>
      <b/>
      <sz val="14"/>
      <color theme="1"/>
      <name val="Arial Narrow"/>
      <family val="2"/>
    </font>
    <font>
      <sz val="11"/>
      <name val="Arial Narrow"/>
      <family val="2"/>
    </font>
    <font>
      <sz val="11"/>
      <color theme="1"/>
      <name val="Arial"/>
      <family val="2"/>
    </font>
    <font>
      <sz val="10"/>
      <color theme="1"/>
      <name val="Arial Narrow"/>
      <family val="2"/>
    </font>
    <font>
      <b/>
      <sz val="11"/>
      <color theme="9" tint="-0.249977111117893"/>
      <name val="Arial Narrow"/>
      <family val="2"/>
    </font>
    <font>
      <b/>
      <sz val="16"/>
      <color theme="1"/>
      <name val="Calibri"/>
      <family val="2"/>
      <scheme val="minor"/>
    </font>
    <font>
      <b/>
      <sz val="20"/>
      <color theme="1"/>
      <name val="Calibri"/>
      <family val="2"/>
      <scheme val="minor"/>
    </font>
    <font>
      <sz val="11"/>
      <color theme="1"/>
      <name val="Arial Narrow"/>
      <family val="2"/>
    </font>
    <font>
      <sz val="11"/>
      <name val="Calibri"/>
      <family val="2"/>
    </font>
    <font>
      <b/>
      <sz val="11"/>
      <color theme="1"/>
      <name val="Calibri"/>
      <family val="2"/>
    </font>
    <font>
      <b/>
      <sz val="11"/>
      <color theme="1"/>
      <name val="Arial Narrow"/>
      <family val="2"/>
    </font>
    <font>
      <b/>
      <sz val="18"/>
      <color theme="1"/>
      <name val="Calibri"/>
      <family val="2"/>
    </font>
    <font>
      <sz val="14"/>
      <color theme="1"/>
      <name val="Calibri"/>
      <family val="2"/>
    </font>
    <font>
      <b/>
      <sz val="14"/>
      <color theme="1"/>
      <name val="Calibri"/>
      <family val="2"/>
    </font>
    <font>
      <sz val="11"/>
      <color theme="1"/>
      <name val="Calibri"/>
      <family val="2"/>
    </font>
    <font>
      <sz val="10"/>
      <color theme="1"/>
      <name val="Calibri"/>
      <family val="2"/>
    </font>
    <font>
      <i/>
      <sz val="11"/>
      <color theme="1"/>
      <name val="Calibri"/>
      <family val="2"/>
    </font>
    <font>
      <b/>
      <i/>
      <sz val="11"/>
      <color theme="1"/>
      <name val="Calibri"/>
      <family val="2"/>
    </font>
    <font>
      <sz val="11"/>
      <name val="Arial"/>
      <family val="2"/>
    </font>
    <font>
      <sz val="12"/>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11"/>
      <color theme="1"/>
      <name val="Calibri"/>
      <family val="2"/>
    </font>
    <font>
      <sz val="11"/>
      <name val="Calibri"/>
      <family val="2"/>
    </font>
    <font>
      <b/>
      <sz val="16"/>
      <color theme="1"/>
      <name val="Calibri"/>
      <family val="2"/>
    </font>
    <font>
      <b/>
      <sz val="8"/>
      <color theme="1"/>
      <name val="Calibri"/>
      <family val="2"/>
    </font>
    <font>
      <sz val="8"/>
      <name val="Calibri"/>
      <family val="2"/>
    </font>
    <font>
      <sz val="11"/>
      <color rgb="FF000000"/>
      <name val="Calibri"/>
      <family val="2"/>
      <scheme val="minor"/>
    </font>
    <font>
      <b/>
      <sz val="11"/>
      <name val="Arial Narrow"/>
      <family val="2"/>
    </font>
    <font>
      <i/>
      <sz val="11"/>
      <color theme="1"/>
      <name val="Arial Narrow"/>
      <family val="2"/>
    </font>
    <font>
      <b/>
      <i/>
      <sz val="11"/>
      <color theme="1"/>
      <name val="Arial Narrow"/>
      <family val="2"/>
    </font>
    <font>
      <i/>
      <sz val="11"/>
      <name val="Calibri"/>
      <family val="2"/>
      <scheme val="minor"/>
    </font>
    <font>
      <sz val="16"/>
      <color theme="1"/>
      <name val="Calibri"/>
      <family val="2"/>
      <scheme val="minor"/>
    </font>
    <font>
      <sz val="11"/>
      <color rgb="FF000000"/>
      <name val="Calibri"/>
      <family val="2"/>
    </font>
    <font>
      <sz val="11"/>
      <name val="Calibri"/>
      <family val="2"/>
    </font>
    <font>
      <sz val="10"/>
      <color rgb="FF000000"/>
      <name val="Arial"/>
      <family val="2"/>
    </font>
    <font>
      <b/>
      <sz val="11"/>
      <color theme="1"/>
      <name val="Arial"/>
      <family val="2"/>
    </font>
    <font>
      <sz val="10"/>
      <color theme="1"/>
      <name val="Calibri"/>
      <family val="2"/>
    </font>
    <font>
      <sz val="11"/>
      <color theme="1"/>
      <name val="Calibri"/>
      <family val="2"/>
    </font>
    <font>
      <b/>
      <sz val="11"/>
      <color theme="1"/>
      <name val="Calibri"/>
      <family val="2"/>
    </font>
    <font>
      <sz val="11"/>
      <name val="Calibri"/>
      <family val="2"/>
    </font>
    <font>
      <sz val="11.5"/>
      <color rgb="FF000000"/>
      <name val="Times New Roman"/>
      <family val="1"/>
    </font>
    <font>
      <sz val="10"/>
      <color rgb="FFFF0000"/>
      <name val="Arial Narrow"/>
      <family val="2"/>
    </font>
    <font>
      <sz val="11"/>
      <color theme="1"/>
      <name val="Calibri"/>
      <family val="2"/>
    </font>
    <font>
      <b/>
      <sz val="11"/>
      <color theme="1"/>
      <name val="Calibri"/>
      <family val="2"/>
      <scheme val="minor"/>
    </font>
    <font>
      <sz val="10"/>
      <color theme="1"/>
      <name val="Calibri"/>
      <family val="2"/>
    </font>
    <font>
      <b/>
      <sz val="11"/>
      <color theme="1"/>
      <name val="Calibri"/>
      <family val="2"/>
    </font>
    <font>
      <sz val="10"/>
      <color theme="1"/>
      <name val="Calibri"/>
      <family val="2"/>
      <scheme val="minor"/>
    </font>
    <font>
      <sz val="11"/>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theme="0"/>
      </patternFill>
    </fill>
    <fill>
      <patternFill patternType="solid">
        <fgColor rgb="FFFBD4B4"/>
        <bgColor rgb="FFFBD4B4"/>
      </patternFill>
    </fill>
    <fill>
      <patternFill patternType="solid">
        <fgColor rgb="FFDBE5F1"/>
        <bgColor rgb="FFDBE5F1"/>
      </patternFill>
    </fill>
    <fill>
      <patternFill patternType="solid">
        <fgColor rgb="FFEAF1DD"/>
        <bgColor rgb="FFEAF1DD"/>
      </patternFill>
    </fill>
    <fill>
      <patternFill patternType="solid">
        <fgColor rgb="FFE5DFEC"/>
        <bgColor rgb="FFE5DFEC"/>
      </patternFill>
    </fill>
    <fill>
      <patternFill patternType="solid">
        <fgColor rgb="FFDDD9C3"/>
        <bgColor rgb="FFDDD9C3"/>
      </patternFill>
    </fill>
    <fill>
      <patternFill patternType="solid">
        <fgColor rgb="FFF2F2F2"/>
        <bgColor rgb="FFF2F2F2"/>
      </patternFill>
    </fill>
    <fill>
      <patternFill patternType="solid">
        <fgColor theme="9" tint="-0.249977111117893"/>
        <bgColor indexed="64"/>
      </patternFill>
    </fill>
    <fill>
      <patternFill patternType="solid">
        <fgColor theme="9"/>
        <bgColor indexed="64"/>
      </patternFill>
    </fill>
    <fill>
      <patternFill patternType="solid">
        <fgColor theme="5" tint="-0.249977111117893"/>
        <bgColor indexed="64"/>
      </patternFill>
    </fill>
    <fill>
      <patternFill patternType="solid">
        <fgColor rgb="FFFFFFFF"/>
        <bgColor rgb="FFFFFFFF"/>
      </patternFill>
    </fill>
    <fill>
      <patternFill patternType="solid">
        <fgColor rgb="FFFFFF00"/>
        <bgColor indexed="64"/>
      </patternFill>
    </fill>
    <fill>
      <patternFill patternType="solid">
        <fgColor rgb="FF00B050"/>
        <bgColor indexed="64"/>
      </patternFill>
    </fill>
    <fill>
      <patternFill patternType="solid">
        <fgColor rgb="FFFF6600"/>
        <bgColor indexed="64"/>
      </patternFill>
    </fill>
    <fill>
      <patternFill patternType="solid">
        <fgColor rgb="FFE66914"/>
        <bgColor indexed="64"/>
      </patternFill>
    </fill>
    <fill>
      <patternFill patternType="solid">
        <fgColor rgb="FFE5350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dotted">
        <color rgb="FF000000"/>
      </left>
      <right style="dotted">
        <color rgb="FF000000"/>
      </right>
      <top style="dotted">
        <color rgb="FF000000"/>
      </top>
      <bottom/>
      <diagonal/>
    </border>
    <border>
      <left style="dotted">
        <color indexed="64"/>
      </left>
      <right style="dotted">
        <color indexed="64"/>
      </right>
      <top style="dotted">
        <color indexed="64"/>
      </top>
      <bottom/>
      <diagonal/>
    </border>
    <border>
      <left style="dotted">
        <color rgb="FF000000"/>
      </left>
      <right style="dotted">
        <color rgb="FF000000"/>
      </right>
      <top/>
      <bottom style="dotted">
        <color rgb="FF000000"/>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right/>
      <top style="thin">
        <color theme="1"/>
      </top>
      <bottom/>
      <diagonal/>
    </border>
    <border>
      <left style="thin">
        <color indexed="64"/>
      </left>
      <right style="thin">
        <color indexed="64"/>
      </right>
      <top/>
      <bottom style="thin">
        <color theme="1"/>
      </bottom>
      <diagonal/>
    </border>
    <border>
      <left/>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764">
    <xf numFmtId="0" fontId="0" fillId="0" borderId="0" xfId="0"/>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vertical="center"/>
      <protection locked="0"/>
    </xf>
    <xf numFmtId="0" fontId="5" fillId="3" borderId="1" xfId="0" applyFont="1" applyFill="1" applyBorder="1" applyAlignment="1">
      <alignment vertical="center"/>
    </xf>
    <xf numFmtId="0" fontId="2" fillId="6" borderId="1" xfId="0" applyFont="1" applyFill="1" applyBorder="1" applyAlignment="1">
      <alignment horizontal="center" vertical="center" textRotation="90"/>
    </xf>
    <xf numFmtId="0" fontId="8" fillId="0" borderId="1" xfId="0" applyFont="1" applyBorder="1" applyAlignment="1">
      <alignment horizontal="center" vertical="center"/>
    </xf>
    <xf numFmtId="0" fontId="9" fillId="0" borderId="1" xfId="0" applyFont="1" applyBorder="1" applyAlignment="1" applyProtection="1">
      <alignment horizontal="justify"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locked="0"/>
    </xf>
    <xf numFmtId="9" fontId="8" fillId="0" borderId="1" xfId="0" applyNumberFormat="1" applyFont="1" applyBorder="1" applyAlignment="1" applyProtection="1">
      <alignment horizontal="center" vertical="center"/>
      <protection hidden="1"/>
    </xf>
    <xf numFmtId="164" fontId="8" fillId="0" borderId="1" xfId="1" applyNumberFormat="1" applyFont="1" applyBorder="1" applyAlignment="1">
      <alignment horizontal="center" vertical="center"/>
    </xf>
    <xf numFmtId="0" fontId="10" fillId="0" borderId="1" xfId="0" applyFont="1" applyBorder="1" applyAlignment="1" applyProtection="1">
      <alignment horizontal="center" vertical="center" textRotation="90" wrapText="1"/>
      <protection hidden="1"/>
    </xf>
    <xf numFmtId="0" fontId="10" fillId="0" borderId="1" xfId="0" applyFont="1" applyBorder="1" applyAlignment="1" applyProtection="1">
      <alignment horizontal="center" vertical="center" textRotation="90"/>
      <protection hidden="1"/>
    </xf>
    <xf numFmtId="0" fontId="8" fillId="0" borderId="6" xfId="0" applyFont="1" applyBorder="1" applyAlignment="1">
      <alignment horizontal="center" vertical="center"/>
    </xf>
    <xf numFmtId="0" fontId="0" fillId="0" borderId="1" xfId="0" applyBorder="1" applyAlignment="1" applyProtection="1">
      <alignment horizontal="center" vertical="center" wrapText="1"/>
      <protection locked="0"/>
    </xf>
    <xf numFmtId="0" fontId="2" fillId="0" borderId="1" xfId="0" applyFont="1" applyBorder="1" applyAlignment="1">
      <alignment horizontal="center" vertical="center" wrapText="1"/>
    </xf>
    <xf numFmtId="9" fontId="0" fillId="0" borderId="1" xfId="0" applyNumberFormat="1" applyBorder="1" applyAlignment="1">
      <alignment horizontal="center" vertical="center" wrapText="1"/>
    </xf>
    <xf numFmtId="9" fontId="0" fillId="0" borderId="1" xfId="0" applyNumberFormat="1" applyBorder="1" applyAlignment="1" applyProtection="1">
      <alignment horizontal="center" vertical="center" wrapText="1"/>
      <protection locked="0"/>
    </xf>
    <xf numFmtId="0" fontId="0" fillId="0" borderId="1" xfId="0" applyBorder="1" applyAlignment="1">
      <alignment horizontal="center" vertical="center"/>
    </xf>
    <xf numFmtId="0" fontId="12" fillId="0" borderId="1" xfId="0" applyFont="1" applyBorder="1" applyAlignment="1" applyProtection="1">
      <alignment horizontal="justify" vertical="center" wrapText="1"/>
      <protection locked="0"/>
    </xf>
    <xf numFmtId="9" fontId="0" fillId="0" borderId="1" xfId="0" applyNumberFormat="1" applyBorder="1" applyAlignment="1">
      <alignment horizontal="center" vertical="center"/>
    </xf>
    <xf numFmtId="164" fontId="0" fillId="0" borderId="1" xfId="1" applyNumberFormat="1" applyFont="1" applyBorder="1" applyAlignment="1" applyProtection="1">
      <alignment horizontal="center" vertical="center"/>
    </xf>
    <xf numFmtId="14" fontId="0" fillId="0" borderId="1" xfId="0" applyNumberFormat="1" applyBorder="1" applyAlignment="1" applyProtection="1">
      <alignment horizontal="center" vertical="center"/>
      <protection locked="0"/>
    </xf>
    <xf numFmtId="0" fontId="14" fillId="2" borderId="0" xfId="0" applyFont="1" applyFill="1" applyAlignment="1">
      <alignment vertical="center"/>
    </xf>
    <xf numFmtId="0" fontId="15" fillId="2" borderId="0" xfId="0" applyFont="1" applyFill="1" applyAlignment="1">
      <alignment horizontal="left" vertical="center"/>
    </xf>
    <xf numFmtId="0" fontId="11" fillId="0" borderId="1" xfId="0" applyFont="1" applyBorder="1" applyAlignment="1" applyProtection="1">
      <alignment horizontal="center" vertical="center" wrapText="1"/>
      <protection locked="0"/>
    </xf>
    <xf numFmtId="0" fontId="2" fillId="6" borderId="1" xfId="0" applyFont="1" applyFill="1" applyBorder="1" applyAlignment="1">
      <alignment horizontal="center" vertical="center" textRotation="90" wrapText="1"/>
    </xf>
    <xf numFmtId="0" fontId="8" fillId="0" borderId="1" xfId="0" applyFont="1" applyBorder="1" applyAlignment="1" applyProtection="1">
      <alignment horizontal="center" vertical="center" textRotation="90"/>
      <protection locked="0"/>
    </xf>
    <xf numFmtId="0" fontId="8" fillId="0" borderId="1" xfId="0" applyFont="1" applyBorder="1" applyAlignment="1" applyProtection="1">
      <alignment horizontal="justify" vertical="top" wrapText="1"/>
      <protection locked="0"/>
    </xf>
    <xf numFmtId="0" fontId="8" fillId="0" borderId="1" xfId="0" applyFont="1" applyBorder="1" applyAlignment="1" applyProtection="1">
      <alignment horizontal="center" vertical="top"/>
      <protection hidden="1"/>
    </xf>
    <xf numFmtId="0" fontId="8" fillId="0" borderId="1" xfId="0" applyFont="1" applyBorder="1" applyAlignment="1" applyProtection="1">
      <alignment horizontal="center" vertical="top" textRotation="90"/>
      <protection locked="0"/>
    </xf>
    <xf numFmtId="9" fontId="8" fillId="0" borderId="1" xfId="0" applyNumberFormat="1" applyFont="1" applyBorder="1" applyAlignment="1" applyProtection="1">
      <alignment horizontal="center" vertical="top"/>
      <protection hidden="1"/>
    </xf>
    <xf numFmtId="164" fontId="8" fillId="0" borderId="1" xfId="1" applyNumberFormat="1" applyFont="1" applyBorder="1" applyAlignment="1">
      <alignment horizontal="center" vertical="top"/>
    </xf>
    <xf numFmtId="0" fontId="10" fillId="0" borderId="1" xfId="0" applyFont="1" applyBorder="1" applyAlignment="1" applyProtection="1">
      <alignment horizontal="center" vertical="top" textRotation="90" wrapText="1"/>
      <protection hidden="1"/>
    </xf>
    <xf numFmtId="0" fontId="10" fillId="0" borderId="1" xfId="0" applyFont="1" applyBorder="1" applyAlignment="1" applyProtection="1">
      <alignment horizontal="center" vertical="top" textRotation="90"/>
      <protection hidden="1"/>
    </xf>
    <xf numFmtId="0" fontId="0" fillId="2" borderId="0" xfId="0" applyFill="1" applyAlignment="1" applyProtection="1">
      <alignment horizontal="center" vertical="center"/>
      <protection locked="0"/>
    </xf>
    <xf numFmtId="0" fontId="0" fillId="2" borderId="0" xfId="0" applyFill="1" applyAlignment="1" applyProtection="1">
      <alignment horizontal="left" vertical="center"/>
      <protection locked="0"/>
    </xf>
    <xf numFmtId="0" fontId="0" fillId="2" borderId="0" xfId="0" applyFill="1" applyAlignment="1" applyProtection="1">
      <alignment vertical="center"/>
      <protection locked="0"/>
    </xf>
    <xf numFmtId="0" fontId="16" fillId="0" borderId="7" xfId="0" applyFont="1" applyBorder="1" applyAlignment="1" applyProtection="1">
      <alignment horizontal="justify" vertical="center" wrapText="1"/>
      <protection locked="0"/>
    </xf>
    <xf numFmtId="0" fontId="1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0" fontId="16" fillId="0" borderId="1" xfId="0" applyFont="1" applyBorder="1" applyAlignment="1" applyProtection="1">
      <alignment horizontal="justify" vertical="center" wrapText="1"/>
      <protection locked="0"/>
    </xf>
    <xf numFmtId="0" fontId="8" fillId="0" borderId="9" xfId="0" applyFont="1" applyBorder="1" applyAlignment="1">
      <alignment horizontal="center" vertical="center" wrapText="1"/>
    </xf>
    <xf numFmtId="0" fontId="3" fillId="0" borderId="1" xfId="0" applyFont="1" applyBorder="1" applyAlignment="1" applyProtection="1">
      <alignment horizontal="center" vertical="center"/>
      <protection hidden="1"/>
    </xf>
    <xf numFmtId="9" fontId="3" fillId="0" borderId="1" xfId="0" applyNumberFormat="1" applyFont="1" applyBorder="1" applyAlignment="1" applyProtection="1">
      <alignment horizontal="center" vertical="center"/>
      <protection hidden="1"/>
    </xf>
    <xf numFmtId="164" fontId="3" fillId="0" borderId="1" xfId="1" applyNumberFormat="1" applyFont="1" applyBorder="1" applyAlignment="1">
      <alignment horizontal="center" vertical="center"/>
    </xf>
    <xf numFmtId="0" fontId="4" fillId="0" borderId="1" xfId="0" applyFont="1" applyBorder="1" applyAlignment="1" applyProtection="1">
      <alignment horizontal="center" vertical="center" textRotation="90" wrapText="1"/>
      <protection hidden="1"/>
    </xf>
    <xf numFmtId="0" fontId="4" fillId="0" borderId="1" xfId="0" applyFont="1" applyBorder="1" applyAlignment="1" applyProtection="1">
      <alignment horizontal="center" vertical="center" textRotation="90"/>
      <protection hidden="1"/>
    </xf>
    <xf numFmtId="0" fontId="17" fillId="0" borderId="5" xfId="0" applyFont="1" applyBorder="1" applyAlignment="1" applyProtection="1">
      <alignment horizontal="center" vertical="center" wrapText="1"/>
      <protection hidden="1"/>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12" fillId="9" borderId="9" xfId="0" applyFont="1" applyFill="1" applyBorder="1" applyAlignment="1">
      <alignment horizontal="center" vertical="center" wrapText="1"/>
    </xf>
    <xf numFmtId="9" fontId="12" fillId="0" borderId="9" xfId="0" applyNumberFormat="1" applyFont="1" applyBorder="1" applyAlignment="1">
      <alignment horizontal="center" vertical="center"/>
    </xf>
    <xf numFmtId="164" fontId="12" fillId="0" borderId="9" xfId="0" applyNumberFormat="1" applyFont="1" applyBorder="1" applyAlignment="1">
      <alignment horizontal="center" vertical="center"/>
    </xf>
    <xf numFmtId="0" fontId="18" fillId="0" borderId="9" xfId="0" applyFont="1" applyBorder="1" applyAlignment="1">
      <alignment horizontal="center" vertical="center" textRotation="90" wrapText="1"/>
    </xf>
    <xf numFmtId="0" fontId="18" fillId="0" borderId="9" xfId="0" applyFont="1" applyBorder="1" applyAlignment="1">
      <alignment horizontal="center" vertical="center" textRotation="90"/>
    </xf>
    <xf numFmtId="0" fontId="12" fillId="9" borderId="1" xfId="0" applyFont="1" applyFill="1" applyBorder="1" applyAlignment="1">
      <alignment horizontal="center" vertical="center" wrapText="1"/>
    </xf>
    <xf numFmtId="0" fontId="12" fillId="0" borderId="1" xfId="0" applyFont="1" applyBorder="1" applyAlignment="1">
      <alignment horizontal="center" vertical="center" wrapText="1"/>
    </xf>
    <xf numFmtId="165" fontId="12" fillId="0" borderId="1" xfId="0" applyNumberFormat="1" applyFont="1" applyBorder="1" applyAlignment="1">
      <alignment horizontal="center" vertical="center"/>
    </xf>
    <xf numFmtId="0" fontId="12" fillId="0" borderId="9" xfId="0" applyFont="1" applyBorder="1" applyAlignment="1">
      <alignment horizontal="center" vertical="center" textRotation="90"/>
    </xf>
    <xf numFmtId="0" fontId="12" fillId="0" borderId="17" xfId="0" applyFont="1" applyBorder="1" applyAlignment="1">
      <alignment horizontal="center" vertical="center" textRotation="90"/>
    </xf>
    <xf numFmtId="0" fontId="12" fillId="0" borderId="1" xfId="0" applyFont="1" applyBorder="1" applyAlignment="1">
      <alignment horizontal="center" vertical="center"/>
    </xf>
    <xf numFmtId="0" fontId="12" fillId="0" borderId="18" xfId="0" applyFont="1" applyBorder="1" applyAlignment="1">
      <alignment horizontal="center" vertical="center"/>
    </xf>
    <xf numFmtId="0" fontId="12" fillId="0" borderId="8" xfId="0" applyFont="1" applyBorder="1" applyAlignment="1">
      <alignment horizontal="center" vertical="center" wrapText="1"/>
    </xf>
    <xf numFmtId="9" fontId="12" fillId="0" borderId="8" xfId="0" applyNumberFormat="1" applyFont="1" applyBorder="1" applyAlignment="1">
      <alignment horizontal="center" vertical="center" wrapText="1"/>
    </xf>
    <xf numFmtId="0" fontId="18" fillId="0" borderId="8" xfId="0" applyFont="1" applyBorder="1" applyAlignment="1">
      <alignment horizontal="center" vertical="center"/>
    </xf>
    <xf numFmtId="0" fontId="12" fillId="0" borderId="9"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0" xfId="0" applyFont="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xf numFmtId="0" fontId="3" fillId="2" borderId="0" xfId="0" applyFont="1" applyFill="1" applyAlignment="1">
      <alignment horizontal="center"/>
    </xf>
    <xf numFmtId="0" fontId="19" fillId="3" borderId="1" xfId="0" applyFont="1" applyFill="1" applyBorder="1" applyAlignment="1">
      <alignment vertical="center"/>
    </xf>
    <xf numFmtId="0" fontId="4" fillId="6" borderId="1" xfId="0" applyFont="1" applyFill="1" applyBorder="1" applyAlignment="1">
      <alignment horizontal="center" vertical="center" textRotation="9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textRotation="90"/>
      <protection locked="0"/>
    </xf>
    <xf numFmtId="14" fontId="3" fillId="0" borderId="1" xfId="0" applyNumberFormat="1" applyFont="1" applyBorder="1" applyAlignment="1" applyProtection="1">
      <alignment horizontal="center" vertical="center"/>
      <protection locked="0"/>
    </xf>
    <xf numFmtId="0" fontId="2"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25" xfId="0" applyFont="1" applyBorder="1" applyAlignment="1">
      <alignment horizontal="center" vertical="center" wrapText="1"/>
    </xf>
    <xf numFmtId="0" fontId="2" fillId="0" borderId="24" xfId="0" applyFont="1" applyBorder="1" applyAlignment="1" applyProtection="1">
      <alignment horizontal="center" vertical="center" wrapText="1"/>
      <protection hidden="1"/>
    </xf>
    <xf numFmtId="0" fontId="2" fillId="0" borderId="24" xfId="0" applyFont="1" applyBorder="1" applyAlignment="1" applyProtection="1">
      <alignment horizontal="center" vertical="center"/>
      <protection hidden="1"/>
    </xf>
    <xf numFmtId="0" fontId="3" fillId="0" borderId="27" xfId="0" applyFont="1" applyBorder="1" applyAlignment="1">
      <alignment horizontal="center" vertical="center"/>
    </xf>
    <xf numFmtId="0" fontId="3" fillId="0" borderId="0" xfId="0" applyFont="1" applyAlignment="1">
      <alignment horizontal="center" vertical="center"/>
    </xf>
    <xf numFmtId="0" fontId="3" fillId="0" borderId="0" xfId="0" applyFont="1"/>
    <xf numFmtId="0" fontId="3" fillId="0" borderId="0" xfId="0" applyFont="1" applyAlignment="1">
      <alignment horizontal="center"/>
    </xf>
    <xf numFmtId="0" fontId="4" fillId="0" borderId="0" xfId="0" applyFont="1" applyAlignment="1">
      <alignment horizontal="left" vertical="center"/>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textRotation="90"/>
      <protection locked="0"/>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12" fillId="0" borderId="1" xfId="0" applyFont="1" applyBorder="1" applyAlignment="1" applyProtection="1">
      <alignment horizontal="left" vertical="center" wrapText="1"/>
      <protection locked="0"/>
    </xf>
    <xf numFmtId="0" fontId="0" fillId="0" borderId="1" xfId="0" applyBorder="1" applyAlignment="1" applyProtection="1">
      <alignment horizontal="center" vertical="center" textRotation="255"/>
      <protection locked="0"/>
    </xf>
    <xf numFmtId="0" fontId="0" fillId="0" borderId="1" xfId="0" applyBorder="1" applyAlignment="1" applyProtection="1">
      <alignment horizontal="justify" vertical="center" wrapText="1"/>
      <protection locked="0"/>
    </xf>
    <xf numFmtId="0" fontId="30" fillId="0" borderId="31" xfId="0" applyFont="1" applyBorder="1" applyAlignment="1">
      <alignment horizontal="center" vertical="center"/>
    </xf>
    <xf numFmtId="0" fontId="28" fillId="9" borderId="0" xfId="0" applyFont="1" applyFill="1" applyAlignment="1">
      <alignment horizontal="center" vertical="center"/>
    </xf>
    <xf numFmtId="0" fontId="28" fillId="9" borderId="0" xfId="0" applyFont="1" applyFill="1" applyAlignment="1">
      <alignment horizontal="left" vertical="center"/>
    </xf>
    <xf numFmtId="0" fontId="28" fillId="9" borderId="0" xfId="0" applyFont="1" applyFill="1" applyAlignment="1">
      <alignment vertical="center"/>
    </xf>
    <xf numFmtId="0" fontId="30" fillId="13" borderId="9" xfId="0" applyFont="1" applyFill="1" applyBorder="1" applyAlignment="1">
      <alignment horizontal="center" vertical="center" textRotation="90"/>
    </xf>
    <xf numFmtId="0" fontId="35" fillId="0" borderId="8"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 xfId="0" applyFont="1" applyBorder="1" applyAlignment="1">
      <alignment horizontal="center" vertical="center"/>
    </xf>
    <xf numFmtId="0" fontId="35" fillId="0" borderId="9" xfId="0" applyFont="1" applyBorder="1" applyAlignment="1">
      <alignment horizontal="center" vertical="center"/>
    </xf>
    <xf numFmtId="0" fontId="36" fillId="0" borderId="9" xfId="0" applyFont="1" applyBorder="1" applyAlignment="1">
      <alignment horizontal="left" vertical="center" wrapText="1"/>
    </xf>
    <xf numFmtId="9" fontId="35" fillId="0" borderId="9" xfId="0" applyNumberFormat="1" applyFont="1" applyBorder="1" applyAlignment="1">
      <alignment horizontal="center" vertical="center"/>
    </xf>
    <xf numFmtId="164" fontId="35" fillId="0" borderId="9" xfId="0" applyNumberFormat="1" applyFont="1" applyBorder="1" applyAlignment="1">
      <alignment horizontal="center" vertical="center"/>
    </xf>
    <xf numFmtId="0" fontId="30" fillId="0" borderId="9" xfId="0" applyFont="1" applyBorder="1" applyAlignment="1">
      <alignment horizontal="center" vertical="center" wrapText="1"/>
    </xf>
    <xf numFmtId="0" fontId="30" fillId="0" borderId="9" xfId="0" applyFont="1" applyBorder="1" applyAlignment="1">
      <alignment horizontal="center" vertical="center"/>
    </xf>
    <xf numFmtId="0" fontId="35" fillId="0" borderId="9" xfId="0" applyFont="1" applyBorder="1" applyAlignment="1">
      <alignment horizontal="center" vertical="center" wrapText="1"/>
    </xf>
    <xf numFmtId="14" fontId="35" fillId="0" borderId="9" xfId="0" applyNumberFormat="1" applyFont="1" applyBorder="1" applyAlignment="1">
      <alignment horizontal="center" vertical="center"/>
    </xf>
    <xf numFmtId="0" fontId="28" fillId="0" borderId="9" xfId="0" applyFont="1" applyBorder="1" applyAlignment="1">
      <alignment horizontal="center" vertical="center"/>
    </xf>
    <xf numFmtId="9" fontId="35" fillId="0" borderId="9" xfId="0" applyNumberFormat="1" applyFont="1" applyBorder="1" applyAlignment="1">
      <alignment horizontal="center" vertical="center" wrapText="1"/>
    </xf>
    <xf numFmtId="9" fontId="35" fillId="0" borderId="8" xfId="0" applyNumberFormat="1" applyFont="1" applyBorder="1" applyAlignment="1">
      <alignment vertical="center" wrapText="1"/>
    </xf>
    <xf numFmtId="0" fontId="30" fillId="0" borderId="8" xfId="0" applyFont="1" applyBorder="1" applyAlignment="1">
      <alignment vertical="center" wrapText="1"/>
    </xf>
    <xf numFmtId="0" fontId="30" fillId="0" borderId="8" xfId="0" applyFont="1" applyBorder="1" applyAlignment="1">
      <alignment vertical="center"/>
    </xf>
    <xf numFmtId="0" fontId="36" fillId="0" borderId="8" xfId="0" applyFont="1" applyBorder="1" applyAlignment="1">
      <alignment horizontal="left" vertical="center" wrapText="1"/>
    </xf>
    <xf numFmtId="0" fontId="35" fillId="0" borderId="33" xfId="0" applyFont="1" applyBorder="1" applyAlignment="1">
      <alignment horizontal="center" vertical="center"/>
    </xf>
    <xf numFmtId="0" fontId="35" fillId="0" borderId="8" xfId="0" applyFont="1" applyBorder="1" applyAlignment="1">
      <alignment horizontal="center" vertical="center"/>
    </xf>
    <xf numFmtId="9" fontId="35" fillId="0" borderId="8" xfId="0" applyNumberFormat="1" applyFont="1" applyBorder="1" applyAlignment="1">
      <alignment horizontal="center" vertical="center"/>
    </xf>
    <xf numFmtId="164" fontId="35" fillId="0" borderId="8" xfId="0" applyNumberFormat="1" applyFont="1" applyBorder="1" applyAlignment="1">
      <alignment horizontal="center" vertical="center"/>
    </xf>
    <xf numFmtId="0" fontId="35" fillId="0" borderId="17" xfId="0" applyFont="1" applyBorder="1" applyAlignment="1">
      <alignment horizontal="center" vertical="center"/>
    </xf>
    <xf numFmtId="0" fontId="0" fillId="0" borderId="1" xfId="0" applyBorder="1"/>
    <xf numFmtId="0" fontId="35" fillId="0" borderId="35" xfId="0" applyFont="1" applyBorder="1" applyAlignment="1">
      <alignment horizontal="center" vertical="center" wrapText="1"/>
    </xf>
    <xf numFmtId="0" fontId="35" fillId="0" borderId="1" xfId="0" applyFont="1" applyBorder="1" applyAlignment="1">
      <alignment horizontal="center" vertical="center"/>
    </xf>
    <xf numFmtId="0" fontId="35" fillId="0" borderId="33" xfId="0" applyFont="1" applyBorder="1" applyAlignment="1">
      <alignment horizontal="center" vertical="center" wrapText="1"/>
    </xf>
    <xf numFmtId="14" fontId="35" fillId="0" borderId="8" xfId="0" applyNumberFormat="1" applyFont="1" applyBorder="1" applyAlignment="1">
      <alignment horizontal="center" vertical="center"/>
    </xf>
    <xf numFmtId="0" fontId="35" fillId="0" borderId="1" xfId="0" applyFont="1" applyBorder="1" applyAlignment="1">
      <alignment horizontal="center" vertical="center" wrapText="1"/>
    </xf>
    <xf numFmtId="14" fontId="35" fillId="0" borderId="1" xfId="0" applyNumberFormat="1" applyFont="1" applyBorder="1" applyAlignment="1">
      <alignment horizontal="center" vertical="center"/>
    </xf>
    <xf numFmtId="0" fontId="37" fillId="9" borderId="0" xfId="0" applyFont="1" applyFill="1" applyAlignment="1">
      <alignment vertical="center"/>
    </xf>
    <xf numFmtId="0" fontId="38" fillId="9" borderId="0" xfId="0" applyFont="1" applyFill="1" applyAlignment="1">
      <alignment horizontal="left" vertical="center"/>
    </xf>
    <xf numFmtId="0" fontId="39" fillId="2" borderId="6"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164" fontId="0" fillId="0" borderId="1" xfId="1" applyNumberFormat="1" applyFont="1" applyBorder="1" applyAlignment="1" applyProtection="1">
      <alignment horizontal="center" vertical="center" wrapText="1"/>
    </xf>
    <xf numFmtId="0" fontId="3" fillId="2"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protection locked="0"/>
    </xf>
    <xf numFmtId="0" fontId="40"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hidden="1"/>
    </xf>
    <xf numFmtId="17" fontId="3" fillId="2" borderId="1" xfId="0" applyNumberFormat="1" applyFont="1" applyFill="1" applyBorder="1" applyAlignment="1" applyProtection="1">
      <alignment vertical="center"/>
      <protection locked="0"/>
    </xf>
    <xf numFmtId="0" fontId="0" fillId="2" borderId="0" xfId="0" applyFill="1"/>
    <xf numFmtId="0" fontId="7" fillId="3" borderId="1" xfId="0" applyFont="1" applyFill="1" applyBorder="1" applyAlignment="1">
      <alignment vertical="center"/>
    </xf>
    <xf numFmtId="0" fontId="26" fillId="3" borderId="1" xfId="0" applyFont="1" applyFill="1" applyBorder="1" applyAlignment="1">
      <alignment vertical="center"/>
    </xf>
    <xf numFmtId="0" fontId="26" fillId="3" borderId="1" xfId="0" applyFont="1" applyFill="1" applyBorder="1" applyAlignment="1">
      <alignment vertical="center" wrapText="1"/>
    </xf>
    <xf numFmtId="0" fontId="26" fillId="3" borderId="1" xfId="0" applyFont="1" applyFill="1" applyBorder="1" applyAlignment="1">
      <alignment horizontal="center" vertical="center"/>
    </xf>
    <xf numFmtId="0" fontId="46" fillId="10" borderId="9"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9" fontId="3" fillId="0" borderId="1" xfId="0" applyNumberFormat="1"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textRotation="90" wrapText="1"/>
      <protection locked="0"/>
    </xf>
    <xf numFmtId="164" fontId="3" fillId="0" borderId="1" xfId="1" applyNumberFormat="1" applyFont="1" applyBorder="1" applyAlignment="1">
      <alignment horizontal="center" vertical="center" wrapText="1"/>
    </xf>
    <xf numFmtId="14" fontId="3" fillId="0" borderId="1" xfId="0" applyNumberFormat="1" applyFont="1" applyBorder="1" applyAlignment="1" applyProtection="1">
      <alignment horizontal="center" vertical="center" wrapText="1"/>
      <protection locked="0"/>
    </xf>
    <xf numFmtId="0" fontId="24" fillId="0" borderId="1" xfId="0" applyFont="1" applyBorder="1" applyAlignment="1" applyProtection="1">
      <alignment horizontal="justify" vertical="center" wrapText="1"/>
      <protection locked="0"/>
    </xf>
    <xf numFmtId="0" fontId="4" fillId="0" borderId="1" xfId="0" applyFont="1" applyBorder="1" applyAlignment="1">
      <alignment horizontal="center" vertical="center"/>
    </xf>
    <xf numFmtId="0" fontId="19" fillId="3" borderId="1" xfId="0"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51" fillId="2" borderId="0" xfId="0" applyFont="1" applyFill="1" applyAlignment="1" applyProtection="1">
      <alignment vertical="center"/>
      <protection locked="0"/>
    </xf>
    <xf numFmtId="0" fontId="4" fillId="0" borderId="1" xfId="0" applyFont="1" applyBorder="1" applyAlignment="1">
      <alignment horizontal="center" vertical="center" wrapText="1"/>
    </xf>
    <xf numFmtId="0" fontId="24" fillId="0" borderId="1" xfId="0" applyFont="1" applyBorder="1" applyAlignment="1" applyProtection="1">
      <alignment horizontal="center" vertical="center" wrapText="1"/>
      <protection locked="0"/>
    </xf>
    <xf numFmtId="9" fontId="3" fillId="0" borderId="1" xfId="0" applyNumberFormat="1" applyFont="1" applyBorder="1" applyAlignment="1">
      <alignment horizontal="center" vertical="center"/>
    </xf>
    <xf numFmtId="164" fontId="3" fillId="0" borderId="1" xfId="1" applyNumberFormat="1" applyFont="1" applyBorder="1" applyAlignment="1" applyProtection="1">
      <alignment horizontal="center" vertical="center"/>
    </xf>
    <xf numFmtId="0" fontId="24" fillId="0" borderId="1" xfId="0" applyFont="1" applyBorder="1" applyAlignment="1" applyProtection="1">
      <alignment horizontal="center" vertical="center"/>
      <protection locked="0"/>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1" fillId="2" borderId="0" xfId="0" applyFont="1" applyFill="1" applyAlignment="1" applyProtection="1">
      <alignment horizontal="center" vertical="center"/>
      <protection locked="0"/>
    </xf>
    <xf numFmtId="0" fontId="22" fillId="2" borderId="0" xfId="0" applyFont="1" applyFill="1" applyAlignment="1" applyProtection="1">
      <alignment vertical="center"/>
      <protection locked="0"/>
    </xf>
    <xf numFmtId="0" fontId="53" fillId="2" borderId="0" xfId="0" applyFont="1" applyFill="1" applyAlignment="1">
      <alignment vertical="center"/>
    </xf>
    <xf numFmtId="0" fontId="11" fillId="0" borderId="1" xfId="0" applyFont="1" applyBorder="1" applyAlignment="1">
      <alignment horizontal="center" vertical="center"/>
    </xf>
    <xf numFmtId="0" fontId="13" fillId="6" borderId="1" xfId="0" applyFont="1" applyFill="1" applyBorder="1" applyAlignment="1">
      <alignment horizontal="center" vertical="center" textRotation="90"/>
    </xf>
    <xf numFmtId="0" fontId="11" fillId="0" borderId="1" xfId="0" applyFont="1" applyBorder="1" applyAlignment="1" applyProtection="1">
      <alignment horizontal="center" vertical="center"/>
      <protection locked="0"/>
    </xf>
    <xf numFmtId="0" fontId="5" fillId="3" borderId="1" xfId="0" applyFont="1" applyFill="1" applyBorder="1" applyAlignment="1">
      <alignment horizontal="center" vertical="center"/>
    </xf>
    <xf numFmtId="0" fontId="0" fillId="2" borderId="1" xfId="0" applyFill="1" applyBorder="1" applyAlignment="1" applyProtection="1">
      <alignment horizontal="center" vertical="center" wrapText="1"/>
      <protection locked="0"/>
    </xf>
    <xf numFmtId="0" fontId="2" fillId="3" borderId="1" xfId="0" applyFont="1" applyFill="1" applyBorder="1" applyAlignment="1">
      <alignment vertical="center"/>
    </xf>
    <xf numFmtId="0" fontId="11"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9" fontId="0" fillId="0" borderId="1" xfId="0" applyNumberFormat="1" applyBorder="1" applyAlignment="1" applyProtection="1">
      <alignment vertical="center" wrapText="1"/>
      <protection locked="0"/>
    </xf>
    <xf numFmtId="9" fontId="0" fillId="0" borderId="1" xfId="0" applyNumberFormat="1" applyBorder="1" applyAlignment="1">
      <alignment vertical="center" wrapText="1"/>
    </xf>
    <xf numFmtId="0" fontId="49" fillId="0" borderId="5" xfId="0" applyFont="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textRotation="90" wrapText="1"/>
      <protection locked="0"/>
    </xf>
    <xf numFmtId="0" fontId="12" fillId="0" borderId="1"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textRotation="90" wrapText="1"/>
      <protection locked="0"/>
    </xf>
    <xf numFmtId="0" fontId="3" fillId="0" borderId="22"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2" xfId="0" applyFont="1" applyBorder="1" applyAlignment="1">
      <alignment horizontal="center" vertical="center"/>
    </xf>
    <xf numFmtId="0" fontId="23" fillId="0" borderId="22" xfId="0" applyFont="1" applyBorder="1" applyAlignment="1" applyProtection="1">
      <alignment horizontal="justify" vertical="center" wrapText="1"/>
      <protection locked="0"/>
    </xf>
    <xf numFmtId="0" fontId="0" fillId="0" borderId="22" xfId="0" applyBorder="1" applyAlignment="1">
      <alignment horizontal="center" vertical="center" wrapText="1"/>
    </xf>
    <xf numFmtId="0" fontId="0" fillId="0" borderId="22" xfId="0" applyBorder="1" applyAlignment="1" applyProtection="1">
      <alignment horizontal="center" vertical="center"/>
      <protection hidden="1"/>
    </xf>
    <xf numFmtId="0" fontId="0" fillId="0" borderId="22" xfId="0" applyBorder="1" applyAlignment="1" applyProtection="1">
      <alignment horizontal="center" vertical="center"/>
      <protection locked="0"/>
    </xf>
    <xf numFmtId="9" fontId="0" fillId="0" borderId="22" xfId="0" applyNumberFormat="1" applyBorder="1" applyAlignment="1" applyProtection="1">
      <alignment horizontal="center" vertical="center"/>
      <protection hidden="1"/>
    </xf>
    <xf numFmtId="164" fontId="3" fillId="0" borderId="22" xfId="1" applyNumberFormat="1" applyFont="1" applyFill="1" applyBorder="1" applyAlignment="1">
      <alignment horizontal="center" vertical="center"/>
    </xf>
    <xf numFmtId="0" fontId="3" fillId="0" borderId="24" xfId="0" applyFont="1" applyBorder="1" applyAlignment="1">
      <alignment horizontal="center" vertical="center"/>
    </xf>
    <xf numFmtId="0" fontId="23" fillId="0" borderId="24" xfId="0" applyFont="1" applyBorder="1" applyAlignment="1" applyProtection="1">
      <alignment horizontal="justify" vertical="center" wrapText="1"/>
      <protection locked="0"/>
    </xf>
    <xf numFmtId="0" fontId="24" fillId="0" borderId="24"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hidden="1"/>
    </xf>
    <xf numFmtId="0" fontId="0" fillId="0" borderId="24" xfId="0" applyBorder="1" applyAlignment="1" applyProtection="1">
      <alignment horizontal="center" vertical="center"/>
      <protection locked="0"/>
    </xf>
    <xf numFmtId="9" fontId="0" fillId="0" borderId="24" xfId="0" applyNumberFormat="1" applyBorder="1" applyAlignment="1" applyProtection="1">
      <alignment horizontal="center" vertical="center"/>
      <protection hidden="1"/>
    </xf>
    <xf numFmtId="164" fontId="3" fillId="0" borderId="24" xfId="1" applyNumberFormat="1" applyFont="1" applyFill="1" applyBorder="1" applyAlignment="1">
      <alignment horizontal="center" vertical="center"/>
    </xf>
    <xf numFmtId="0" fontId="23" fillId="0" borderId="1" xfId="0" applyFont="1" applyBorder="1" applyAlignment="1" applyProtection="1">
      <alignment horizontal="justify" vertical="center" wrapText="1"/>
      <protection locked="0"/>
    </xf>
    <xf numFmtId="0" fontId="0" fillId="0" borderId="21" xfId="0" applyBorder="1" applyAlignment="1">
      <alignment horizontal="center" vertical="center" wrapText="1"/>
    </xf>
    <xf numFmtId="9" fontId="3" fillId="0" borderId="22" xfId="0" applyNumberFormat="1" applyFont="1" applyBorder="1" applyAlignment="1" applyProtection="1">
      <alignment horizontal="center" vertical="center"/>
      <protection hidden="1"/>
    </xf>
    <xf numFmtId="9" fontId="3" fillId="0" borderId="24" xfId="0" applyNumberFormat="1" applyFont="1" applyBorder="1" applyAlignment="1" applyProtection="1">
      <alignment horizontal="center" vertical="center"/>
      <protection hidden="1"/>
    </xf>
    <xf numFmtId="0" fontId="3" fillId="0" borderId="22" xfId="0" applyFont="1" applyBorder="1" applyAlignment="1" applyProtection="1">
      <alignment horizontal="center" vertical="center" textRotation="90"/>
      <protection locked="0"/>
    </xf>
    <xf numFmtId="14" fontId="3" fillId="0" borderId="22"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textRotation="90"/>
      <protection locked="0"/>
    </xf>
    <xf numFmtId="14" fontId="3" fillId="0" borderId="24" xfId="0" applyNumberFormat="1"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9" fontId="3"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55" fillId="0" borderId="9" xfId="0" applyFont="1" applyBorder="1" applyAlignment="1" applyProtection="1">
      <alignment horizontal="center" wrapText="1"/>
      <protection locked="0"/>
    </xf>
    <xf numFmtId="0" fontId="0" fillId="19" borderId="9" xfId="0" applyFill="1" applyBorder="1" applyAlignment="1" applyProtection="1">
      <alignment horizontal="center" vertical="center" wrapText="1"/>
      <protection locked="0"/>
    </xf>
    <xf numFmtId="0" fontId="57" fillId="0" borderId="9" xfId="0" applyFont="1" applyBorder="1" applyAlignment="1" applyProtection="1">
      <alignment horizontal="left" vertical="center" wrapText="1"/>
      <protection locked="0"/>
    </xf>
    <xf numFmtId="0" fontId="55" fillId="0" borderId="9" xfId="0" applyFont="1" applyBorder="1" applyAlignment="1" applyProtection="1">
      <alignment vertical="center" wrapText="1"/>
      <protection locked="0"/>
    </xf>
    <xf numFmtId="0" fontId="23"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0" fillId="2" borderId="1" xfId="0" applyFill="1" applyBorder="1" applyAlignment="1">
      <alignment horizontal="center" vertical="center" wrapText="1"/>
    </xf>
    <xf numFmtId="0" fontId="0" fillId="0" borderId="0" xfId="0" applyAlignment="1" applyProtection="1">
      <alignment vertical="center" wrapText="1"/>
      <protection locked="0"/>
    </xf>
    <xf numFmtId="0" fontId="12" fillId="0" borderId="1" xfId="0" quotePrefix="1" applyFont="1" applyBorder="1" applyAlignment="1" applyProtection="1">
      <alignment horizontal="justify" vertical="center" wrapText="1"/>
      <protection locked="0"/>
    </xf>
    <xf numFmtId="0" fontId="0" fillId="0" borderId="22" xfId="0" applyBorder="1" applyAlignment="1">
      <alignment horizontal="left" vertical="center" wrapText="1"/>
    </xf>
    <xf numFmtId="14" fontId="35" fillId="0" borderId="1"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0" fillId="0" borderId="1" xfId="0" applyBorder="1" applyAlignment="1" applyProtection="1">
      <alignment horizontal="center" vertical="top" wrapText="1"/>
      <protection locked="0"/>
    </xf>
    <xf numFmtId="0" fontId="8" fillId="0" borderId="5" xfId="0" applyFont="1" applyBorder="1" applyAlignment="1" applyProtection="1">
      <alignment horizontal="center" vertical="center" wrapText="1"/>
      <protection locked="0"/>
    </xf>
    <xf numFmtId="14" fontId="8" fillId="0" borderId="5" xfId="0" applyNumberFormat="1" applyFont="1" applyBorder="1" applyAlignment="1" applyProtection="1">
      <alignment horizontal="center" vertical="center"/>
      <protection locked="0"/>
    </xf>
    <xf numFmtId="14" fontId="8" fillId="0" borderId="5" xfId="0" applyNumberFormat="1" applyFont="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60" fillId="0" borderId="9" xfId="0" applyFont="1" applyBorder="1" applyAlignment="1">
      <alignment horizontal="center" vertical="center"/>
    </xf>
    <xf numFmtId="0" fontId="59" fillId="0" borderId="9" xfId="0" applyFont="1" applyBorder="1" applyAlignment="1">
      <alignment horizontal="left" vertical="center" wrapText="1"/>
    </xf>
    <xf numFmtId="9" fontId="60" fillId="0" borderId="9" xfId="0" applyNumberFormat="1" applyFont="1" applyBorder="1" applyAlignment="1">
      <alignment horizontal="center" vertical="center"/>
    </xf>
    <xf numFmtId="164" fontId="60" fillId="0" borderId="9" xfId="0" applyNumberFormat="1" applyFont="1" applyBorder="1" applyAlignment="1">
      <alignment horizontal="center" vertical="center"/>
    </xf>
    <xf numFmtId="0" fontId="61" fillId="0" borderId="9" xfId="0" applyFont="1" applyBorder="1" applyAlignment="1">
      <alignment horizontal="center" vertical="center" wrapText="1"/>
    </xf>
    <xf numFmtId="0" fontId="61" fillId="0" borderId="9" xfId="0" applyFont="1" applyBorder="1" applyAlignment="1">
      <alignment horizontal="center" vertical="center"/>
    </xf>
    <xf numFmtId="0" fontId="60" fillId="0" borderId="9" xfId="0" applyFont="1" applyBorder="1" applyAlignment="1">
      <alignment horizontal="center" vertical="center" wrapText="1"/>
    </xf>
    <xf numFmtId="0" fontId="8" fillId="0" borderId="42" xfId="0" applyFont="1" applyBorder="1" applyAlignment="1" applyProtection="1">
      <alignment horizontal="center" vertical="center" wrapText="1"/>
      <protection locked="0"/>
    </xf>
    <xf numFmtId="14" fontId="8" fillId="0" borderId="42" xfId="0" applyNumberFormat="1" applyFont="1" applyBorder="1" applyAlignment="1" applyProtection="1">
      <alignment horizontal="center" vertical="center"/>
      <protection locked="0"/>
    </xf>
    <xf numFmtId="14" fontId="8" fillId="0" borderId="42" xfId="0" applyNumberFormat="1" applyFont="1" applyBorder="1" applyAlignment="1" applyProtection="1">
      <alignment horizontal="center" vertical="center" wrapText="1"/>
      <protection locked="0"/>
    </xf>
    <xf numFmtId="0" fontId="8" fillId="0" borderId="43" xfId="0" applyFont="1" applyBorder="1" applyAlignment="1" applyProtection="1">
      <alignment horizontal="center" vertical="center"/>
      <protection locked="0"/>
    </xf>
    <xf numFmtId="0" fontId="8" fillId="0" borderId="6" xfId="0" applyFont="1" applyBorder="1" applyAlignment="1">
      <alignment horizontal="justify" vertical="center" wrapText="1"/>
    </xf>
    <xf numFmtId="0" fontId="8" fillId="0" borderId="1" xfId="0" applyFont="1" applyBorder="1" applyAlignment="1">
      <alignment horizontal="center" vertical="center" wrapText="1"/>
    </xf>
    <xf numFmtId="164" fontId="0" fillId="0" borderId="1" xfId="1" applyNumberFormat="1" applyFont="1" applyBorder="1" applyAlignment="1">
      <alignment horizontal="center" vertical="center" wrapText="1"/>
    </xf>
    <xf numFmtId="0" fontId="2" fillId="20" borderId="1" xfId="0"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14" fontId="8" fillId="0" borderId="1" xfId="0" applyNumberFormat="1" applyFont="1" applyBorder="1" applyAlignment="1" applyProtection="1">
      <alignment horizontal="center" vertical="center"/>
      <protection locked="0"/>
    </xf>
    <xf numFmtId="14"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3" fillId="0" borderId="5" xfId="0" applyFont="1" applyBorder="1" applyAlignment="1">
      <alignment horizontal="center" vertical="center" wrapText="1"/>
    </xf>
    <xf numFmtId="0" fontId="3" fillId="0" borderId="5" xfId="0" applyFont="1" applyBorder="1" applyAlignment="1" applyProtection="1">
      <alignment horizontal="center" vertical="center" wrapText="1"/>
      <protection locked="0"/>
    </xf>
    <xf numFmtId="9" fontId="3" fillId="0" borderId="5" xfId="0" applyNumberFormat="1" applyFont="1" applyBorder="1" applyAlignment="1" applyProtection="1">
      <alignment horizontal="center" vertical="center" wrapText="1"/>
      <protection hidden="1"/>
    </xf>
    <xf numFmtId="0" fontId="3" fillId="0" borderId="0" xfId="0" applyFont="1" applyAlignment="1">
      <alignment horizontal="center" vertical="center" wrapText="1"/>
    </xf>
    <xf numFmtId="0" fontId="0" fillId="0" borderId="0" xfId="0"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hidden="1"/>
    </xf>
    <xf numFmtId="9" fontId="12" fillId="0" borderId="0" xfId="0" applyNumberFormat="1" applyFont="1" applyAlignment="1" applyProtection="1">
      <alignment horizontal="center" vertical="center" wrapText="1"/>
      <protection hidden="1"/>
    </xf>
    <xf numFmtId="9" fontId="12" fillId="0" borderId="0" xfId="0" applyNumberFormat="1" applyFont="1" applyAlignment="1" applyProtection="1">
      <alignment horizontal="center" vertical="center" wrapText="1"/>
      <protection locked="0"/>
    </xf>
    <xf numFmtId="9" fontId="3" fillId="0" borderId="0" xfId="0" applyNumberFormat="1" applyFont="1" applyAlignment="1" applyProtection="1">
      <alignment horizontal="center" vertical="center" wrapText="1"/>
      <protection hidden="1"/>
    </xf>
    <xf numFmtId="0" fontId="24" fillId="0" borderId="0" xfId="0" applyFont="1" applyAlignment="1" applyProtection="1">
      <alignment horizontal="justify" vertical="center" wrapText="1"/>
      <protection locked="0"/>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textRotation="90" wrapText="1"/>
      <protection locked="0"/>
    </xf>
    <xf numFmtId="164" fontId="3" fillId="0" borderId="0" xfId="1" applyNumberFormat="1" applyFont="1" applyBorder="1" applyAlignment="1">
      <alignment horizontal="center" vertical="center" wrapText="1"/>
    </xf>
    <xf numFmtId="0" fontId="4" fillId="0" borderId="0" xfId="0" applyFont="1" applyAlignment="1" applyProtection="1">
      <alignment horizontal="center" vertical="center" textRotation="90" wrapText="1"/>
      <protection hidden="1"/>
    </xf>
    <xf numFmtId="0" fontId="3" fillId="0" borderId="0" xfId="0" applyFont="1" applyAlignment="1" applyProtection="1">
      <alignment horizontal="center" vertical="center" wrapText="1"/>
      <protection locked="0"/>
    </xf>
    <xf numFmtId="14" fontId="3" fillId="0" borderId="0" xfId="0" applyNumberFormat="1" applyFont="1" applyAlignment="1" applyProtection="1">
      <alignment horizontal="center" vertical="center" wrapText="1"/>
      <protection locked="0"/>
    </xf>
    <xf numFmtId="0" fontId="12" fillId="0" borderId="5" xfId="0" applyFont="1" applyBorder="1" applyAlignment="1" applyProtection="1">
      <alignment horizontal="justify" vertical="center" wrapText="1"/>
      <protection locked="0"/>
    </xf>
    <xf numFmtId="0" fontId="12" fillId="0" borderId="5"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textRotation="90" wrapText="1"/>
      <protection locked="0"/>
    </xf>
    <xf numFmtId="0" fontId="3" fillId="0" borderId="5" xfId="0" applyFont="1" applyBorder="1" applyAlignment="1" applyProtection="1">
      <alignment horizontal="center" vertical="center" textRotation="90" wrapText="1"/>
      <protection locked="0"/>
    </xf>
    <xf numFmtId="164" fontId="3" fillId="0" borderId="5" xfId="1" applyNumberFormat="1" applyFont="1" applyBorder="1" applyAlignment="1">
      <alignment horizontal="center" vertical="center" wrapText="1"/>
    </xf>
    <xf numFmtId="0" fontId="4" fillId="0" borderId="5" xfId="0" applyFont="1" applyBorder="1" applyAlignment="1" applyProtection="1">
      <alignment horizontal="center" vertical="center" textRotation="90" wrapText="1"/>
      <protection hidden="1"/>
    </xf>
    <xf numFmtId="14" fontId="3" fillId="0" borderId="5" xfId="0" applyNumberFormat="1" applyFont="1" applyBorder="1" applyAlignment="1" applyProtection="1">
      <alignment horizontal="center" vertical="center" wrapText="1"/>
      <protection locked="0"/>
    </xf>
    <xf numFmtId="0" fontId="26" fillId="3" borderId="6" xfId="0" applyFont="1" applyFill="1" applyBorder="1" applyAlignment="1">
      <alignment vertical="center"/>
    </xf>
    <xf numFmtId="0" fontId="16" fillId="0" borderId="50" xfId="0" applyFont="1" applyBorder="1" applyAlignment="1" applyProtection="1">
      <alignment horizontal="justify" vertical="center" wrapText="1"/>
      <protection locked="0"/>
    </xf>
    <xf numFmtId="0" fontId="12" fillId="0" borderId="42" xfId="0" applyFont="1" applyBorder="1" applyAlignment="1" applyProtection="1">
      <alignment horizontal="center" vertical="center" wrapText="1"/>
      <protection locked="0"/>
    </xf>
    <xf numFmtId="0" fontId="26" fillId="2" borderId="0" xfId="0" applyFont="1" applyFill="1" applyAlignment="1">
      <alignment vertical="center"/>
    </xf>
    <xf numFmtId="0" fontId="26" fillId="0" borderId="0" xfId="0" applyFont="1"/>
    <xf numFmtId="0" fontId="16" fillId="0" borderId="0" xfId="0" applyFont="1" applyAlignment="1" applyProtection="1">
      <alignment horizontal="justify" vertical="center" wrapText="1"/>
      <protection locked="0"/>
    </xf>
    <xf numFmtId="0" fontId="12" fillId="0" borderId="0" xfId="0" applyFont="1" applyAlignment="1" applyProtection="1">
      <alignment horizontal="center" vertical="center" wrapText="1"/>
      <protection hidden="1"/>
    </xf>
    <xf numFmtId="0" fontId="12" fillId="0" borderId="0" xfId="0" applyFont="1" applyAlignment="1" applyProtection="1">
      <alignment horizontal="center" vertical="center" textRotation="90" wrapText="1"/>
      <protection locked="0"/>
    </xf>
    <xf numFmtId="0" fontId="3" fillId="0" borderId="51" xfId="0" applyFont="1" applyBorder="1" applyAlignment="1">
      <alignment horizontal="center" vertical="center" wrapText="1"/>
    </xf>
    <xf numFmtId="0" fontId="0" fillId="0" borderId="53" xfId="0" applyBorder="1" applyAlignment="1" applyProtection="1">
      <alignment horizontal="center" vertical="center" wrapText="1"/>
      <protection locked="0"/>
    </xf>
    <xf numFmtId="9" fontId="12" fillId="0" borderId="53" xfId="0" applyNumberFormat="1" applyFont="1" applyBorder="1" applyAlignment="1" applyProtection="1">
      <alignment horizontal="center" vertical="center" wrapText="1"/>
      <protection locked="0"/>
    </xf>
    <xf numFmtId="9" fontId="12" fillId="0" borderId="53" xfId="0" applyNumberFormat="1" applyFont="1" applyBorder="1" applyAlignment="1" applyProtection="1">
      <alignment horizontal="center" vertical="center" wrapText="1"/>
      <protection hidden="1"/>
    </xf>
    <xf numFmtId="9" fontId="3" fillId="0" borderId="51" xfId="0" applyNumberFormat="1" applyFont="1" applyBorder="1" applyAlignment="1" applyProtection="1">
      <alignment horizontal="center" vertical="center" wrapText="1"/>
      <protection hidden="1"/>
    </xf>
    <xf numFmtId="0" fontId="12" fillId="0" borderId="51" xfId="0" applyFont="1" applyBorder="1" applyAlignment="1" applyProtection="1">
      <alignment horizontal="center" vertical="center" wrapText="1"/>
      <protection hidden="1"/>
    </xf>
    <xf numFmtId="0" fontId="12" fillId="0" borderId="51" xfId="0" applyFont="1" applyBorder="1" applyAlignment="1" applyProtection="1">
      <alignment horizontal="center" vertical="center" textRotation="90" wrapText="1"/>
      <protection locked="0"/>
    </xf>
    <xf numFmtId="0" fontId="3" fillId="0" borderId="53" xfId="0" applyFont="1" applyBorder="1" applyAlignment="1" applyProtection="1">
      <alignment horizontal="center" vertical="center" textRotation="90" wrapText="1"/>
      <protection locked="0"/>
    </xf>
    <xf numFmtId="0" fontId="3" fillId="0" borderId="51" xfId="0" applyFont="1" applyBorder="1" applyAlignment="1" applyProtection="1">
      <alignment horizontal="center" vertical="center" textRotation="90" wrapText="1"/>
      <protection locked="0"/>
    </xf>
    <xf numFmtId="0" fontId="4" fillId="0" borderId="51" xfId="0" applyFont="1" applyBorder="1" applyAlignment="1" applyProtection="1">
      <alignment horizontal="center" vertical="center" textRotation="90" wrapText="1"/>
      <protection hidden="1"/>
    </xf>
    <xf numFmtId="9" fontId="3" fillId="0" borderId="53" xfId="0" applyNumberFormat="1" applyFont="1" applyBorder="1" applyAlignment="1" applyProtection="1">
      <alignment horizontal="center" vertical="center" wrapText="1"/>
      <protection hidden="1"/>
    </xf>
    <xf numFmtId="0" fontId="4" fillId="0" borderId="53" xfId="0" applyFont="1" applyBorder="1" applyAlignment="1" applyProtection="1">
      <alignment horizontal="center" vertical="center" textRotation="90" wrapText="1"/>
      <protection hidden="1"/>
    </xf>
    <xf numFmtId="0" fontId="3" fillId="0" borderId="51" xfId="0" applyFont="1" applyBorder="1" applyAlignment="1" applyProtection="1">
      <alignment horizontal="center" vertical="center" wrapText="1"/>
      <protection locked="0"/>
    </xf>
    <xf numFmtId="14" fontId="3" fillId="0" borderId="53" xfId="0" applyNumberFormat="1"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12" fillId="0" borderId="55"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hidden="1"/>
    </xf>
    <xf numFmtId="9" fontId="3" fillId="0" borderId="55" xfId="0" applyNumberFormat="1" applyFont="1" applyBorder="1" applyAlignment="1" applyProtection="1">
      <alignment horizontal="center" vertical="center" wrapText="1"/>
      <protection hidden="1"/>
    </xf>
    <xf numFmtId="0" fontId="3" fillId="0" borderId="55" xfId="0" applyFont="1" applyBorder="1" applyAlignment="1" applyProtection="1">
      <alignment horizontal="center" vertical="center" textRotation="90" wrapText="1"/>
      <protection locked="0"/>
    </xf>
    <xf numFmtId="0" fontId="4" fillId="0" borderId="55" xfId="0" applyFont="1" applyBorder="1" applyAlignment="1" applyProtection="1">
      <alignment horizontal="center" vertical="center" textRotation="90" wrapText="1"/>
      <protection hidden="1"/>
    </xf>
    <xf numFmtId="0" fontId="12" fillId="0" borderId="0" xfId="0" applyFont="1" applyAlignment="1" applyProtection="1">
      <alignment horizontal="justify" vertical="center" wrapText="1"/>
      <protection locked="0"/>
    </xf>
    <xf numFmtId="0" fontId="3" fillId="0" borderId="53" xfId="0" applyFont="1" applyBorder="1" applyAlignment="1">
      <alignment horizontal="center" vertical="center" wrapText="1"/>
    </xf>
    <xf numFmtId="0" fontId="11" fillId="0" borderId="53"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hidden="1"/>
    </xf>
    <xf numFmtId="0" fontId="12" fillId="0" borderId="53" xfId="0" applyFont="1" applyBorder="1" applyAlignment="1" applyProtection="1">
      <alignment horizontal="justify" vertical="center" wrapText="1"/>
      <protection locked="0"/>
    </xf>
    <xf numFmtId="0" fontId="12" fillId="0" borderId="53" xfId="0" applyFont="1" applyBorder="1" applyAlignment="1" applyProtection="1">
      <alignment horizontal="center" vertical="center" wrapText="1"/>
      <protection hidden="1"/>
    </xf>
    <xf numFmtId="0" fontId="12" fillId="0" borderId="53" xfId="0" applyFont="1" applyBorder="1" applyAlignment="1" applyProtection="1">
      <alignment horizontal="center" vertical="center" textRotation="90" wrapText="1"/>
      <protection locked="0"/>
    </xf>
    <xf numFmtId="164" fontId="3" fillId="0" borderId="53" xfId="1" applyNumberFormat="1" applyFont="1" applyBorder="1" applyAlignment="1">
      <alignment horizontal="center" vertical="center" wrapText="1"/>
    </xf>
    <xf numFmtId="0" fontId="26" fillId="3" borderId="52" xfId="0" applyFont="1" applyFill="1" applyBorder="1" applyAlignment="1">
      <alignment vertical="center"/>
    </xf>
    <xf numFmtId="0" fontId="26" fillId="0" borderId="0" xfId="0" applyFont="1" applyAlignment="1">
      <alignment vertical="center"/>
    </xf>
    <xf numFmtId="0" fontId="3" fillId="0" borderId="55" xfId="0" applyFont="1" applyBorder="1" applyAlignment="1">
      <alignment horizontal="center" vertical="center" wrapText="1"/>
    </xf>
    <xf numFmtId="164" fontId="3" fillId="0" borderId="55" xfId="1" applyNumberFormat="1" applyFont="1" applyBorder="1" applyAlignment="1">
      <alignment horizontal="center" vertical="center" wrapText="1"/>
    </xf>
    <xf numFmtId="0" fontId="16" fillId="0" borderId="51" xfId="0" applyFont="1" applyBorder="1" applyAlignment="1" applyProtection="1">
      <alignment horizontal="justify" vertical="center" wrapText="1"/>
      <protection locked="0"/>
    </xf>
    <xf numFmtId="164" fontId="3" fillId="0" borderId="51" xfId="1" applyNumberFormat="1" applyFont="1" applyBorder="1" applyAlignment="1">
      <alignment horizontal="center" vertical="center" wrapText="1"/>
    </xf>
    <xf numFmtId="14" fontId="3" fillId="0" borderId="51" xfId="0" applyNumberFormat="1" applyFont="1" applyBorder="1" applyAlignment="1" applyProtection="1">
      <alignment horizontal="center" vertical="center" wrapText="1"/>
      <protection locked="0"/>
    </xf>
    <xf numFmtId="0" fontId="3" fillId="0" borderId="42" xfId="0" applyFont="1" applyBorder="1" applyAlignment="1">
      <alignment horizontal="center" vertical="center" wrapText="1"/>
    </xf>
    <xf numFmtId="0" fontId="0" fillId="0" borderId="42" xfId="0"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hidden="1"/>
    </xf>
    <xf numFmtId="9" fontId="12" fillId="0" borderId="42" xfId="0" applyNumberFormat="1" applyFont="1" applyBorder="1" applyAlignment="1" applyProtection="1">
      <alignment horizontal="center" vertical="center" wrapText="1"/>
      <protection hidden="1"/>
    </xf>
    <xf numFmtId="9" fontId="12" fillId="0" borderId="42" xfId="0" applyNumberFormat="1" applyFont="1" applyBorder="1" applyAlignment="1" applyProtection="1">
      <alignment horizontal="center" vertical="center" wrapText="1"/>
      <protection locked="0"/>
    </xf>
    <xf numFmtId="9" fontId="3" fillId="0" borderId="42" xfId="0" applyNumberFormat="1" applyFont="1" applyBorder="1" applyAlignment="1" applyProtection="1">
      <alignment horizontal="center" vertical="center" wrapText="1"/>
      <protection hidden="1"/>
    </xf>
    <xf numFmtId="0" fontId="12" fillId="0" borderId="42" xfId="0" applyFont="1" applyBorder="1" applyAlignment="1" applyProtection="1">
      <alignment horizontal="justify" vertical="center" wrapText="1"/>
      <protection locked="0"/>
    </xf>
    <xf numFmtId="0" fontId="12" fillId="0" borderId="42" xfId="0" applyFont="1" applyBorder="1" applyAlignment="1" applyProtection="1">
      <alignment horizontal="center" vertical="center" wrapText="1"/>
      <protection hidden="1"/>
    </xf>
    <xf numFmtId="0" fontId="12" fillId="0" borderId="42" xfId="0" applyFont="1" applyBorder="1" applyAlignment="1" applyProtection="1">
      <alignment horizontal="center" vertical="center" textRotation="90" wrapText="1"/>
      <protection locked="0"/>
    </xf>
    <xf numFmtId="0" fontId="3" fillId="0" borderId="42" xfId="0" applyFont="1" applyBorder="1" applyAlignment="1" applyProtection="1">
      <alignment horizontal="center" vertical="center" textRotation="90" wrapText="1"/>
      <protection locked="0"/>
    </xf>
    <xf numFmtId="164" fontId="3" fillId="0" borderId="42" xfId="1" applyNumberFormat="1" applyFont="1" applyBorder="1" applyAlignment="1">
      <alignment horizontal="center" vertical="center" wrapText="1"/>
    </xf>
    <xf numFmtId="0" fontId="4" fillId="0" borderId="42" xfId="0" applyFont="1" applyBorder="1" applyAlignment="1" applyProtection="1">
      <alignment horizontal="center" vertical="center" textRotation="90" wrapText="1"/>
      <protection hidden="1"/>
    </xf>
    <xf numFmtId="0" fontId="3" fillId="0" borderId="42" xfId="0" applyFont="1" applyBorder="1" applyAlignment="1" applyProtection="1">
      <alignment horizontal="center" vertical="center" wrapText="1"/>
      <protection locked="0"/>
    </xf>
    <xf numFmtId="14" fontId="3" fillId="0" borderId="42" xfId="0" applyNumberFormat="1" applyFont="1" applyBorder="1" applyAlignment="1" applyProtection="1">
      <alignment horizontal="center" vertical="center" wrapText="1"/>
      <protection locked="0"/>
    </xf>
    <xf numFmtId="0" fontId="3" fillId="0" borderId="50" xfId="0" applyFont="1" applyBorder="1" applyAlignment="1">
      <alignment horizontal="center" vertical="center" wrapText="1"/>
    </xf>
    <xf numFmtId="0" fontId="0" fillId="0" borderId="50" xfId="0"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hidden="1"/>
    </xf>
    <xf numFmtId="9" fontId="3" fillId="0" borderId="50" xfId="0" applyNumberFormat="1" applyFont="1" applyBorder="1" applyAlignment="1" applyProtection="1">
      <alignment horizontal="center" vertical="center" wrapText="1"/>
      <protection hidden="1"/>
    </xf>
    <xf numFmtId="9" fontId="12" fillId="0" borderId="50" xfId="0" applyNumberFormat="1" applyFont="1" applyBorder="1" applyAlignment="1" applyProtection="1">
      <alignment horizontal="center" vertical="center" wrapText="1"/>
      <protection locked="0"/>
    </xf>
    <xf numFmtId="9" fontId="12" fillId="0" borderId="50" xfId="0" applyNumberFormat="1" applyFont="1" applyBorder="1" applyAlignment="1" applyProtection="1">
      <alignment horizontal="center" vertical="center" wrapText="1"/>
      <protection hidden="1"/>
    </xf>
    <xf numFmtId="0" fontId="12" fillId="0" borderId="50" xfId="0" applyFont="1" applyBorder="1" applyAlignment="1" applyProtection="1">
      <alignment horizontal="center" vertical="center" wrapText="1"/>
      <protection hidden="1"/>
    </xf>
    <xf numFmtId="0" fontId="12" fillId="0" borderId="50" xfId="0" applyFont="1" applyBorder="1" applyAlignment="1" applyProtection="1">
      <alignment horizontal="center" vertical="center" textRotation="90" wrapText="1"/>
      <protection locked="0"/>
    </xf>
    <xf numFmtId="0" fontId="3" fillId="0" borderId="50" xfId="0" applyFont="1" applyBorder="1" applyAlignment="1" applyProtection="1">
      <alignment horizontal="center" vertical="center" textRotation="90" wrapText="1"/>
      <protection locked="0"/>
    </xf>
    <xf numFmtId="164" fontId="3" fillId="0" borderId="50" xfId="1" applyNumberFormat="1" applyFont="1" applyBorder="1" applyAlignment="1">
      <alignment horizontal="center" vertical="center" wrapText="1"/>
    </xf>
    <xf numFmtId="0" fontId="4" fillId="0" borderId="50" xfId="0" applyFont="1" applyBorder="1" applyAlignment="1" applyProtection="1">
      <alignment horizontal="center" vertical="center" textRotation="90" wrapText="1"/>
      <protection hidden="1"/>
    </xf>
    <xf numFmtId="0" fontId="3" fillId="0" borderId="50" xfId="0" applyFont="1" applyBorder="1" applyAlignment="1" applyProtection="1">
      <alignment horizontal="center" vertical="center" wrapText="1"/>
      <protection locked="0"/>
    </xf>
    <xf numFmtId="14" fontId="3" fillId="0" borderId="50" xfId="0" applyNumberFormat="1" applyFont="1" applyBorder="1" applyAlignment="1" applyProtection="1">
      <alignment horizontal="center" vertical="center" wrapText="1"/>
      <protection locked="0"/>
    </xf>
    <xf numFmtId="0" fontId="24" fillId="0" borderId="1" xfId="0" applyFont="1" applyBorder="1" applyAlignment="1" applyProtection="1">
      <alignment horizontal="justify" vertical="top"/>
      <protection locked="0"/>
    </xf>
    <xf numFmtId="0" fontId="24" fillId="0" borderId="1" xfId="0" applyFont="1" applyBorder="1" applyAlignment="1" applyProtection="1">
      <alignment horizontal="justify" vertical="top" wrapText="1"/>
      <protection locked="0"/>
    </xf>
    <xf numFmtId="0" fontId="63" fillId="0" borderId="0" xfId="0" applyFont="1" applyAlignment="1" applyProtection="1">
      <alignment vertical="center"/>
      <protection locked="0"/>
    </xf>
    <xf numFmtId="0" fontId="49" fillId="0" borderId="0" xfId="0" applyFont="1" applyProtection="1">
      <protection locked="0"/>
    </xf>
    <xf numFmtId="0" fontId="0" fillId="0" borderId="2" xfId="0" applyBorder="1" applyAlignment="1" applyProtection="1">
      <alignment horizontal="center" vertical="center" wrapText="1"/>
      <protection locked="0"/>
    </xf>
    <xf numFmtId="0" fontId="0" fillId="2" borderId="1" xfId="0" applyFill="1" applyBorder="1"/>
    <xf numFmtId="0" fontId="64" fillId="0" borderId="1" xfId="0" applyFont="1" applyBorder="1" applyAlignment="1" applyProtection="1">
      <alignment horizontal="center" vertical="center" wrapText="1"/>
      <protection locked="0"/>
    </xf>
    <xf numFmtId="0" fontId="64" fillId="0" borderId="1" xfId="0" applyFont="1" applyBorder="1" applyAlignment="1" applyProtection="1">
      <alignment horizontal="justify" vertical="top" wrapText="1"/>
      <protection locked="0"/>
    </xf>
    <xf numFmtId="0" fontId="14" fillId="0" borderId="1" xfId="0" applyFont="1" applyBorder="1" applyAlignment="1">
      <alignment horizontal="center" vertical="center" wrapText="1"/>
    </xf>
    <xf numFmtId="0" fontId="65" fillId="0" borderId="9" xfId="0" applyFont="1" applyBorder="1" applyAlignment="1">
      <alignment horizontal="center" vertical="center" wrapText="1"/>
    </xf>
    <xf numFmtId="0" fontId="65" fillId="0" borderId="9" xfId="0" applyFont="1" applyBorder="1" applyAlignment="1">
      <alignment horizontal="left" vertical="center" wrapText="1"/>
    </xf>
    <xf numFmtId="0" fontId="66" fillId="0" borderId="1" xfId="0" applyFont="1" applyBorder="1" applyAlignment="1">
      <alignment horizontal="center" vertical="center" wrapText="1"/>
    </xf>
    <xf numFmtId="0" fontId="66" fillId="0" borderId="1" xfId="0" applyFont="1" applyBorder="1" applyAlignment="1">
      <alignment horizontal="center" vertical="center"/>
    </xf>
    <xf numFmtId="0" fontId="67" fillId="0" borderId="9" xfId="0" applyFont="1" applyBorder="1" applyAlignment="1">
      <alignment horizontal="left" vertical="center" wrapText="1"/>
    </xf>
    <xf numFmtId="0" fontId="65" fillId="0" borderId="9" xfId="0" applyFont="1" applyBorder="1" applyAlignment="1">
      <alignment horizontal="center" vertical="center"/>
    </xf>
    <xf numFmtId="9" fontId="65" fillId="0" borderId="9" xfId="0" applyNumberFormat="1" applyFont="1" applyBorder="1" applyAlignment="1">
      <alignment horizontal="center" vertical="center"/>
    </xf>
    <xf numFmtId="0" fontId="67" fillId="0" borderId="9" xfId="0" applyFont="1" applyBorder="1" applyAlignment="1">
      <alignment horizontal="left" wrapText="1"/>
    </xf>
    <xf numFmtId="0" fontId="69" fillId="0" borderId="1" xfId="0" applyFont="1" applyBorder="1" applyAlignment="1" applyProtection="1">
      <alignment horizontal="justify" vertical="center" wrapText="1"/>
      <protection locked="0"/>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3" borderId="1" xfId="0" applyFont="1" applyFill="1" applyBorder="1" applyAlignment="1">
      <alignment horizontal="left" vertical="center"/>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textRotation="90"/>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textRotation="90" wrapText="1"/>
    </xf>
    <xf numFmtId="0" fontId="2" fillId="8" borderId="1"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 fillId="6" borderId="1" xfId="0" applyFont="1" applyFill="1" applyBorder="1" applyAlignment="1">
      <alignment horizontal="center" vertical="center" textRotation="90"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9" fontId="0" fillId="0" borderId="1" xfId="0" applyNumberFormat="1" applyBorder="1" applyAlignment="1">
      <alignment horizontal="center" vertical="center" wrapText="1"/>
    </xf>
    <xf numFmtId="9" fontId="0" fillId="0" borderId="1" xfId="0" applyNumberForma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7" fillId="4" borderId="1" xfId="0" applyFont="1" applyFill="1" applyBorder="1" applyAlignment="1">
      <alignment horizontal="center" vertical="center" textRotation="90"/>
    </xf>
    <xf numFmtId="0" fontId="5" fillId="2" borderId="1" xfId="0" applyFont="1" applyFill="1" applyBorder="1" applyAlignment="1" applyProtection="1">
      <alignment horizontal="center" vertical="center"/>
      <protection locked="0"/>
    </xf>
    <xf numFmtId="0" fontId="5" fillId="3" borderId="1" xfId="0" applyFont="1" applyFill="1" applyBorder="1" applyAlignment="1">
      <alignment horizontal="left" vertical="center"/>
    </xf>
    <xf numFmtId="0" fontId="6" fillId="2" borderId="1"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0" borderId="0" xfId="0" applyFont="1" applyAlignment="1">
      <alignment horizontal="center" vertical="center" wrapText="1"/>
    </xf>
    <xf numFmtId="0" fontId="21" fillId="0" borderId="0" xfId="0" applyFont="1" applyAlignment="1">
      <alignment horizontal="left" vertical="center" wrapText="1"/>
    </xf>
    <xf numFmtId="0" fontId="5" fillId="3" borderId="52" xfId="0" applyFont="1" applyFill="1" applyBorder="1" applyAlignment="1">
      <alignment horizontal="left" vertical="center"/>
    </xf>
    <xf numFmtId="0" fontId="6" fillId="2" borderId="52" xfId="0" applyFont="1" applyFill="1" applyBorder="1" applyAlignment="1" applyProtection="1">
      <alignment horizontal="center" vertical="center" wrapText="1"/>
      <protection locked="0"/>
    </xf>
    <xf numFmtId="0" fontId="6" fillId="2" borderId="52" xfId="0" applyFont="1" applyFill="1" applyBorder="1" applyAlignment="1" applyProtection="1">
      <alignment horizontal="center" vertical="center"/>
      <protection locked="0"/>
    </xf>
    <xf numFmtId="0" fontId="5" fillId="3" borderId="52" xfId="0" applyFont="1" applyFill="1" applyBorder="1" applyAlignment="1">
      <alignment horizontal="center" vertical="center"/>
    </xf>
    <xf numFmtId="0" fontId="5" fillId="2" borderId="56"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0" fillId="0" borderId="5" xfId="0"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hidden="1"/>
    </xf>
    <xf numFmtId="9" fontId="12" fillId="0" borderId="1" xfId="0" applyNumberFormat="1" applyFont="1" applyBorder="1" applyAlignment="1" applyProtection="1">
      <alignment horizontal="center" vertical="center" wrapText="1"/>
      <protection hidden="1"/>
    </xf>
    <xf numFmtId="9" fontId="12" fillId="0" borderId="5" xfId="0" applyNumberFormat="1"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3" fillId="0" borderId="1" xfId="0" applyNumberFormat="1" applyFont="1" applyBorder="1" applyAlignment="1" applyProtection="1">
      <alignment horizontal="center" vertical="center" wrapText="1"/>
      <protection hidden="1"/>
    </xf>
    <xf numFmtId="9" fontId="3" fillId="0" borderId="5" xfId="0" applyNumberFormat="1"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9" fontId="12" fillId="0" borderId="1" xfId="0" applyNumberFormat="1" applyFont="1" applyBorder="1" applyAlignment="1" applyProtection="1">
      <alignment horizontal="center" vertical="center" wrapText="1"/>
      <protection locked="0"/>
    </xf>
    <xf numFmtId="9" fontId="12" fillId="0" borderId="5" xfId="0" applyNumberFormat="1" applyFont="1" applyBorder="1" applyAlignment="1" applyProtection="1">
      <alignment horizontal="center" vertical="center" wrapText="1"/>
      <protection locked="0"/>
    </xf>
    <xf numFmtId="0" fontId="5" fillId="3" borderId="6" xfId="0" applyFont="1" applyFill="1" applyBorder="1" applyAlignment="1">
      <alignment horizontal="left" vertical="center"/>
    </xf>
    <xf numFmtId="0" fontId="6" fillId="2" borderId="6"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protection locked="0"/>
    </xf>
    <xf numFmtId="0" fontId="5" fillId="3" borderId="6" xfId="0" applyFont="1" applyFill="1" applyBorder="1" applyAlignment="1">
      <alignment horizontal="center" vertical="center"/>
    </xf>
    <xf numFmtId="0" fontId="5" fillId="2" borderId="49"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12" fillId="0" borderId="51" xfId="0" applyFont="1"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hidden="1"/>
    </xf>
    <xf numFmtId="9" fontId="3" fillId="0" borderId="51" xfId="0" applyNumberFormat="1" applyFont="1" applyBorder="1" applyAlignment="1" applyProtection="1">
      <alignment horizontal="center" vertical="center" wrapText="1"/>
      <protection hidden="1"/>
    </xf>
    <xf numFmtId="0" fontId="12" fillId="0" borderId="54" xfId="0" applyFont="1" applyBorder="1" applyAlignment="1" applyProtection="1">
      <alignment horizontal="center" vertical="center" wrapText="1"/>
      <protection locked="0"/>
    </xf>
    <xf numFmtId="0" fontId="3" fillId="0" borderId="51" xfId="0" applyFont="1" applyBorder="1" applyAlignment="1">
      <alignment horizontal="center" vertical="center" wrapText="1"/>
    </xf>
    <xf numFmtId="0" fontId="11" fillId="0" borderId="51" xfId="0" applyFont="1" applyBorder="1" applyAlignment="1" applyProtection="1">
      <alignment horizontal="center" vertical="center" wrapText="1"/>
      <protection locked="0"/>
    </xf>
    <xf numFmtId="9" fontId="12" fillId="0" borderId="51" xfId="0" applyNumberFormat="1" applyFont="1" applyBorder="1" applyAlignment="1" applyProtection="1">
      <alignment horizontal="center" vertical="center" wrapText="1"/>
      <protection locked="0"/>
    </xf>
    <xf numFmtId="9" fontId="12" fillId="0" borderId="51" xfId="0" applyNumberFormat="1" applyFont="1" applyBorder="1" applyAlignment="1" applyProtection="1">
      <alignment horizontal="center" vertical="center" wrapText="1"/>
      <protection hidden="1"/>
    </xf>
    <xf numFmtId="0" fontId="6" fillId="2" borderId="1" xfId="0" applyFont="1" applyFill="1" applyBorder="1" applyAlignment="1" applyProtection="1">
      <alignment horizontal="left" vertical="center"/>
      <protection locked="0"/>
    </xf>
    <xf numFmtId="0" fontId="5" fillId="3" borderId="1" xfId="0" applyFont="1" applyFill="1" applyBorder="1" applyAlignment="1">
      <alignment horizontal="center"/>
    </xf>
    <xf numFmtId="0" fontId="6" fillId="2" borderId="2"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49" fillId="0" borderId="1" xfId="0"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19" borderId="9" xfId="0" applyFill="1" applyBorder="1" applyAlignment="1" applyProtection="1">
      <alignment horizontal="left" vertical="center" wrapText="1"/>
      <protection locked="0"/>
    </xf>
    <xf numFmtId="0" fontId="35" fillId="0" borderId="8" xfId="0" applyFont="1" applyBorder="1" applyAlignment="1" applyProtection="1">
      <alignment horizontal="center" vertical="center" wrapText="1"/>
      <protection locked="0"/>
    </xf>
    <xf numFmtId="0" fontId="56" fillId="0" borderId="10" xfId="0" applyFont="1" applyBorder="1" applyProtection="1">
      <protection locked="0"/>
    </xf>
    <xf numFmtId="0" fontId="18" fillId="0" borderId="8" xfId="0" applyFont="1" applyBorder="1" applyAlignment="1">
      <alignment horizontal="center" vertical="center"/>
    </xf>
    <xf numFmtId="0" fontId="11" fillId="0" borderId="10" xfId="0" applyFont="1" applyBorder="1" applyAlignment="1">
      <alignment horizontal="center" vertical="center"/>
    </xf>
    <xf numFmtId="0" fontId="12" fillId="0" borderId="18" xfId="0" applyFont="1" applyBorder="1" applyAlignment="1">
      <alignment horizontal="center" vertical="center"/>
    </xf>
    <xf numFmtId="0" fontId="11" fillId="0" borderId="14" xfId="0" applyFont="1" applyBorder="1"/>
    <xf numFmtId="0" fontId="16" fillId="0" borderId="8" xfId="0" applyFont="1" applyBorder="1" applyAlignment="1">
      <alignment horizontal="center" vertical="center" wrapText="1"/>
    </xf>
    <xf numFmtId="0" fontId="11" fillId="0" borderId="19" xfId="0" applyFont="1" applyBorder="1"/>
    <xf numFmtId="0" fontId="12" fillId="0" borderId="8" xfId="0" applyFont="1" applyBorder="1" applyAlignment="1">
      <alignment horizontal="center" vertical="center" wrapText="1"/>
    </xf>
    <xf numFmtId="0" fontId="43" fillId="2" borderId="1" xfId="0" applyFont="1" applyFill="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9" fontId="3" fillId="0" borderId="6" xfId="0" applyNumberFormat="1" applyFont="1" applyBorder="1" applyAlignment="1" applyProtection="1">
      <alignment horizontal="center" vertical="center" wrapText="1"/>
      <protection hidden="1"/>
    </xf>
    <xf numFmtId="0" fontId="4" fillId="18" borderId="5" xfId="0" applyFont="1" applyFill="1" applyBorder="1" applyAlignment="1" applyProtection="1">
      <alignment horizontal="center" vertical="center"/>
      <protection hidden="1"/>
    </xf>
    <xf numFmtId="0" fontId="4" fillId="18" borderId="6" xfId="0" applyFont="1" applyFill="1" applyBorder="1" applyAlignment="1" applyProtection="1">
      <alignment horizontal="center" vertical="center"/>
      <protection hidden="1"/>
    </xf>
    <xf numFmtId="0" fontId="43" fillId="2" borderId="2" xfId="0" applyFont="1" applyFill="1" applyBorder="1" applyAlignment="1" applyProtection="1">
      <alignment horizontal="center" vertical="center" wrapText="1"/>
      <protection locked="0"/>
    </xf>
    <xf numFmtId="0" fontId="43" fillId="2" borderId="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wrapText="1"/>
      <protection locked="0"/>
    </xf>
    <xf numFmtId="14" fontId="8" fillId="0" borderId="5" xfId="0" applyNumberFormat="1" applyFont="1" applyBorder="1" applyAlignment="1" applyProtection="1">
      <alignment horizontal="center" vertical="center"/>
      <protection locked="0"/>
    </xf>
    <xf numFmtId="14" fontId="8" fillId="0" borderId="6" xfId="0" applyNumberFormat="1" applyFont="1" applyBorder="1" applyAlignment="1" applyProtection="1">
      <alignment horizontal="center" vertical="center"/>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9" borderId="8" xfId="0" applyFont="1" applyFill="1" applyBorder="1" applyAlignment="1">
      <alignment horizontal="center" vertical="center" wrapText="1"/>
    </xf>
    <xf numFmtId="0" fontId="9" fillId="0" borderId="10" xfId="0" applyFont="1" applyBorder="1" applyAlignment="1">
      <alignment horizontal="center" vertical="center"/>
    </xf>
    <xf numFmtId="0" fontId="8" fillId="0" borderId="1" xfId="0" applyFont="1" applyBorder="1" applyAlignment="1">
      <alignment horizontal="justify" vertical="center" wrapText="1"/>
    </xf>
    <xf numFmtId="0" fontId="2" fillId="17" borderId="1"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14" fontId="0" fillId="0" borderId="5" xfId="0" applyNumberFormat="1" applyBorder="1" applyAlignment="1" applyProtection="1">
      <alignment horizontal="center" vertical="center"/>
      <protection locked="0"/>
    </xf>
    <xf numFmtId="14" fontId="0" fillId="0" borderId="6"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6" xfId="0" applyBorder="1" applyAlignment="1">
      <alignment horizontal="justify" vertical="center" wrapText="1"/>
    </xf>
    <xf numFmtId="0" fontId="0" fillId="0" borderId="1" xfId="0" applyBorder="1" applyAlignment="1">
      <alignment horizontal="justify" vertical="center" wrapText="1"/>
    </xf>
    <xf numFmtId="0" fontId="43" fillId="0" borderId="5"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40" fillId="2" borderId="2" xfId="0" applyFont="1" applyFill="1" applyBorder="1" applyAlignment="1" applyProtection="1">
      <alignment horizontal="center" vertical="center" wrapText="1"/>
      <protection locked="0"/>
    </xf>
    <xf numFmtId="0" fontId="40" fillId="2" borderId="3" xfId="0" applyFont="1" applyFill="1" applyBorder="1" applyAlignment="1" applyProtection="1">
      <alignment horizontal="center" vertical="center" wrapText="1"/>
      <protection locked="0"/>
    </xf>
    <xf numFmtId="0" fontId="40" fillId="2" borderId="4" xfId="0" applyFont="1" applyFill="1" applyBorder="1" applyAlignment="1" applyProtection="1">
      <alignment horizontal="center" vertical="center" wrapTex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9" fontId="0" fillId="0" borderId="5" xfId="0" applyNumberFormat="1" applyBorder="1" applyAlignment="1">
      <alignment horizontal="center" vertical="center" wrapText="1"/>
    </xf>
    <xf numFmtId="9" fontId="0" fillId="0" borderId="6" xfId="0" applyNumberFormat="1" applyBorder="1" applyAlignment="1">
      <alignment horizontal="center" vertical="center" wrapText="1"/>
    </xf>
    <xf numFmtId="9" fontId="0" fillId="0" borderId="5" xfId="0" applyNumberForma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9" fontId="8" fillId="0" borderId="5" xfId="0" applyNumberFormat="1" applyFont="1" applyBorder="1" applyAlignment="1" applyProtection="1">
      <alignment horizontal="center" vertical="center" wrapText="1"/>
      <protection hidden="1"/>
    </xf>
    <xf numFmtId="9" fontId="8" fillId="0" borderId="6" xfId="0" applyNumberFormat="1"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10" fillId="0" borderId="1" xfId="0" applyFont="1" applyBorder="1" applyAlignment="1" applyProtection="1">
      <alignment horizontal="center" vertical="center" wrapText="1"/>
      <protection hidden="1"/>
    </xf>
    <xf numFmtId="0" fontId="26"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42" fillId="2" borderId="1" xfId="0" applyFont="1" applyFill="1" applyBorder="1" applyAlignment="1" applyProtection="1">
      <alignment horizontal="center" vertical="center"/>
      <protection locked="0"/>
    </xf>
    <xf numFmtId="9" fontId="12" fillId="0" borderId="11" xfId="0" applyNumberFormat="1" applyFont="1" applyBorder="1" applyAlignment="1">
      <alignment horizontal="center" vertical="center" wrapText="1"/>
    </xf>
    <xf numFmtId="9" fontId="12" fillId="0" borderId="14" xfId="0" applyNumberFormat="1" applyFont="1" applyBorder="1" applyAlignment="1">
      <alignment horizontal="center" vertical="center" wrapText="1"/>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0" fillId="0" borderId="12"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6" xfId="0" applyFont="1" applyBorder="1" applyAlignment="1">
      <alignment horizontal="center" vertical="center" wrapText="1"/>
    </xf>
    <xf numFmtId="9" fontId="12" fillId="0" borderId="5" xfId="0" applyNumberFormat="1" applyFont="1" applyBorder="1" applyAlignment="1">
      <alignment horizontal="center" vertical="center" wrapText="1"/>
    </xf>
    <xf numFmtId="9" fontId="12" fillId="0" borderId="6" xfId="0" applyNumberFormat="1" applyFont="1" applyBorder="1" applyAlignment="1">
      <alignment horizontal="center" vertical="center" wrapText="1"/>
    </xf>
    <xf numFmtId="0" fontId="17" fillId="0" borderId="5" xfId="0" applyFont="1" applyBorder="1" applyAlignment="1" applyProtection="1">
      <alignment horizontal="center" vertical="center" wrapText="1"/>
      <protection hidden="1"/>
    </xf>
    <xf numFmtId="0" fontId="17" fillId="0" borderId="6" xfId="0" applyFont="1" applyBorder="1" applyAlignment="1" applyProtection="1">
      <alignment horizontal="center" vertical="center" wrapText="1"/>
      <protection hidden="1"/>
    </xf>
    <xf numFmtId="0" fontId="12" fillId="2" borderId="1" xfId="0" applyFont="1" applyFill="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xf numFmtId="9" fontId="60" fillId="0" borderId="8" xfId="0" applyNumberFormat="1" applyFont="1" applyBorder="1" applyAlignment="1">
      <alignment horizontal="center" vertical="center" wrapText="1"/>
    </xf>
    <xf numFmtId="0" fontId="62" fillId="0" borderId="10" xfId="0" applyFont="1" applyBorder="1"/>
    <xf numFmtId="0" fontId="61" fillId="0" borderId="8" xfId="0" applyFont="1" applyBorder="1" applyAlignment="1">
      <alignment horizontal="center" vertical="center"/>
    </xf>
    <xf numFmtId="0" fontId="60" fillId="0" borderId="8" xfId="0" applyFont="1" applyBorder="1" applyAlignment="1">
      <alignment horizontal="center" vertical="center" wrapText="1"/>
    </xf>
    <xf numFmtId="0" fontId="7" fillId="4" borderId="1" xfId="0" applyFont="1" applyFill="1" applyBorder="1" applyAlignment="1">
      <alignment horizontal="center" vertical="center" textRotation="90"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9" fontId="0" fillId="0" borderId="41" xfId="0" applyNumberFormat="1" applyBorder="1" applyAlignment="1">
      <alignment horizontal="center" vertical="center" wrapText="1"/>
    </xf>
    <xf numFmtId="0" fontId="2" fillId="0" borderId="4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41" xfId="0"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9" fontId="0" fillId="0" borderId="41" xfId="0" applyNumberFormat="1" applyBorder="1" applyAlignment="1" applyProtection="1">
      <alignment horizontal="center" vertical="center" wrapText="1"/>
      <protection locked="0"/>
    </xf>
    <xf numFmtId="0" fontId="61" fillId="0" borderId="8" xfId="0" applyFont="1" applyBorder="1" applyAlignment="1">
      <alignment horizontal="center" vertical="center" wrapText="1"/>
    </xf>
    <xf numFmtId="0" fontId="0" fillId="2" borderId="1" xfId="0" applyFill="1" applyBorder="1" applyAlignment="1">
      <alignment horizontal="center" vertical="center"/>
    </xf>
    <xf numFmtId="0" fontId="3" fillId="0" borderId="1"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22" fillId="0" borderId="5" xfId="0" applyFont="1" applyBorder="1" applyAlignment="1" applyProtection="1">
      <alignment horizontal="center" vertical="top" wrapText="1"/>
      <protection locked="0"/>
    </xf>
    <xf numFmtId="0" fontId="22" fillId="0" borderId="6" xfId="0" applyFont="1" applyBorder="1" applyAlignment="1" applyProtection="1">
      <alignment horizontal="center" vertical="top" wrapText="1"/>
      <protection locked="0"/>
    </xf>
    <xf numFmtId="9" fontId="3" fillId="0" borderId="1" xfId="0" applyNumberFormat="1" applyFont="1" applyBorder="1" applyAlignment="1" applyProtection="1">
      <alignment horizontal="center" vertical="top" wrapText="1"/>
      <protection locked="0"/>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9" fontId="3" fillId="0" borderId="1" xfId="0" applyNumberFormat="1" applyFont="1" applyBorder="1" applyAlignment="1" applyProtection="1">
      <alignment horizontal="center" vertical="center" wrapText="1"/>
      <protection locked="0"/>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4" fillId="8" borderId="1" xfId="0" applyFont="1" applyFill="1" applyBorder="1" applyAlignment="1">
      <alignment horizontal="center" vertical="center" wrapText="1"/>
    </xf>
    <xf numFmtId="0" fontId="4" fillId="7" borderId="1" xfId="0" applyFont="1" applyFill="1" applyBorder="1" applyAlignment="1">
      <alignment horizontal="center" vertical="center" textRotation="90"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textRotation="90"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1" fillId="4" borderId="1" xfId="0" applyFont="1" applyFill="1" applyBorder="1" applyAlignment="1">
      <alignment horizontal="center" vertical="center" textRotation="90"/>
    </xf>
    <xf numFmtId="0" fontId="4" fillId="4" borderId="1" xfId="0" applyFont="1" applyFill="1" applyBorder="1" applyAlignment="1">
      <alignment horizontal="center" vertical="center"/>
    </xf>
    <xf numFmtId="0" fontId="19" fillId="2" borderId="1" xfId="0" applyFont="1" applyFill="1" applyBorder="1" applyAlignment="1" applyProtection="1">
      <alignment horizontal="center" vertical="center"/>
      <protection locked="0"/>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2" borderId="1"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8" fillId="2" borderId="1" xfId="0" applyFont="1" applyFill="1" applyBorder="1" applyAlignment="1">
      <alignment horizontal="justify" vertical="center" wrapText="1"/>
    </xf>
    <xf numFmtId="14" fontId="8" fillId="0" borderId="5" xfId="0" applyNumberFormat="1" applyFont="1" applyBorder="1" applyAlignment="1" applyProtection="1">
      <alignment horizontal="center" vertical="center" wrapText="1"/>
      <protection locked="0"/>
    </xf>
    <xf numFmtId="14" fontId="8" fillId="0" borderId="6" xfId="0" applyNumberFormat="1" applyFont="1" applyBorder="1" applyAlignment="1" applyProtection="1">
      <alignment horizontal="center" vertical="center" wrapText="1"/>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9" fontId="8" fillId="0" borderId="1" xfId="0" applyNumberFormat="1" applyFont="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54" fillId="2" borderId="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protection locked="0"/>
    </xf>
    <xf numFmtId="0" fontId="54" fillId="2" borderId="4"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wrapText="1"/>
      <protection locked="0"/>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14" fontId="35" fillId="0" borderId="1" xfId="0" applyNumberFormat="1" applyFont="1" applyBorder="1" applyAlignment="1">
      <alignment horizontal="center" vertical="center" wrapText="1"/>
    </xf>
    <xf numFmtId="14" fontId="35" fillId="0" borderId="1" xfId="0" applyNumberFormat="1" applyFont="1" applyBorder="1" applyAlignment="1">
      <alignment horizontal="center" vertical="center"/>
    </xf>
    <xf numFmtId="0" fontId="23" fillId="23" borderId="1" xfId="0" applyFont="1" applyFill="1" applyBorder="1" applyAlignment="1">
      <alignment horizontal="center" vertical="center" wrapText="1"/>
    </xf>
    <xf numFmtId="0" fontId="23" fillId="24" borderId="1" xfId="0" applyFont="1" applyFill="1" applyBorder="1" applyAlignment="1">
      <alignment horizontal="center" vertical="center" wrapText="1"/>
    </xf>
    <xf numFmtId="0" fontId="0" fillId="0" borderId="1" xfId="0" applyBorder="1" applyAlignment="1">
      <alignment horizontal="center" vertical="center" wrapText="1"/>
    </xf>
    <xf numFmtId="0" fontId="23" fillId="21" borderId="1" xfId="0" applyFont="1" applyFill="1" applyBorder="1" applyAlignment="1">
      <alignment horizontal="center" vertical="center" wrapText="1"/>
    </xf>
    <xf numFmtId="0" fontId="23" fillId="22" borderId="21" xfId="0" applyFont="1" applyFill="1" applyBorder="1" applyAlignment="1">
      <alignment horizontal="center" vertical="center" wrapText="1"/>
    </xf>
    <xf numFmtId="0" fontId="23" fillId="22" borderId="25" xfId="0" applyFont="1" applyFill="1" applyBorder="1" applyAlignment="1">
      <alignment horizontal="center" vertical="center" wrapText="1"/>
    </xf>
    <xf numFmtId="9" fontId="35" fillId="0" borderId="44" xfId="0" applyNumberFormat="1" applyFont="1" applyBorder="1" applyAlignment="1">
      <alignment horizontal="center" vertical="center" wrapText="1"/>
    </xf>
    <xf numFmtId="0" fontId="29" fillId="0" borderId="46" xfId="0" applyFont="1" applyBorder="1"/>
    <xf numFmtId="0" fontId="23" fillId="22" borderId="47" xfId="0" applyFont="1" applyFill="1" applyBorder="1" applyAlignment="1">
      <alignment horizontal="center" vertical="center" wrapText="1"/>
    </xf>
    <xf numFmtId="0" fontId="23" fillId="22" borderId="48" xfId="0" applyFont="1" applyFill="1" applyBorder="1" applyAlignment="1">
      <alignment horizontal="center" vertical="center" wrapText="1"/>
    </xf>
    <xf numFmtId="0" fontId="23" fillId="20" borderId="21" xfId="0" applyFont="1" applyFill="1" applyBorder="1" applyAlignment="1">
      <alignment horizontal="center" vertical="center"/>
    </xf>
    <xf numFmtId="0" fontId="23" fillId="20" borderId="45" xfId="0" applyFont="1" applyFill="1" applyBorder="1" applyAlignment="1">
      <alignment horizontal="center"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4" fillId="0" borderId="22"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0" fontId="22" fillId="0" borderId="24"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9" fontId="3" fillId="0" borderId="22" xfId="0" applyNumberFormat="1" applyFont="1" applyBorder="1" applyAlignment="1" applyProtection="1">
      <alignment horizontal="center" vertical="center" wrapText="1"/>
      <protection hidden="1"/>
    </xf>
    <xf numFmtId="9" fontId="3" fillId="0" borderId="24" xfId="0" applyNumberFormat="1" applyFont="1" applyBorder="1" applyAlignment="1" applyProtection="1">
      <alignment horizontal="center" vertical="center" wrapText="1"/>
      <protection hidden="1"/>
    </xf>
    <xf numFmtId="9" fontId="3" fillId="0" borderId="22" xfId="0" applyNumberFormat="1" applyFont="1" applyBorder="1" applyAlignment="1" applyProtection="1">
      <alignment horizontal="center" vertical="center" wrapText="1"/>
      <protection locked="0"/>
    </xf>
    <xf numFmtId="9" fontId="3" fillId="0" borderId="24" xfId="0" applyNumberFormat="1" applyFont="1" applyBorder="1" applyAlignment="1" applyProtection="1">
      <alignment horizontal="center" vertical="center" wrapText="1"/>
      <protection locked="0"/>
    </xf>
    <xf numFmtId="0" fontId="4" fillId="0" borderId="22" xfId="0"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19" fillId="2" borderId="1" xfId="0" applyFont="1" applyFill="1" applyBorder="1" applyAlignment="1">
      <alignment horizontal="center" vertical="center"/>
    </xf>
    <xf numFmtId="0" fontId="19" fillId="3" borderId="1" xfId="0" applyFont="1" applyFill="1" applyBorder="1" applyAlignment="1">
      <alignment horizontal="left"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4" fillId="0" borderId="1" xfId="0" applyFont="1" applyBorder="1" applyAlignment="1">
      <alignment horizontal="center"/>
    </xf>
    <xf numFmtId="0" fontId="30" fillId="13" borderId="17" xfId="0" applyFont="1" applyFill="1" applyBorder="1" applyAlignment="1">
      <alignment horizontal="center" vertical="center"/>
    </xf>
    <xf numFmtId="0" fontId="29" fillId="0" borderId="34" xfId="0" applyFont="1" applyBorder="1"/>
    <xf numFmtId="0" fontId="29" fillId="0" borderId="35" xfId="0" applyFont="1" applyBorder="1"/>
    <xf numFmtId="0" fontId="30" fillId="14" borderId="17" xfId="0" applyFont="1" applyFill="1" applyBorder="1" applyAlignment="1">
      <alignment horizontal="center" vertical="center"/>
    </xf>
    <xf numFmtId="0" fontId="30" fillId="15" borderId="17" xfId="0" applyFont="1" applyFill="1" applyBorder="1" applyAlignment="1">
      <alignment horizontal="center" vertical="center"/>
    </xf>
    <xf numFmtId="0" fontId="32" fillId="10" borderId="17" xfId="0" applyFont="1" applyFill="1" applyBorder="1" applyAlignment="1">
      <alignment horizontal="left" vertical="center"/>
    </xf>
    <xf numFmtId="0" fontId="33" fillId="9" borderId="17" xfId="0" applyFont="1" applyFill="1" applyBorder="1" applyAlignment="1">
      <alignment horizontal="center" vertical="center"/>
    </xf>
    <xf numFmtId="0" fontId="32" fillId="10" borderId="17" xfId="0" applyFont="1" applyFill="1" applyBorder="1" applyAlignment="1">
      <alignment horizontal="center" vertical="center"/>
    </xf>
    <xf numFmtId="0" fontId="29" fillId="0" borderId="35" xfId="0" applyFont="1" applyBorder="1" applyAlignment="1">
      <alignment horizontal="center"/>
    </xf>
    <xf numFmtId="0" fontId="44" fillId="9" borderId="17" xfId="0" applyFont="1" applyFill="1" applyBorder="1" applyAlignment="1">
      <alignment horizontal="center" vertical="center" wrapText="1"/>
    </xf>
    <xf numFmtId="0" fontId="45" fillId="0" borderId="34" xfId="0" applyFont="1" applyBorder="1" applyAlignment="1">
      <alignment horizontal="center"/>
    </xf>
    <xf numFmtId="0" fontId="45" fillId="0" borderId="35" xfId="0" applyFont="1" applyBorder="1" applyAlignment="1">
      <alignment horizontal="center"/>
    </xf>
    <xf numFmtId="0" fontId="30" fillId="12" borderId="8" xfId="0" applyFont="1" applyFill="1" applyBorder="1" applyAlignment="1">
      <alignment horizontal="center" vertical="center" wrapText="1"/>
    </xf>
    <xf numFmtId="0" fontId="29" fillId="0" borderId="10" xfId="0" applyFont="1" applyBorder="1"/>
    <xf numFmtId="0" fontId="28" fillId="0" borderId="31" xfId="0" applyFont="1" applyBorder="1" applyAlignment="1">
      <alignment horizontal="center" vertical="center"/>
    </xf>
    <xf numFmtId="0" fontId="29" fillId="0" borderId="32" xfId="0" applyFont="1" applyBorder="1"/>
    <xf numFmtId="0" fontId="29" fillId="0" borderId="33" xfId="0" applyFont="1" applyBorder="1"/>
    <xf numFmtId="0" fontId="29" fillId="0" borderId="36" xfId="0" applyFont="1" applyBorder="1"/>
    <xf numFmtId="0" fontId="0" fillId="0" borderId="0" xfId="0"/>
    <xf numFmtId="0" fontId="29" fillId="0" borderId="37" xfId="0" applyFont="1" applyBorder="1"/>
    <xf numFmtId="0" fontId="29" fillId="0" borderId="38" xfId="0" applyFont="1" applyBorder="1"/>
    <xf numFmtId="0" fontId="29" fillId="0" borderId="39" xfId="0" applyFont="1" applyBorder="1"/>
    <xf numFmtId="0" fontId="29" fillId="0" borderId="40" xfId="0" applyFont="1" applyBorder="1"/>
    <xf numFmtId="0" fontId="30" fillId="0" borderId="17" xfId="0" applyFont="1" applyBorder="1" applyAlignment="1">
      <alignment horizontal="center" vertical="center"/>
    </xf>
    <xf numFmtId="0" fontId="31" fillId="0" borderId="17" xfId="0" applyFont="1" applyBorder="1" applyAlignment="1">
      <alignment horizontal="center" vertical="center"/>
    </xf>
    <xf numFmtId="0" fontId="30" fillId="0" borderId="31" xfId="0" applyFont="1" applyBorder="1" applyAlignment="1">
      <alignment horizontal="center" vertical="center"/>
    </xf>
    <xf numFmtId="0" fontId="34" fillId="11" borderId="8" xfId="0" applyFont="1" applyFill="1" applyBorder="1" applyAlignment="1">
      <alignment horizontal="center" vertical="center" textRotation="90"/>
    </xf>
    <xf numFmtId="0" fontId="30" fillId="11" borderId="8" xfId="0" applyFont="1" applyFill="1" applyBorder="1" applyAlignment="1">
      <alignment horizontal="center" vertical="center"/>
    </xf>
    <xf numFmtId="0" fontId="30" fillId="11" borderId="8" xfId="0" applyFont="1" applyFill="1" applyBorder="1" applyAlignment="1">
      <alignment horizontal="center" vertical="center" wrapText="1"/>
    </xf>
    <xf numFmtId="0" fontId="47" fillId="9" borderId="17" xfId="0" applyFont="1" applyFill="1" applyBorder="1" applyAlignment="1">
      <alignment horizontal="left" vertical="top" wrapText="1"/>
    </xf>
    <xf numFmtId="0" fontId="48" fillId="0" borderId="34" xfId="0" applyFont="1" applyBorder="1"/>
    <xf numFmtId="0" fontId="48" fillId="0" borderId="35" xfId="0" applyFont="1" applyBorder="1"/>
    <xf numFmtId="0" fontId="30" fillId="11" borderId="17" xfId="0" applyFont="1" applyFill="1" applyBorder="1" applyAlignment="1">
      <alignment horizontal="center" vertical="center"/>
    </xf>
    <xf numFmtId="0" fontId="30" fillId="12" borderId="17" xfId="0" applyFont="1" applyFill="1" applyBorder="1" applyAlignment="1">
      <alignment horizontal="center" vertical="center"/>
    </xf>
    <xf numFmtId="0" fontId="30" fillId="12" borderId="8" xfId="0" applyFont="1" applyFill="1" applyBorder="1" applyAlignment="1">
      <alignment horizontal="center" vertical="center"/>
    </xf>
    <xf numFmtId="0" fontId="30" fillId="14" borderId="8" xfId="0" applyFont="1" applyFill="1" applyBorder="1" applyAlignment="1">
      <alignment horizontal="center" vertical="center" textRotation="90" wrapText="1"/>
    </xf>
    <xf numFmtId="0" fontId="30" fillId="13" borderId="8" xfId="0" applyFont="1" applyFill="1" applyBorder="1" applyAlignment="1">
      <alignment horizontal="center" vertical="center" textRotation="90" wrapText="1"/>
    </xf>
    <xf numFmtId="0" fontId="30" fillId="13" borderId="8" xfId="0" applyFont="1" applyFill="1" applyBorder="1" applyAlignment="1">
      <alignment horizontal="center" vertical="center" wrapText="1"/>
    </xf>
    <xf numFmtId="0" fontId="30" fillId="13" borderId="17" xfId="0" applyFont="1" applyFill="1" applyBorder="1" applyAlignment="1">
      <alignment horizontal="center" vertical="center" wrapText="1"/>
    </xf>
    <xf numFmtId="0" fontId="30" fillId="15" borderId="8" xfId="0" applyFont="1" applyFill="1" applyBorder="1" applyAlignment="1">
      <alignment horizontal="center" vertical="center" wrapText="1"/>
    </xf>
    <xf numFmtId="0" fontId="30" fillId="0" borderId="8" xfId="0" applyFont="1" applyBorder="1" applyAlignment="1">
      <alignment horizontal="center" vertical="center"/>
    </xf>
    <xf numFmtId="0" fontId="28" fillId="0" borderId="8" xfId="0" applyFont="1" applyBorder="1" applyAlignment="1">
      <alignment horizontal="center" vertical="center"/>
    </xf>
    <xf numFmtId="0" fontId="35" fillId="0" borderId="8" xfId="0" applyFont="1" applyBorder="1" applyAlignment="1">
      <alignment horizontal="center" vertical="center" wrapText="1"/>
    </xf>
    <xf numFmtId="0" fontId="30" fillId="0" borderId="8" xfId="0" applyFont="1" applyBorder="1" applyAlignment="1">
      <alignment horizontal="center" vertical="center" wrapText="1"/>
    </xf>
    <xf numFmtId="9" fontId="35" fillId="0" borderId="8" xfId="0" applyNumberFormat="1" applyFont="1" applyBorder="1" applyAlignment="1">
      <alignment horizontal="center" vertical="center" wrapText="1"/>
    </xf>
    <xf numFmtId="0" fontId="35" fillId="0" borderId="17" xfId="0" applyFont="1" applyBorder="1" applyAlignment="1">
      <alignment horizontal="left" vertical="center" wrapText="1"/>
    </xf>
    <xf numFmtId="0" fontId="68" fillId="0" borderId="8" xfId="0" applyFont="1" applyBorder="1" applyAlignment="1">
      <alignment horizontal="center" vertical="center"/>
    </xf>
    <xf numFmtId="0" fontId="70" fillId="0" borderId="10" xfId="0" applyFont="1" applyBorder="1"/>
    <xf numFmtId="0" fontId="65" fillId="0" borderId="8" xfId="0" applyFont="1" applyBorder="1" applyAlignment="1">
      <alignment horizontal="center" vertical="center" wrapText="1"/>
    </xf>
    <xf numFmtId="0" fontId="66" fillId="0" borderId="5" xfId="0" applyFont="1" applyBorder="1" applyAlignment="1">
      <alignment horizontal="center" vertical="center" wrapText="1"/>
    </xf>
    <xf numFmtId="0" fontId="66" fillId="0" borderId="6" xfId="0" applyFont="1" applyBorder="1" applyAlignment="1">
      <alignment horizontal="center" vertical="center" wrapText="1"/>
    </xf>
    <xf numFmtId="9" fontId="65" fillId="0" borderId="8" xfId="0" applyNumberFormat="1" applyFont="1" applyBorder="1" applyAlignment="1">
      <alignment horizontal="center" vertical="center" wrapText="1"/>
    </xf>
    <xf numFmtId="0" fontId="66" fillId="0" borderId="1" xfId="0" applyFont="1" applyBorder="1" applyAlignment="1">
      <alignment horizontal="center" vertical="center" wrapText="1"/>
    </xf>
    <xf numFmtId="0" fontId="65" fillId="0" borderId="8" xfId="0" applyFont="1" applyBorder="1" applyAlignment="1">
      <alignment horizontal="left" vertical="center" wrapText="1"/>
    </xf>
    <xf numFmtId="0" fontId="27" fillId="3" borderId="1" xfId="0" applyFont="1" applyFill="1" applyBorder="1" applyAlignment="1">
      <alignment horizontal="left" vertical="center"/>
    </xf>
    <xf numFmtId="0" fontId="40" fillId="2" borderId="1" xfId="0" applyFont="1" applyFill="1" applyBorder="1" applyAlignment="1" applyProtection="1">
      <alignment horizontal="left" vertical="center"/>
      <protection locked="0"/>
    </xf>
    <xf numFmtId="0" fontId="27" fillId="3" borderId="1" xfId="0" applyFont="1" applyFill="1" applyBorder="1" applyAlignment="1">
      <alignment horizontal="center" vertical="center"/>
    </xf>
    <xf numFmtId="0" fontId="2" fillId="2" borderId="2" xfId="0" applyFont="1" applyFill="1" applyBorder="1" applyAlignment="1" applyProtection="1">
      <alignment horizontal="justify" vertical="center" wrapText="1"/>
      <protection locked="0"/>
    </xf>
    <xf numFmtId="0" fontId="2" fillId="2" borderId="3" xfId="0" applyFont="1" applyFill="1" applyBorder="1" applyAlignment="1" applyProtection="1">
      <alignment horizontal="justify" vertical="center" wrapText="1"/>
      <protection locked="0"/>
    </xf>
    <xf numFmtId="0" fontId="2" fillId="2" borderId="4" xfId="0" applyFont="1" applyFill="1" applyBorder="1" applyAlignment="1" applyProtection="1">
      <alignment horizontal="justify" vertical="center" wrapText="1"/>
      <protection locked="0"/>
    </xf>
    <xf numFmtId="0" fontId="27" fillId="0" borderId="1" xfId="0" applyFont="1" applyBorder="1" applyAlignment="1">
      <alignment horizontal="center" vertical="center"/>
    </xf>
    <xf numFmtId="0" fontId="26" fillId="0" borderId="1" xfId="0" applyFont="1" applyBorder="1" applyAlignment="1">
      <alignment horizontal="center" vertical="center"/>
    </xf>
    <xf numFmtId="0" fontId="18" fillId="2" borderId="2" xfId="0" applyFont="1" applyFill="1" applyBorder="1" applyAlignment="1" applyProtection="1">
      <alignment horizontal="justify" vertical="center" wrapText="1"/>
      <protection locked="0"/>
    </xf>
    <xf numFmtId="0" fontId="18" fillId="2" borderId="3" xfId="0" applyFont="1" applyFill="1" applyBorder="1" applyAlignment="1" applyProtection="1">
      <alignment horizontal="justify" vertical="center" wrapText="1"/>
      <protection locked="0"/>
    </xf>
    <xf numFmtId="0" fontId="18" fillId="2" borderId="4" xfId="0" applyFont="1" applyFill="1" applyBorder="1" applyAlignment="1" applyProtection="1">
      <alignment horizontal="justify" vertical="center" wrapText="1"/>
      <protection locked="0"/>
    </xf>
    <xf numFmtId="0" fontId="66" fillId="16" borderId="5" xfId="0" applyFont="1" applyFill="1" applyBorder="1" applyAlignment="1">
      <alignment horizontal="center" vertical="center" wrapText="1"/>
    </xf>
    <xf numFmtId="0" fontId="66" fillId="16" borderId="6" xfId="0" applyFont="1" applyFill="1" applyBorder="1" applyAlignment="1">
      <alignment horizontal="center" vertical="center" wrapText="1"/>
    </xf>
    <xf numFmtId="0" fontId="41" fillId="2" borderId="1"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0" fillId="0" borderId="59" xfId="0" applyBorder="1" applyAlignment="1">
      <alignment horizontal="center" vertical="center"/>
    </xf>
    <xf numFmtId="0" fontId="0" fillId="0" borderId="60"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1" fillId="2" borderId="1" xfId="0" applyFont="1" applyFill="1" applyBorder="1" applyAlignment="1" applyProtection="1">
      <alignment horizontal="center" vertical="center"/>
      <protection locked="0"/>
    </xf>
    <xf numFmtId="0" fontId="58"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8" fillId="2" borderId="1"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cellXfs>
  <cellStyles count="2">
    <cellStyle name="Normal" xfId="0" builtinId="0"/>
    <cellStyle name="Porcentaje" xfId="1" builtinId="5"/>
  </cellStyles>
  <dxfs count="1045">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bgColor rgb="FF92D050"/>
        </patternFill>
      </fill>
    </dxf>
    <dxf>
      <fill>
        <patternFill patternType="solid">
          <bgColor rgb="FFFFFF00"/>
        </patternFill>
      </fill>
    </dxf>
    <dxf>
      <fill>
        <patternFill patternType="solid">
          <bgColor theme="9" tint="-0.24994659260841701"/>
        </patternFill>
      </fill>
    </dxf>
    <dxf>
      <fill>
        <patternFill patternType="solid">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bgColor rgb="FF92D050"/>
        </patternFill>
      </fill>
    </dxf>
    <dxf>
      <fill>
        <patternFill patternType="solid">
          <bgColor rgb="FFFFFF00"/>
        </patternFill>
      </fill>
    </dxf>
    <dxf>
      <fill>
        <patternFill patternType="solid">
          <bgColor theme="9" tint="-0.24994659260841701"/>
        </patternFill>
      </fill>
    </dxf>
    <dxf>
      <fill>
        <patternFill patternType="solid">
          <bgColor rgb="FFC00000"/>
        </patternFill>
      </fill>
    </dxf>
    <dxf>
      <font>
        <color rgb="FF9C0006"/>
      </font>
      <fill>
        <patternFill patternType="solid">
          <fgColor rgb="FFFFC7CE"/>
          <bgColor rgb="FFFFC7CE"/>
        </patternFill>
      </fill>
    </dxf>
    <dxf>
      <font>
        <color rgb="FF9C0006"/>
      </font>
      <fill>
        <patternFill patternType="solid">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patternType="solid">
          <fgColor rgb="FFFFC7CE"/>
          <bgColor rgb="FFFFC7CE"/>
        </patternFill>
      </fill>
    </dxf>
    <dxf>
      <font>
        <color rgb="FF9C0006"/>
      </font>
      <fill>
        <patternFill>
          <bgColor rgb="FFFFC7CE"/>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patternType="solid">
          <fgColor rgb="FFFFC7CE"/>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patternType="solid">
          <fgColor rgb="FFFFFF00"/>
          <bgColor rgb="FFFFFF00"/>
        </patternFill>
      </fill>
    </dxf>
    <dxf>
      <fill>
        <patternFill patternType="solid">
          <fgColor rgb="FFC00000"/>
          <bgColor rgb="FFC00000"/>
        </patternFill>
      </fill>
    </dxf>
    <dxf>
      <fill>
        <patternFill patternType="solid">
          <fgColor rgb="FF92D050"/>
          <bgColor rgb="FF92D050"/>
        </patternFill>
      </fill>
    </dxf>
    <dxf>
      <fill>
        <patternFill patternType="solid">
          <fgColor rgb="FFE36C09"/>
          <bgColor rgb="FFE36C09"/>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patternType="solid">
          <fgColor rgb="FF92D050"/>
          <bgColor rgb="FF92D050"/>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339966"/>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63" Type="http://schemas.openxmlformats.org/officeDocument/2006/relationships/externalLink" Target="externalLinks/externalLink37.xml"/><Relationship Id="rId68" Type="http://schemas.openxmlformats.org/officeDocument/2006/relationships/externalLink" Target="externalLinks/externalLink42.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externalLink" Target="externalLinks/externalLink32.xml"/><Relationship Id="rId66" Type="http://schemas.openxmlformats.org/officeDocument/2006/relationships/externalLink" Target="externalLinks/externalLink40.xml"/><Relationship Id="rId5" Type="http://schemas.openxmlformats.org/officeDocument/2006/relationships/worksheet" Target="worksheets/sheet5.xml"/><Relationship Id="rId61" Type="http://schemas.openxmlformats.org/officeDocument/2006/relationships/externalLink" Target="externalLinks/externalLink3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64" Type="http://schemas.openxmlformats.org/officeDocument/2006/relationships/externalLink" Target="externalLinks/externalLink38.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5.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externalLink" Target="externalLinks/externalLink33.xml"/><Relationship Id="rId67" Type="http://schemas.openxmlformats.org/officeDocument/2006/relationships/externalLink" Target="externalLinks/externalLink41.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externalLink" Target="externalLinks/externalLink36.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externalLink" Target="externalLinks/externalLink3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externalLink" Target="externalLinks/externalLink34.xml"/><Relationship Id="rId65"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3.xml"/><Relationship Id="rId34" Type="http://schemas.openxmlformats.org/officeDocument/2006/relationships/externalLink" Target="externalLinks/externalLink8.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3</xdr:col>
      <xdr:colOff>733424</xdr:colOff>
      <xdr:row>2</xdr:row>
      <xdr:rowOff>123825</xdr:rowOff>
    </xdr:to>
    <xdr:pic>
      <xdr:nvPicPr>
        <xdr:cNvPr id="2" name="Imagen 1">
          <a:extLst>
            <a:ext uri="{FF2B5EF4-FFF2-40B4-BE49-F238E27FC236}">
              <a16:creationId xmlns:a16="http://schemas.microsoft.com/office/drawing/2014/main" id="{291D3EC6-E235-40D0-A47D-6C0539AB2FD5}"/>
            </a:ext>
          </a:extLst>
        </xdr:cNvPr>
        <xdr:cNvPicPr>
          <a:picLocks noChangeAspect="1"/>
        </xdr:cNvPicPr>
      </xdr:nvPicPr>
      <xdr:blipFill>
        <a:blip xmlns:r="http://schemas.openxmlformats.org/officeDocument/2006/relationships" r:embed="rId1"/>
        <a:stretch>
          <a:fillRect/>
        </a:stretch>
      </xdr:blipFill>
      <xdr:spPr>
        <a:xfrm>
          <a:off x="104775" y="66675"/>
          <a:ext cx="2914649" cy="476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190500</xdr:colOff>
      <xdr:row>0</xdr:row>
      <xdr:rowOff>9525</xdr:rowOff>
    </xdr:from>
    <xdr:to>
      <xdr:col>3</xdr:col>
      <xdr:colOff>438150</xdr:colOff>
      <xdr:row>2</xdr:row>
      <xdr:rowOff>157743</xdr:rowOff>
    </xdr:to>
    <xdr:pic>
      <xdr:nvPicPr>
        <xdr:cNvPr id="2" name="Imagen 1">
          <a:extLst>
            <a:ext uri="{FF2B5EF4-FFF2-40B4-BE49-F238E27FC236}">
              <a16:creationId xmlns:a16="http://schemas.microsoft.com/office/drawing/2014/main" id="{2A4C8E9D-D6A7-4E81-A82C-6CA36F4801F4}"/>
            </a:ext>
          </a:extLst>
        </xdr:cNvPr>
        <xdr:cNvPicPr>
          <a:picLocks noChangeAspect="1"/>
        </xdr:cNvPicPr>
      </xdr:nvPicPr>
      <xdr:blipFill>
        <a:blip xmlns:r="http://schemas.openxmlformats.org/officeDocument/2006/relationships" r:embed="rId1"/>
        <a:stretch>
          <a:fillRect/>
        </a:stretch>
      </xdr:blipFill>
      <xdr:spPr>
        <a:xfrm>
          <a:off x="190500" y="9525"/>
          <a:ext cx="2625090" cy="5139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211667</xdr:colOff>
      <xdr:row>0</xdr:row>
      <xdr:rowOff>52916</xdr:rowOff>
    </xdr:from>
    <xdr:to>
      <xdr:col>3</xdr:col>
      <xdr:colOff>1090083</xdr:colOff>
      <xdr:row>2</xdr:row>
      <xdr:rowOff>317499</xdr:rowOff>
    </xdr:to>
    <xdr:pic>
      <xdr:nvPicPr>
        <xdr:cNvPr id="2" name="Imagen 1">
          <a:extLst>
            <a:ext uri="{FF2B5EF4-FFF2-40B4-BE49-F238E27FC236}">
              <a16:creationId xmlns:a16="http://schemas.microsoft.com/office/drawing/2014/main" id="{E62CC30A-6A91-4B82-A48A-349824DE0835}"/>
            </a:ext>
          </a:extLst>
        </xdr:cNvPr>
        <xdr:cNvPicPr>
          <a:picLocks noChangeAspect="1"/>
        </xdr:cNvPicPr>
      </xdr:nvPicPr>
      <xdr:blipFill>
        <a:blip xmlns:r="http://schemas.openxmlformats.org/officeDocument/2006/relationships" r:embed="rId1"/>
        <a:stretch>
          <a:fillRect/>
        </a:stretch>
      </xdr:blipFill>
      <xdr:spPr>
        <a:xfrm>
          <a:off x="211667" y="52916"/>
          <a:ext cx="3439583" cy="10265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129115</xdr:colOff>
      <xdr:row>0</xdr:row>
      <xdr:rowOff>66675</xdr:rowOff>
    </xdr:from>
    <xdr:to>
      <xdr:col>2</xdr:col>
      <xdr:colOff>1457324</xdr:colOff>
      <xdr:row>3</xdr:row>
      <xdr:rowOff>1</xdr:rowOff>
    </xdr:to>
    <xdr:pic>
      <xdr:nvPicPr>
        <xdr:cNvPr id="2" name="Imagen 1">
          <a:extLst>
            <a:ext uri="{FF2B5EF4-FFF2-40B4-BE49-F238E27FC236}">
              <a16:creationId xmlns:a16="http://schemas.microsoft.com/office/drawing/2014/main" id="{BFC5BDEA-980E-4A14-867A-B09858C10A7B}"/>
            </a:ext>
          </a:extLst>
        </xdr:cNvPr>
        <xdr:cNvPicPr>
          <a:picLocks noChangeAspect="1"/>
        </xdr:cNvPicPr>
      </xdr:nvPicPr>
      <xdr:blipFill>
        <a:blip xmlns:r="http://schemas.openxmlformats.org/officeDocument/2006/relationships" r:embed="rId1"/>
        <a:stretch>
          <a:fillRect/>
        </a:stretch>
      </xdr:blipFill>
      <xdr:spPr>
        <a:xfrm>
          <a:off x="129115" y="66675"/>
          <a:ext cx="2852209" cy="54292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352425</xdr:colOff>
      <xdr:row>0</xdr:row>
      <xdr:rowOff>76199</xdr:rowOff>
    </xdr:from>
    <xdr:to>
      <xdr:col>3</xdr:col>
      <xdr:colOff>47625</xdr:colOff>
      <xdr:row>2</xdr:row>
      <xdr:rowOff>161924</xdr:rowOff>
    </xdr:to>
    <xdr:pic>
      <xdr:nvPicPr>
        <xdr:cNvPr id="3" name="Imagen 2">
          <a:extLst>
            <a:ext uri="{FF2B5EF4-FFF2-40B4-BE49-F238E27FC236}">
              <a16:creationId xmlns:a16="http://schemas.microsoft.com/office/drawing/2014/main" id="{0111755C-EC39-4AD1-ADF3-5348F91C4D66}"/>
            </a:ext>
          </a:extLst>
        </xdr:cNvPr>
        <xdr:cNvPicPr>
          <a:picLocks noChangeAspect="1"/>
        </xdr:cNvPicPr>
      </xdr:nvPicPr>
      <xdr:blipFill>
        <a:blip xmlns:r="http://schemas.openxmlformats.org/officeDocument/2006/relationships" r:embed="rId1"/>
        <a:stretch>
          <a:fillRect/>
        </a:stretch>
      </xdr:blipFill>
      <xdr:spPr>
        <a:xfrm>
          <a:off x="619125" y="76199"/>
          <a:ext cx="1990725" cy="504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129115</xdr:colOff>
      <xdr:row>0</xdr:row>
      <xdr:rowOff>66675</xdr:rowOff>
    </xdr:from>
    <xdr:to>
      <xdr:col>3</xdr:col>
      <xdr:colOff>695324</xdr:colOff>
      <xdr:row>3</xdr:row>
      <xdr:rowOff>1</xdr:rowOff>
    </xdr:to>
    <xdr:pic>
      <xdr:nvPicPr>
        <xdr:cNvPr id="2" name="Imagen 1">
          <a:extLst>
            <a:ext uri="{FF2B5EF4-FFF2-40B4-BE49-F238E27FC236}">
              <a16:creationId xmlns:a16="http://schemas.microsoft.com/office/drawing/2014/main" id="{DF8AB800-B15C-40DD-A60F-8C0E9094228C}"/>
            </a:ext>
          </a:extLst>
        </xdr:cNvPr>
        <xdr:cNvPicPr>
          <a:picLocks noChangeAspect="1"/>
        </xdr:cNvPicPr>
      </xdr:nvPicPr>
      <xdr:blipFill>
        <a:blip xmlns:r="http://schemas.openxmlformats.org/officeDocument/2006/relationships" r:embed="rId1"/>
        <a:stretch>
          <a:fillRect/>
        </a:stretch>
      </xdr:blipFill>
      <xdr:spPr>
        <a:xfrm>
          <a:off x="129115" y="66675"/>
          <a:ext cx="2852209" cy="5619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352425</xdr:colOff>
      <xdr:row>0</xdr:row>
      <xdr:rowOff>76199</xdr:rowOff>
    </xdr:from>
    <xdr:to>
      <xdr:col>3</xdr:col>
      <xdr:colOff>47625</xdr:colOff>
      <xdr:row>2</xdr:row>
      <xdr:rowOff>161924</xdr:rowOff>
    </xdr:to>
    <xdr:pic>
      <xdr:nvPicPr>
        <xdr:cNvPr id="2" name="Imagen 1">
          <a:extLst>
            <a:ext uri="{FF2B5EF4-FFF2-40B4-BE49-F238E27FC236}">
              <a16:creationId xmlns:a16="http://schemas.microsoft.com/office/drawing/2014/main" id="{924CE8CD-13A6-455A-B01A-DC7A0CFF61F4}"/>
            </a:ext>
          </a:extLst>
        </xdr:cNvPr>
        <xdr:cNvPicPr>
          <a:picLocks noChangeAspect="1"/>
        </xdr:cNvPicPr>
      </xdr:nvPicPr>
      <xdr:blipFill>
        <a:blip xmlns:r="http://schemas.openxmlformats.org/officeDocument/2006/relationships" r:embed="rId1"/>
        <a:stretch>
          <a:fillRect/>
        </a:stretch>
      </xdr:blipFill>
      <xdr:spPr>
        <a:xfrm>
          <a:off x="619125" y="76199"/>
          <a:ext cx="1990725" cy="5048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3</xdr:col>
      <xdr:colOff>571500</xdr:colOff>
      <xdr:row>2</xdr:row>
      <xdr:rowOff>190500</xdr:rowOff>
    </xdr:to>
    <xdr:pic>
      <xdr:nvPicPr>
        <xdr:cNvPr id="2" name="Imagen 1">
          <a:extLst>
            <a:ext uri="{FF2B5EF4-FFF2-40B4-BE49-F238E27FC236}">
              <a16:creationId xmlns:a16="http://schemas.microsoft.com/office/drawing/2014/main" id="{D5294CA1-B5EF-414E-AED7-B1CA70CE93EE}"/>
            </a:ext>
          </a:extLst>
        </xdr:cNvPr>
        <xdr:cNvPicPr>
          <a:picLocks noChangeAspect="1"/>
        </xdr:cNvPicPr>
      </xdr:nvPicPr>
      <xdr:blipFill>
        <a:blip xmlns:r="http://schemas.openxmlformats.org/officeDocument/2006/relationships" r:embed="rId1"/>
        <a:stretch>
          <a:fillRect/>
        </a:stretch>
      </xdr:blipFill>
      <xdr:spPr>
        <a:xfrm>
          <a:off x="104775" y="0"/>
          <a:ext cx="2752725" cy="609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3</xdr:col>
      <xdr:colOff>571500</xdr:colOff>
      <xdr:row>3</xdr:row>
      <xdr:rowOff>0</xdr:rowOff>
    </xdr:to>
    <xdr:pic>
      <xdr:nvPicPr>
        <xdr:cNvPr id="2" name="Imagen 1">
          <a:extLst>
            <a:ext uri="{FF2B5EF4-FFF2-40B4-BE49-F238E27FC236}">
              <a16:creationId xmlns:a16="http://schemas.microsoft.com/office/drawing/2014/main" id="{3E211E2D-170C-4E7C-8638-F76BDC8A4F6A}"/>
            </a:ext>
          </a:extLst>
        </xdr:cNvPr>
        <xdr:cNvPicPr>
          <a:picLocks noChangeAspect="1"/>
        </xdr:cNvPicPr>
      </xdr:nvPicPr>
      <xdr:blipFill>
        <a:blip xmlns:r="http://schemas.openxmlformats.org/officeDocument/2006/relationships" r:embed="rId1"/>
        <a:stretch>
          <a:fillRect/>
        </a:stretch>
      </xdr:blipFill>
      <xdr:spPr>
        <a:xfrm>
          <a:off x="104775" y="0"/>
          <a:ext cx="2844165" cy="5486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219076</xdr:colOff>
      <xdr:row>0</xdr:row>
      <xdr:rowOff>28575</xdr:rowOff>
    </xdr:from>
    <xdr:ext cx="2667000" cy="561975"/>
    <xdr:pic>
      <xdr:nvPicPr>
        <xdr:cNvPr id="2" name="image1.png">
          <a:extLst>
            <a:ext uri="{FF2B5EF4-FFF2-40B4-BE49-F238E27FC236}">
              <a16:creationId xmlns:a16="http://schemas.microsoft.com/office/drawing/2014/main" id="{6E4271A8-A825-4A43-A3C0-2D22860772BC}"/>
            </a:ext>
          </a:extLst>
        </xdr:cNvPr>
        <xdr:cNvPicPr preferRelativeResize="0"/>
      </xdr:nvPicPr>
      <xdr:blipFill>
        <a:blip xmlns:r="http://schemas.openxmlformats.org/officeDocument/2006/relationships" r:embed="rId1" cstate="print"/>
        <a:stretch>
          <a:fillRect/>
        </a:stretch>
      </xdr:blipFill>
      <xdr:spPr>
        <a:xfrm>
          <a:off x="219076" y="28575"/>
          <a:ext cx="2667000" cy="561975"/>
        </a:xfrm>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twoCellAnchor editAs="oneCell">
    <xdr:from>
      <xdr:col>0</xdr:col>
      <xdr:colOff>460375</xdr:colOff>
      <xdr:row>0</xdr:row>
      <xdr:rowOff>0</xdr:rowOff>
    </xdr:from>
    <xdr:to>
      <xdr:col>3</xdr:col>
      <xdr:colOff>433917</xdr:colOff>
      <xdr:row>3</xdr:row>
      <xdr:rowOff>164086</xdr:rowOff>
    </xdr:to>
    <xdr:pic>
      <xdr:nvPicPr>
        <xdr:cNvPr id="2" name="Imagen 1">
          <a:extLst>
            <a:ext uri="{FF2B5EF4-FFF2-40B4-BE49-F238E27FC236}">
              <a16:creationId xmlns:a16="http://schemas.microsoft.com/office/drawing/2014/main" id="{57C2F3AE-C2F7-4223-805B-4C993E522EAF}"/>
            </a:ext>
          </a:extLst>
        </xdr:cNvPr>
        <xdr:cNvPicPr>
          <a:picLocks noChangeAspect="1"/>
        </xdr:cNvPicPr>
      </xdr:nvPicPr>
      <xdr:blipFill>
        <a:blip xmlns:r="http://schemas.openxmlformats.org/officeDocument/2006/relationships" r:embed="rId1"/>
        <a:stretch>
          <a:fillRect/>
        </a:stretch>
      </xdr:blipFill>
      <xdr:spPr>
        <a:xfrm>
          <a:off x="460375" y="0"/>
          <a:ext cx="2259542" cy="852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3</xdr:col>
      <xdr:colOff>733424</xdr:colOff>
      <xdr:row>2</xdr:row>
      <xdr:rowOff>123825</xdr:rowOff>
    </xdr:to>
    <xdr:pic>
      <xdr:nvPicPr>
        <xdr:cNvPr id="2" name="Imagen 1">
          <a:extLst>
            <a:ext uri="{FF2B5EF4-FFF2-40B4-BE49-F238E27FC236}">
              <a16:creationId xmlns:a16="http://schemas.microsoft.com/office/drawing/2014/main" id="{C9EA66D0-04D7-4588-849D-8E6C7F0BB986}"/>
            </a:ext>
          </a:extLst>
        </xdr:cNvPr>
        <xdr:cNvPicPr>
          <a:picLocks noChangeAspect="1"/>
        </xdr:cNvPicPr>
      </xdr:nvPicPr>
      <xdr:blipFill>
        <a:blip xmlns:r="http://schemas.openxmlformats.org/officeDocument/2006/relationships" r:embed="rId1"/>
        <a:stretch>
          <a:fillRect/>
        </a:stretch>
      </xdr:blipFill>
      <xdr:spPr>
        <a:xfrm>
          <a:off x="104775" y="66675"/>
          <a:ext cx="2914649" cy="4762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138641</xdr:colOff>
      <xdr:row>0</xdr:row>
      <xdr:rowOff>76200</xdr:rowOff>
    </xdr:from>
    <xdr:to>
      <xdr:col>3</xdr:col>
      <xdr:colOff>695325</xdr:colOff>
      <xdr:row>2</xdr:row>
      <xdr:rowOff>180975</xdr:rowOff>
    </xdr:to>
    <xdr:pic>
      <xdr:nvPicPr>
        <xdr:cNvPr id="2" name="Imagen 1">
          <a:extLst>
            <a:ext uri="{FF2B5EF4-FFF2-40B4-BE49-F238E27FC236}">
              <a16:creationId xmlns:a16="http://schemas.microsoft.com/office/drawing/2014/main" id="{124BD0C5-3BCB-4426-BBC0-153882C83AE1}"/>
            </a:ext>
          </a:extLst>
        </xdr:cNvPr>
        <xdr:cNvPicPr>
          <a:picLocks noChangeAspect="1"/>
        </xdr:cNvPicPr>
      </xdr:nvPicPr>
      <xdr:blipFill>
        <a:blip xmlns:r="http://schemas.openxmlformats.org/officeDocument/2006/relationships" r:embed="rId1"/>
        <a:stretch>
          <a:fillRect/>
        </a:stretch>
      </xdr:blipFill>
      <xdr:spPr>
        <a:xfrm>
          <a:off x="138641" y="76200"/>
          <a:ext cx="2842684" cy="5238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138641</xdr:colOff>
      <xdr:row>0</xdr:row>
      <xdr:rowOff>76200</xdr:rowOff>
    </xdr:from>
    <xdr:to>
      <xdr:col>3</xdr:col>
      <xdr:colOff>695325</xdr:colOff>
      <xdr:row>2</xdr:row>
      <xdr:rowOff>180975</xdr:rowOff>
    </xdr:to>
    <xdr:pic>
      <xdr:nvPicPr>
        <xdr:cNvPr id="2" name="Imagen 1">
          <a:extLst>
            <a:ext uri="{FF2B5EF4-FFF2-40B4-BE49-F238E27FC236}">
              <a16:creationId xmlns:a16="http://schemas.microsoft.com/office/drawing/2014/main" id="{F6A4FC6C-3CE2-4D75-B957-19E40A2C959C}"/>
            </a:ext>
          </a:extLst>
        </xdr:cNvPr>
        <xdr:cNvPicPr>
          <a:picLocks noChangeAspect="1"/>
        </xdr:cNvPicPr>
      </xdr:nvPicPr>
      <xdr:blipFill>
        <a:blip xmlns:r="http://schemas.openxmlformats.org/officeDocument/2006/relationships" r:embed="rId1"/>
        <a:stretch>
          <a:fillRect/>
        </a:stretch>
      </xdr:blipFill>
      <xdr:spPr>
        <a:xfrm>
          <a:off x="138641" y="76200"/>
          <a:ext cx="2934124" cy="47053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3</xdr:col>
      <xdr:colOff>733424</xdr:colOff>
      <xdr:row>2</xdr:row>
      <xdr:rowOff>200025</xdr:rowOff>
    </xdr:to>
    <xdr:pic>
      <xdr:nvPicPr>
        <xdr:cNvPr id="2" name="Imagen 1">
          <a:extLst>
            <a:ext uri="{FF2B5EF4-FFF2-40B4-BE49-F238E27FC236}">
              <a16:creationId xmlns:a16="http://schemas.microsoft.com/office/drawing/2014/main" id="{220E27C0-E7A5-4E6B-B360-CFA237630E8C}"/>
            </a:ext>
          </a:extLst>
        </xdr:cNvPr>
        <xdr:cNvPicPr>
          <a:picLocks noChangeAspect="1"/>
        </xdr:cNvPicPr>
      </xdr:nvPicPr>
      <xdr:blipFill>
        <a:blip xmlns:r="http://schemas.openxmlformats.org/officeDocument/2006/relationships" r:embed="rId1"/>
        <a:stretch>
          <a:fillRect/>
        </a:stretch>
      </xdr:blipFill>
      <xdr:spPr>
        <a:xfrm>
          <a:off x="38100" y="0"/>
          <a:ext cx="2981324" cy="6191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3</xdr:col>
      <xdr:colOff>733424</xdr:colOff>
      <xdr:row>2</xdr:row>
      <xdr:rowOff>200025</xdr:rowOff>
    </xdr:to>
    <xdr:pic>
      <xdr:nvPicPr>
        <xdr:cNvPr id="2" name="Imagen 1">
          <a:extLst>
            <a:ext uri="{FF2B5EF4-FFF2-40B4-BE49-F238E27FC236}">
              <a16:creationId xmlns:a16="http://schemas.microsoft.com/office/drawing/2014/main" id="{242907B5-DE95-4FBB-8369-F1C5CF1E035D}"/>
            </a:ext>
          </a:extLst>
        </xdr:cNvPr>
        <xdr:cNvPicPr>
          <a:picLocks noChangeAspect="1"/>
        </xdr:cNvPicPr>
      </xdr:nvPicPr>
      <xdr:blipFill>
        <a:blip xmlns:r="http://schemas.openxmlformats.org/officeDocument/2006/relationships" r:embed="rId1"/>
        <a:stretch>
          <a:fillRect/>
        </a:stretch>
      </xdr:blipFill>
      <xdr:spPr>
        <a:xfrm>
          <a:off x="38100" y="0"/>
          <a:ext cx="2981324" cy="6191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100541</xdr:colOff>
      <xdr:row>0</xdr:row>
      <xdr:rowOff>52917</xdr:rowOff>
    </xdr:from>
    <xdr:to>
      <xdr:col>3</xdr:col>
      <xdr:colOff>539750</xdr:colOff>
      <xdr:row>2</xdr:row>
      <xdr:rowOff>186513</xdr:rowOff>
    </xdr:to>
    <xdr:pic>
      <xdr:nvPicPr>
        <xdr:cNvPr id="2" name="Imagen 1">
          <a:extLst>
            <a:ext uri="{FF2B5EF4-FFF2-40B4-BE49-F238E27FC236}">
              <a16:creationId xmlns:a16="http://schemas.microsoft.com/office/drawing/2014/main" id="{C0782B05-86A8-46CB-A3AC-9B027A127165}"/>
            </a:ext>
          </a:extLst>
        </xdr:cNvPr>
        <xdr:cNvPicPr>
          <a:picLocks noChangeAspect="1"/>
        </xdr:cNvPicPr>
      </xdr:nvPicPr>
      <xdr:blipFill>
        <a:blip xmlns:r="http://schemas.openxmlformats.org/officeDocument/2006/relationships" r:embed="rId1"/>
        <a:stretch>
          <a:fillRect/>
        </a:stretch>
      </xdr:blipFill>
      <xdr:spPr>
        <a:xfrm>
          <a:off x="367241" y="52917"/>
          <a:ext cx="2734734" cy="89559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100541</xdr:colOff>
      <xdr:row>0</xdr:row>
      <xdr:rowOff>52917</xdr:rowOff>
    </xdr:from>
    <xdr:to>
      <xdr:col>3</xdr:col>
      <xdr:colOff>539750</xdr:colOff>
      <xdr:row>2</xdr:row>
      <xdr:rowOff>186513</xdr:rowOff>
    </xdr:to>
    <xdr:pic>
      <xdr:nvPicPr>
        <xdr:cNvPr id="2" name="Imagen 1">
          <a:extLst>
            <a:ext uri="{FF2B5EF4-FFF2-40B4-BE49-F238E27FC236}">
              <a16:creationId xmlns:a16="http://schemas.microsoft.com/office/drawing/2014/main" id="{5495423E-0C0F-4164-9FAD-E6ED7A4E7B1D}"/>
            </a:ext>
          </a:extLst>
        </xdr:cNvPr>
        <xdr:cNvPicPr>
          <a:picLocks noChangeAspect="1"/>
        </xdr:cNvPicPr>
      </xdr:nvPicPr>
      <xdr:blipFill>
        <a:blip xmlns:r="http://schemas.openxmlformats.org/officeDocument/2006/relationships" r:embed="rId1"/>
        <a:stretch>
          <a:fillRect/>
        </a:stretch>
      </xdr:blipFill>
      <xdr:spPr>
        <a:xfrm>
          <a:off x="367241" y="52917"/>
          <a:ext cx="2734734" cy="8955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71965</xdr:colOff>
      <xdr:row>0</xdr:row>
      <xdr:rowOff>1</xdr:rowOff>
    </xdr:from>
    <xdr:to>
      <xdr:col>2</xdr:col>
      <xdr:colOff>1365537</xdr:colOff>
      <xdr:row>3</xdr:row>
      <xdr:rowOff>2772</xdr:rowOff>
    </xdr:to>
    <xdr:pic>
      <xdr:nvPicPr>
        <xdr:cNvPr id="2" name="Imagen 1">
          <a:extLst>
            <a:ext uri="{FF2B5EF4-FFF2-40B4-BE49-F238E27FC236}">
              <a16:creationId xmlns:a16="http://schemas.microsoft.com/office/drawing/2014/main" id="{485278F6-1B6D-47A1-9C1D-0550AB2457D2}"/>
            </a:ext>
          </a:extLst>
        </xdr:cNvPr>
        <xdr:cNvPicPr>
          <a:picLocks noChangeAspect="1"/>
        </xdr:cNvPicPr>
      </xdr:nvPicPr>
      <xdr:blipFill>
        <a:blip xmlns:r="http://schemas.openxmlformats.org/officeDocument/2006/relationships" r:embed="rId1"/>
        <a:stretch>
          <a:fillRect/>
        </a:stretch>
      </xdr:blipFill>
      <xdr:spPr>
        <a:xfrm>
          <a:off x="71965" y="1"/>
          <a:ext cx="2928409" cy="6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95249</xdr:colOff>
      <xdr:row>0</xdr:row>
      <xdr:rowOff>76200</xdr:rowOff>
    </xdr:from>
    <xdr:to>
      <xdr:col>3</xdr:col>
      <xdr:colOff>228598</xdr:colOff>
      <xdr:row>3</xdr:row>
      <xdr:rowOff>0</xdr:rowOff>
    </xdr:to>
    <xdr:pic>
      <xdr:nvPicPr>
        <xdr:cNvPr id="2" name="Imagen 1">
          <a:extLst>
            <a:ext uri="{FF2B5EF4-FFF2-40B4-BE49-F238E27FC236}">
              <a16:creationId xmlns:a16="http://schemas.microsoft.com/office/drawing/2014/main" id="{CE5948EB-DF4A-4C85-8E8C-741A482AB647}"/>
            </a:ext>
          </a:extLst>
        </xdr:cNvPr>
        <xdr:cNvPicPr>
          <a:picLocks noChangeAspect="1"/>
        </xdr:cNvPicPr>
      </xdr:nvPicPr>
      <xdr:blipFill>
        <a:blip xmlns:r="http://schemas.openxmlformats.org/officeDocument/2006/relationships" r:embed="rId1"/>
        <a:stretch>
          <a:fillRect/>
        </a:stretch>
      </xdr:blipFill>
      <xdr:spPr>
        <a:xfrm>
          <a:off x="95249" y="76200"/>
          <a:ext cx="2857499" cy="552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3</xdr:col>
      <xdr:colOff>380999</xdr:colOff>
      <xdr:row>2</xdr:row>
      <xdr:rowOff>123825</xdr:rowOff>
    </xdr:to>
    <xdr:pic>
      <xdr:nvPicPr>
        <xdr:cNvPr id="2" name="Imagen 1">
          <a:extLst>
            <a:ext uri="{FF2B5EF4-FFF2-40B4-BE49-F238E27FC236}">
              <a16:creationId xmlns:a16="http://schemas.microsoft.com/office/drawing/2014/main" id="{BC81D35E-9844-4499-95C7-019007FBC861}"/>
            </a:ext>
          </a:extLst>
        </xdr:cNvPr>
        <xdr:cNvPicPr>
          <a:picLocks noChangeAspect="1"/>
        </xdr:cNvPicPr>
      </xdr:nvPicPr>
      <xdr:blipFill>
        <a:blip xmlns:r="http://schemas.openxmlformats.org/officeDocument/2006/relationships" r:embed="rId1"/>
        <a:stretch>
          <a:fillRect/>
        </a:stretch>
      </xdr:blipFill>
      <xdr:spPr>
        <a:xfrm>
          <a:off x="104775" y="66675"/>
          <a:ext cx="2914649" cy="476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7</xdr:row>
      <xdr:rowOff>38100</xdr:rowOff>
    </xdr:from>
    <xdr:to>
      <xdr:col>2</xdr:col>
      <xdr:colOff>1524000</xdr:colOff>
      <xdr:row>10</xdr:row>
      <xdr:rowOff>3143</xdr:rowOff>
    </xdr:to>
    <xdr:pic>
      <xdr:nvPicPr>
        <xdr:cNvPr id="2" name="Imagen 1">
          <a:extLst>
            <a:ext uri="{FF2B5EF4-FFF2-40B4-BE49-F238E27FC236}">
              <a16:creationId xmlns:a16="http://schemas.microsoft.com/office/drawing/2014/main" id="{4E84CF4D-4DCD-4A9C-82BE-28EC52006D79}"/>
            </a:ext>
          </a:extLst>
        </xdr:cNvPr>
        <xdr:cNvPicPr>
          <a:picLocks noChangeAspect="1"/>
        </xdr:cNvPicPr>
      </xdr:nvPicPr>
      <xdr:blipFill>
        <a:blip xmlns:r="http://schemas.openxmlformats.org/officeDocument/2006/relationships" r:embed="rId1"/>
        <a:stretch>
          <a:fillRect/>
        </a:stretch>
      </xdr:blipFill>
      <xdr:spPr>
        <a:xfrm>
          <a:off x="0" y="1466850"/>
          <a:ext cx="3048000" cy="588250"/>
        </a:xfrm>
        <a:prstGeom prst="rect">
          <a:avLst/>
        </a:prstGeom>
      </xdr:spPr>
    </xdr:pic>
    <xdr:clientData/>
  </xdr:twoCellAnchor>
  <xdr:twoCellAnchor editAs="oneCell">
    <xdr:from>
      <xdr:col>0</xdr:col>
      <xdr:colOff>531071</xdr:colOff>
      <xdr:row>30</xdr:row>
      <xdr:rowOff>22860</xdr:rowOff>
    </xdr:from>
    <xdr:to>
      <xdr:col>3</xdr:col>
      <xdr:colOff>34925</xdr:colOff>
      <xdr:row>32</xdr:row>
      <xdr:rowOff>175260</xdr:rowOff>
    </xdr:to>
    <xdr:pic>
      <xdr:nvPicPr>
        <xdr:cNvPr id="3" name="Imagen 2">
          <a:extLst>
            <a:ext uri="{FF2B5EF4-FFF2-40B4-BE49-F238E27FC236}">
              <a16:creationId xmlns:a16="http://schemas.microsoft.com/office/drawing/2014/main" id="{E69D175F-C77D-4E8F-9333-F9D3157B0916}"/>
            </a:ext>
          </a:extLst>
        </xdr:cNvPr>
        <xdr:cNvPicPr>
          <a:picLocks noChangeAspect="1"/>
        </xdr:cNvPicPr>
      </xdr:nvPicPr>
      <xdr:blipFill>
        <a:blip xmlns:r="http://schemas.openxmlformats.org/officeDocument/2006/relationships" r:embed="rId1"/>
        <a:stretch>
          <a:fillRect/>
        </a:stretch>
      </xdr:blipFill>
      <xdr:spPr>
        <a:xfrm>
          <a:off x="531071" y="20223480"/>
          <a:ext cx="2795694" cy="518160"/>
        </a:xfrm>
        <a:prstGeom prst="rect">
          <a:avLst/>
        </a:prstGeom>
      </xdr:spPr>
    </xdr:pic>
    <xdr:clientData/>
  </xdr:twoCellAnchor>
  <xdr:twoCellAnchor editAs="oneCell">
    <xdr:from>
      <xdr:col>0</xdr:col>
      <xdr:colOff>167216</xdr:colOff>
      <xdr:row>51</xdr:row>
      <xdr:rowOff>38100</xdr:rowOff>
    </xdr:from>
    <xdr:to>
      <xdr:col>2</xdr:col>
      <xdr:colOff>1377950</xdr:colOff>
      <xdr:row>54</xdr:row>
      <xdr:rowOff>0</xdr:rowOff>
    </xdr:to>
    <xdr:pic>
      <xdr:nvPicPr>
        <xdr:cNvPr id="6" name="Imagen 5">
          <a:extLst>
            <a:ext uri="{FF2B5EF4-FFF2-40B4-BE49-F238E27FC236}">
              <a16:creationId xmlns:a16="http://schemas.microsoft.com/office/drawing/2014/main" id="{99C3E129-0C93-4EDE-9C40-7919AFE6A809}"/>
            </a:ext>
          </a:extLst>
        </xdr:cNvPr>
        <xdr:cNvPicPr>
          <a:picLocks noChangeAspect="1"/>
        </xdr:cNvPicPr>
      </xdr:nvPicPr>
      <xdr:blipFill>
        <a:blip xmlns:r="http://schemas.openxmlformats.org/officeDocument/2006/relationships" r:embed="rId1"/>
        <a:stretch>
          <a:fillRect/>
        </a:stretch>
      </xdr:blipFill>
      <xdr:spPr>
        <a:xfrm>
          <a:off x="167216" y="88268175"/>
          <a:ext cx="2734734" cy="571500"/>
        </a:xfrm>
        <a:prstGeom prst="rect">
          <a:avLst/>
        </a:prstGeom>
      </xdr:spPr>
    </xdr:pic>
    <xdr:clientData/>
  </xdr:twoCellAnchor>
  <xdr:twoCellAnchor editAs="oneCell">
    <xdr:from>
      <xdr:col>0</xdr:col>
      <xdr:colOff>138641</xdr:colOff>
      <xdr:row>68</xdr:row>
      <xdr:rowOff>28575</xdr:rowOff>
    </xdr:from>
    <xdr:to>
      <xdr:col>2</xdr:col>
      <xdr:colOff>1349375</xdr:colOff>
      <xdr:row>70</xdr:row>
      <xdr:rowOff>161925</xdr:rowOff>
    </xdr:to>
    <xdr:pic>
      <xdr:nvPicPr>
        <xdr:cNvPr id="7" name="Imagen 6">
          <a:extLst>
            <a:ext uri="{FF2B5EF4-FFF2-40B4-BE49-F238E27FC236}">
              <a16:creationId xmlns:a16="http://schemas.microsoft.com/office/drawing/2014/main" id="{163716A8-24BF-47B7-BFDC-B069CD6D966A}"/>
            </a:ext>
          </a:extLst>
        </xdr:cNvPr>
        <xdr:cNvPicPr>
          <a:picLocks noChangeAspect="1"/>
        </xdr:cNvPicPr>
      </xdr:nvPicPr>
      <xdr:blipFill>
        <a:blip xmlns:r="http://schemas.openxmlformats.org/officeDocument/2006/relationships" r:embed="rId1"/>
        <a:stretch>
          <a:fillRect/>
        </a:stretch>
      </xdr:blipFill>
      <xdr:spPr>
        <a:xfrm>
          <a:off x="138641" y="112471200"/>
          <a:ext cx="2734734" cy="552450"/>
        </a:xfrm>
        <a:prstGeom prst="rect">
          <a:avLst/>
        </a:prstGeom>
      </xdr:spPr>
    </xdr:pic>
    <xdr:clientData/>
  </xdr:twoCellAnchor>
  <xdr:twoCellAnchor editAs="oneCell">
    <xdr:from>
      <xdr:col>0</xdr:col>
      <xdr:colOff>291041</xdr:colOff>
      <xdr:row>87</xdr:row>
      <xdr:rowOff>28575</xdr:rowOff>
    </xdr:from>
    <xdr:to>
      <xdr:col>2</xdr:col>
      <xdr:colOff>1285875</xdr:colOff>
      <xdr:row>89</xdr:row>
      <xdr:rowOff>180974</xdr:rowOff>
    </xdr:to>
    <xdr:pic>
      <xdr:nvPicPr>
        <xdr:cNvPr id="9" name="Imagen 8">
          <a:extLst>
            <a:ext uri="{FF2B5EF4-FFF2-40B4-BE49-F238E27FC236}">
              <a16:creationId xmlns:a16="http://schemas.microsoft.com/office/drawing/2014/main" id="{8642E6DB-DE12-4B1F-90CE-DCB8EFA93A6C}"/>
            </a:ext>
          </a:extLst>
        </xdr:cNvPr>
        <xdr:cNvPicPr>
          <a:picLocks noChangeAspect="1"/>
        </xdr:cNvPicPr>
      </xdr:nvPicPr>
      <xdr:blipFill>
        <a:blip xmlns:r="http://schemas.openxmlformats.org/officeDocument/2006/relationships" r:embed="rId1"/>
        <a:stretch>
          <a:fillRect/>
        </a:stretch>
      </xdr:blipFill>
      <xdr:spPr>
        <a:xfrm>
          <a:off x="291041" y="147046950"/>
          <a:ext cx="2518834" cy="571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252941</xdr:colOff>
      <xdr:row>4</xdr:row>
      <xdr:rowOff>9526</xdr:rowOff>
    </xdr:from>
    <xdr:to>
      <xdr:col>2</xdr:col>
      <xdr:colOff>1323975</xdr:colOff>
      <xdr:row>6</xdr:row>
      <xdr:rowOff>142876</xdr:rowOff>
    </xdr:to>
    <xdr:pic>
      <xdr:nvPicPr>
        <xdr:cNvPr id="6" name="Imagen 5">
          <a:extLst>
            <a:ext uri="{FF2B5EF4-FFF2-40B4-BE49-F238E27FC236}">
              <a16:creationId xmlns:a16="http://schemas.microsoft.com/office/drawing/2014/main" id="{8E5439F6-3FEB-44EE-B30E-67CAA6E2D3BA}"/>
            </a:ext>
          </a:extLst>
        </xdr:cNvPr>
        <xdr:cNvPicPr>
          <a:picLocks noChangeAspect="1"/>
        </xdr:cNvPicPr>
      </xdr:nvPicPr>
      <xdr:blipFill>
        <a:blip xmlns:r="http://schemas.openxmlformats.org/officeDocument/2006/relationships" r:embed="rId1"/>
        <a:stretch>
          <a:fillRect/>
        </a:stretch>
      </xdr:blipFill>
      <xdr:spPr>
        <a:xfrm>
          <a:off x="252941" y="48907066"/>
          <a:ext cx="2655994" cy="4991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38100</xdr:rowOff>
    </xdr:from>
    <xdr:to>
      <xdr:col>2</xdr:col>
      <xdr:colOff>1524000</xdr:colOff>
      <xdr:row>7</xdr:row>
      <xdr:rowOff>3143</xdr:rowOff>
    </xdr:to>
    <xdr:pic>
      <xdr:nvPicPr>
        <xdr:cNvPr id="2" name="Imagen 1">
          <a:extLst>
            <a:ext uri="{FF2B5EF4-FFF2-40B4-BE49-F238E27FC236}">
              <a16:creationId xmlns:a16="http://schemas.microsoft.com/office/drawing/2014/main" id="{AEC92972-B0D5-4903-9FB2-441D78B1378F}"/>
            </a:ext>
          </a:extLst>
        </xdr:cNvPr>
        <xdr:cNvPicPr>
          <a:picLocks noChangeAspect="1"/>
        </xdr:cNvPicPr>
      </xdr:nvPicPr>
      <xdr:blipFill>
        <a:blip xmlns:r="http://schemas.openxmlformats.org/officeDocument/2006/relationships" r:embed="rId1"/>
        <a:stretch>
          <a:fillRect/>
        </a:stretch>
      </xdr:blipFill>
      <xdr:spPr>
        <a:xfrm>
          <a:off x="0" y="1417320"/>
          <a:ext cx="3108960" cy="5136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190500</xdr:colOff>
      <xdr:row>0</xdr:row>
      <xdr:rowOff>9525</xdr:rowOff>
    </xdr:from>
    <xdr:to>
      <xdr:col>3</xdr:col>
      <xdr:colOff>438150</xdr:colOff>
      <xdr:row>2</xdr:row>
      <xdr:rowOff>157743</xdr:rowOff>
    </xdr:to>
    <xdr:pic>
      <xdr:nvPicPr>
        <xdr:cNvPr id="2" name="Imagen 1">
          <a:extLst>
            <a:ext uri="{FF2B5EF4-FFF2-40B4-BE49-F238E27FC236}">
              <a16:creationId xmlns:a16="http://schemas.microsoft.com/office/drawing/2014/main" id="{7D8E3280-D70B-4248-AFC4-351D7E54ADB8}"/>
            </a:ext>
          </a:extLst>
        </xdr:cNvPr>
        <xdr:cNvPicPr>
          <a:picLocks noChangeAspect="1"/>
        </xdr:cNvPicPr>
      </xdr:nvPicPr>
      <xdr:blipFill>
        <a:blip xmlns:r="http://schemas.openxmlformats.org/officeDocument/2006/relationships" r:embed="rId1"/>
        <a:stretch>
          <a:fillRect/>
        </a:stretch>
      </xdr:blipFill>
      <xdr:spPr>
        <a:xfrm>
          <a:off x="190500" y="9525"/>
          <a:ext cx="2533650" cy="5673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US\Documents\ALCALD&#205;A\2025\RIESGOS\MONITOREO%20ABRIL%2030\MAPAS%20AJUSTADOS\Control%20interno%20gesti&#243;n.xlsx" TargetMode="External"/><Relationship Id="rId1" Type="http://schemas.openxmlformats.org/officeDocument/2006/relationships/externalLinkPath" Target="MONITOREO%20ABRIL%2030/MAPAS%20AJUSTADOS/Control%20interno%20gesti&#243;n.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Users/USUARIO/AppData/Local/Temp/174f1a65-cd52-465a-8287-f61089df0fbf_DE%20GESTI&#211;N,%20FINANCIEROS%20Y%20FISCALES.zip.fbf/DE%20GESTI&#211;N,%20FINANCIEROS%20Y%20FISCALES/SEC.%20GENERAL/Mapa%20de%20Riesgos%20Gesti&#243;n%20de%20bienes%20y%20servicios-Apoyo%20log&#237;stico.xlsx?94AB4A5C" TargetMode="External"/><Relationship Id="rId1" Type="http://schemas.openxmlformats.org/officeDocument/2006/relationships/externalLinkPath" Target="file:///\\94AB4A5C\Mapa%20de%20Riesgos%20Gesti&#243;n%20de%20bienes%20y%20servicios-Apoyo%20log&#237;stic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UARIO/AppData/Local/Temp/f4ffc069-7682-4236-8884-a74c13d93822_DE%20GESTI&#211;N,%20FINANCIEROS%20Y%20FISCALES.zip.822/DE%20GESTI&#211;N,%20FINANCIEROS%20Y%20FISCALES/SEC.%20GENERAL/Mapa%20de%20Riesgos%20Gesti&#243;n%20Document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SUS/Downloads/Mapa%20de%20Riesgos%20Subproceso%20Obligaciones%20Pensionales.xlsx"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Users/USUARIO/AppData/Local/Temp/9fc06e3b-b35e-4737-aa0d-13e97651e56c_DE%20GESTI&#211;N,%20FINANCIEROS%20Y%20FISCALES.zip.56c/DE%20GESTI&#211;N,%20FINANCIEROS%20Y%20FISCALES/SEC.%20GENERAL/Mapa%20de%20Riesgos%20Gesti&#243;n%20y%20Desarrollo%20del%20Talento%20Humano%20SST.xlsx?FC4386A8" TargetMode="External"/><Relationship Id="rId1" Type="http://schemas.openxmlformats.org/officeDocument/2006/relationships/externalLinkPath" Target="file:///\\FC4386A8\Mapa%20de%20Riesgos%20Gesti&#243;n%20y%20Desarrollo%20del%20Talento%20Humano%20SST.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Users/USUARIO/AppData/Local/Temp/aa22b10b-7a89-4253-9067-3b9fa7eccdcb_DE%20GESTI&#211;N,%20FINANCIEROS%20Y%20FISCALES.zip.dcb/DE%20GESTI&#211;N,%20FINANCIEROS%20Y%20FISCALES/SEC.%20GENERAL/Mapa%20de%20Riesgos%20Gesti&#243;n%20y%20Desarrollo%20del%20Talento%20Humano%202.xlsx?9FAAB23E" TargetMode="External"/><Relationship Id="rId1" Type="http://schemas.openxmlformats.org/officeDocument/2006/relationships/externalLinkPath" Target="file:///\\9FAAB23E\Mapa%20de%20Riesgos%20Gesti&#243;n%20y%20Desarrollo%20del%20Talento%20Humano%202.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Users/USUARIO/AppData/Local/Temp/53ccd688-9413-4683-8f3b-c1fe77ac9786_DE%20GESTI&#211;N,%20FINANCIEROS%20Y%20FISCALES.zip.786/DE%20GESTI&#211;N,%20FINANCIEROS%20Y%20FISCALES/SEC.%20GENERAL/Mapa%20de%20Riesgos%20Financiero%20Relacionamiento%20con%20el%20Ciudadano.xlsx?6E11A306" TargetMode="External"/><Relationship Id="rId1" Type="http://schemas.openxmlformats.org/officeDocument/2006/relationships/externalLinkPath" Target="file:///\\6E11A306\Mapa%20de%20Riesgos%20Financiero%20Relacionamiento%20con%20el%20Ciudadan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ESPALDO/ING%20ANGELICA/PLANEACION%20ALCALDIA/MAPA%20DE%20RIESGOS/vigencia%202024/Mapa%20de%20Riesgos%20Institucional%20nuevo%20formatovigencia%202024%20.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C:\Users\ASUS\Downloads\Mapa%20de%20riesgos%202025.xlsx" TargetMode="External"/><Relationship Id="rId1" Type="http://schemas.openxmlformats.org/officeDocument/2006/relationships/externalLinkPath" Target="/Users/ASUS/Downloads/Mapa%20de%20riesgos%202025.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TAMARA%20VALENCIA\Downloads\Mapa%20de%20Riesgos%20Institucional%20v2%20%20Secretaria%20de%20Educaci&#243;n%20Municipal%202023..xlsx" TargetMode="External"/><Relationship Id="rId1" Type="http://schemas.openxmlformats.org/officeDocument/2006/relationships/externalLinkPath" Target="/Users/TAMARA%20VALENCIA/Downloads/Mapa%20de%20Riesgos%20Institucional%20v2%20%20Secretaria%20de%20Educaci&#243;n%20Municipal%20202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USUARIO/Desktop/mapas%20riesgos%20Cucuta/Mapa%20de%20Riesgos%20Institucional%20Cultura222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AppData/Local/Temp/d4cde3ea-3446-4785-b046-559e7b1f7682_DE%20GESTI&#211;N,%20FINANCIEROS%20Y%20FISCALES.zip.682/DE%20GESTI&#211;N,%20FINANCIEROS%20Y%20FISCALES/Control%20Interno%20Disciplinario.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C:\Users\ASUS\Documents\ALCALD&#205;A\2025\RIESGOS\MONITOREO%20ABRIL%2030\MAPAS%20AJUSTADOS\Cultura%20yTurismo.xlsx" TargetMode="External"/><Relationship Id="rId1" Type="http://schemas.openxmlformats.org/officeDocument/2006/relationships/externalLinkPath" Target="MONITOREO%20ABRIL%2030/MAPAS%20AJUSTADOS/Cultura%20yTurism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SUS/Downloads/Mapa%20de%20Riesgos%20Subproceso%20Gesti&#243;n%20de%20PQRSD.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C:\Users\ASUS\Documents\ALCALD&#205;A\2024\RIESGOS\RECIBIDOS%202&#176;%20SEMESTRE\Riesgos%20de%20corrupci&#243;n%20Posconflicto.xlsx" TargetMode="External"/><Relationship Id="rId1" Type="http://schemas.openxmlformats.org/officeDocument/2006/relationships/externalLinkPath" Target="/Users/ASUS/Documents/ALCALD&#205;A/2024/RIESGOS/RECIBIDOS%202&#176;%20SEMESTRE/Riesgos%20de%20corrupci&#243;n%20Posconflicto.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C:\Users\ASUS\Documents\ALCALD&#205;A\2024\RIESGOS\RECIBIDOS%20EN%20MAYO\MAPA%20DE%20RIESGO%20DE%20GESTI&#211;N%20SECRETARIA%20DE%20EQUIDAD%20GENERO%202024.xlsx" TargetMode="External"/><Relationship Id="rId1" Type="http://schemas.openxmlformats.org/officeDocument/2006/relationships/externalLinkPath" Target="/Users/ASUS/Documents/ALCALD&#205;A/2024/RIESGOS/RECIBIDOS%20EN%20MAYO/MAPA%20DE%20RIESGO%20DE%20GESTI&#211;N%20SECRETARIA%20DE%20EQUIDAD%20GENERO%202024.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C:\Users\ASUS\Downloads\2025_%20MAPA%20DE%20RIESGO%20SECRETARIA%20DE%20EQUIDAD%20GENERO.xlsx" TargetMode="External"/><Relationship Id="rId1" Type="http://schemas.openxmlformats.org/officeDocument/2006/relationships/externalLinkPath" Target="/Users/ASUS/Downloads/2025_%20MAPA%20DE%20RIESGO%20SECRETARIA%20DE%20EQUIDAD%20GENERO.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file:///C:\Users\usuario\Downloads\MAPAS%20CORREGIDOS%20DESPUES%20DE%20SUGERENCIAS\MAPA%20DE%20RIESGO%20SECRETARIA%20DE%20EQUIDAD%20GENERO%202024.xlsx" TargetMode="External"/><Relationship Id="rId1" Type="http://schemas.openxmlformats.org/officeDocument/2006/relationships/externalLinkPath" Target="/Users/usuario/Downloads/MAPAS%20CORREGIDOS%20DESPUES%20DE%20SUGERENCIAS/MAPA%20DE%20RIESGO%20SECRETARIA%20DE%20EQUIDAD%20GENERO%202024.xlsx"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USUARIO/AppData/Local/Temp/81362415-2a6d-493d-ade0-ab0a43329347_DE%20GESTI&#211;N,%20FINANCIEROS%20Y%20FISCALES.zip.347/DE%20GESTI&#211;N,%20FINANCIEROS%20Y%20FISCALES/Banco%20del%20progreso%20202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ASUS/Documents/ALCALD&#205;A/2024/PAAC/MAPAS%20DE%20RIESGOS%20A%20ENERO/LLEGARON%20A%20DESTIEMPO/Banco%20del%20progreso.xlsx"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file:///C:\Users\TAMARA%20VALENCIA\Downloads\Mapa%20de%20Riesgo%20de%20corrupci&#243;n%20-SECRETARIA%20DESARROLLO%20RURAL.xlsx" TargetMode="External"/><Relationship Id="rId1" Type="http://schemas.openxmlformats.org/officeDocument/2006/relationships/externalLinkPath" Target="/Users/TAMARA%20VALENCIA/Downloads/Mapa%20de%20Riesgo%20de%20corrupci&#243;n%20-SECRETARIA%20DESARROLLO%20RUR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AppData/Local/Temp/62c9b1d5-aa41-4a17-862f-e4c9dbb59578_DE%20GESTI&#211;N,%20FINANCIEROS%20Y%20FISCALES.zip.578/DE%20GESTI&#211;N,%20FINANCIEROS%20Y%20FISCALES/Planeaci&#243;n.xlsx"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file:///C:\Users\TAMARA%20VALENCIA\Downloads\Mapa%20de%20Riesgos%20financieros-gestion-fiscales_SECRETAR&#205;A%20DESARROLLO%20RURAL.xlsx" TargetMode="External"/><Relationship Id="rId1" Type="http://schemas.openxmlformats.org/officeDocument/2006/relationships/externalLinkPath" Target="/Users/TAMARA%20VALENCIA/Downloads/Mapa%20de%20Riesgos%20financieros-gestion-fiscales_SECRETAR&#205;A%20DESARROLLO%20RURAL.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USUARIO/AppData/Local/Temp/3d82f608-41c2-4712-b4ae-696411120d35_DE%20GESTI&#211;N,%20FINANCIEROS%20Y%20FISCALES.zip.d35/DE%20GESTI&#211;N,%20FINANCIEROS%20Y%20FISCALES/Infraestructura.xlsx" TargetMode="External"/></Relationships>
</file>

<file path=xl/externalLinks/_rels/externalLink32.xml.rels><?xml version="1.0" encoding="UTF-8" standalone="yes"?>
<Relationships xmlns="http://schemas.openxmlformats.org/package/2006/relationships"><Relationship Id="rId2" Type="http://schemas.microsoft.com/office/2019/04/relationships/externalLinkLongPath" Target="https://d.docs.live.net/6aa9f0d386496b45/ONE%20DRIVE%202020-2022/Documentos/CONTRATO_0000052_ALCALDIA_CUCUTA/CUENTA_01_DE_10/EVIDENCIAS_CUENTA_01_DE_10/9.DEMAS_ACTIVIDADES/20240124_MATRIZ_MAPA_RIESGOS_2024/M.%20RIESGO%20SECRETARIA%20DE%20INFRAESTRUCTURA-CD.xlsx?45F860AD" TargetMode="External"/><Relationship Id="rId1" Type="http://schemas.openxmlformats.org/officeDocument/2006/relationships/externalLinkPath" Target="file:///\\45F860AD\M.%20RIESGO%20SECRETARIA%20DE%20INFRAESTRUCTURA-CD.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USUARIO/AppData/Local/Temp/4e7be49d-43ab-4aea-92dd-f0624bf5a00b_DE%20GESTI&#211;N,%20FINANCIEROS%20Y%20FISCALES.zip.00b/DE%20GESTI&#211;N,%20FINANCIEROS%20Y%20FISCALES/Financieros,%20fiscales,%20gesti&#243;n%20Valorizaci&#243;n%20y%20Plusval&#237;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Yesenia%20Asus/Documents/Doc_Yessenia/Valorizaci&#243;n%20y%20Plusval&#237;a/Mapa%20de%20Riesgos/Mapa%20de%20riesgos%20de%20Gesti&#243;n,%20Fiscales%20y%20Financieros/Mapa%20de%20riesgos%20financieros,%20fiscales,%20gesti&#243;n%20SVP_202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USUARIO/AppData/Local/Temp/71032f5b-f93a-4feb-a5ed-edf54b2b4130_DE%20GESTI&#211;N,%20FINANCIEROS%20Y%20FISCALES.zip.130/DE%20GESTI&#211;N,%20FINANCIEROS%20Y%20FISCALES/Mapa%20de%20Riesgo-2024%20-%20SECRETARIA%20DE%20VALORIZACION%20Y%20PLUSVALI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Diana/Dropbox/Mi%20PC%20(LAPTOP-SJSOQU7T)/Downloads/Mapa%20de%20Riesgo-2024%20-%20SECRETARIA%20DE%20VALORIZACION%20Y%20PLUSVALIA%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USUARIO/AppData/Local/Temp/040c8a2b-eaea-4045-8052-85855efaaff4_DE%20GESTI&#211;N,%20FINANCIEROS%20Y%20FISCALES.zip.ff4/DE%20GESTI&#211;N,%20FINANCIEROS%20Y%20FISCALES/Riegos%20y%20desastres.xlsx" TargetMode="External"/></Relationships>
</file>

<file path=xl/externalLinks/_rels/externalLink38.xml.rels><?xml version="1.0" encoding="UTF-8" standalone="yes"?>
<Relationships xmlns="http://schemas.openxmlformats.org/package/2006/relationships"><Relationship Id="rId2" Type="http://schemas.openxmlformats.org/officeDocument/2006/relationships/externalLinkPath" Target="file:///C:\Users\TAMARA%20VALENCIA\Documents\ALCALD&#205;A\2025\RIESGOS\NUEVOS%20AGOSTO%202025\Mapa%20de%20Riesgos%20Financieros%20y%20fiscales%20Subsec.%20Medio%20ambiente.xlsx" TargetMode="External"/><Relationship Id="rId1" Type="http://schemas.openxmlformats.org/officeDocument/2006/relationships/externalLinkPath" Target="NUEVOS%20AGOSTO%202025/Mapa%20de%20Riesgos%20Financieros%20y%20fiscales%20Subsec.%20Medio%20ambiente.xlsx" TargetMode="External"/></Relationships>
</file>

<file path=xl/externalLinks/_rels/externalLink39.xml.rels><?xml version="1.0" encoding="UTF-8" standalone="yes"?>
<Relationships xmlns="http://schemas.openxmlformats.org/package/2006/relationships"><Relationship Id="rId2" Type="http://schemas.openxmlformats.org/officeDocument/2006/relationships/externalLinkPath" Target="file:///C:\Users\TAMARA%20VALENCIA\Downloads\Copia%20de%20Mapa%20de%20Riesgos%20de%20corrupci&#243;n%20v2-1(1)%20(2)%20(1).xlsx" TargetMode="External"/><Relationship Id="rId1" Type="http://schemas.openxmlformats.org/officeDocument/2006/relationships/externalLinkPath" Target="/Users/TAMARA%20VALENCIA/Downloads/Copia%20de%20Mapa%20de%20Riesgos%20de%20corrupci&#243;n%20v2-1(1)%20(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SARIO/Desktop/Mapas%20de%20Riesgos%20Financieros%20y%20de%20Gesti&#243;n/14.%20Dapm.xlsx" TargetMode="External"/></Relationships>
</file>

<file path=xl/externalLinks/_rels/externalLink40.xml.rels><?xml version="1.0" encoding="UTF-8" standalone="yes"?>
<Relationships xmlns="http://schemas.openxmlformats.org/package/2006/relationships"><Relationship Id="rId2" Type="http://schemas.openxmlformats.org/officeDocument/2006/relationships/externalLinkPath" Target="file:///C:\Users\ASUS\Documents\ALCALD&#205;A\2024\RIESGOS\RECIBIDOS%202&#176;%20SEMESTRE\CORREGIDO%20PARA%20INCLUIR%20RENTAS%20E%20IMPUESTOS.xlsx" TargetMode="External"/><Relationship Id="rId1" Type="http://schemas.openxmlformats.org/officeDocument/2006/relationships/externalLinkPath" Target="/Users/ASUS/Documents/ALCALD&#205;A/2024/RIESGOS/RECIBIDOS%202&#176;%20SEMESTRE/CORREGIDO%20PARA%20INCLUIR%20RENTAS%20E%20IMPUESTO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USUARIO/AppData/Local/Temp/a74067a2-3468-4df8-98b4-911b569863f0_DE%20GESTI&#211;N,%20FINANCIEROS%20Y%20FISCALES.zip.3f0/DE%20GESTI&#211;N,%20FINANCIEROS%20Y%20FISCALES/Contadur&#237;a.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SUS/Downloads/Mapa%20de%20Riesgos%20Institucional%20Proceso%20Pagadur&#237;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UARIO/Desktop/mapas%20riesgos%20Cucuta/Formato%20Mapa%20de%20Riesgos%20Sisb&#233;n%20202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ASUS\Downloads\Mapa%20de%20Riesgos%20Institucional%202025.xlsx" TargetMode="External"/><Relationship Id="rId1" Type="http://schemas.openxmlformats.org/officeDocument/2006/relationships/externalLinkPath" Target="/Users/ASUS/Downloads/Mapa%20de%20Riesgos%20Institucional%202025.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ASUS\Documents\ALCALD&#205;A\2024\RIESGOS\RECIBIDOS%202&#176;%20SEMESTRE\MAPA%20DE%20RIESGOS%202024%20SEC.%20PRENSA.xlsx" TargetMode="External"/><Relationship Id="rId1" Type="http://schemas.openxmlformats.org/officeDocument/2006/relationships/externalLinkPath" Target="/Users/ASUS/Documents/ALCALD&#205;A/2024/RIESGOS/RECIBIDOS%202&#176;%20SEMESTRE/MAPA%20DE%20RIESGOS%202024%20SEC.%20PRENSA.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Users/USUARIO/AppData/Local/Temp/b3d5bded-76ee-46d2-9c14-1c5527b003ee_DE%20GESTI&#211;N,%20FINANCIEROS%20Y%20FISCALES.zip.3ee/DE%20GESTI&#211;N,%20FINANCIEROS%20Y%20FISCALES/SEC.%20GENERAL/Mapa%20de%20Riesgos%20Financiero%20Gesti&#243;n%20de%20bienes%20y%20servicios%202.xlsx?39E6B1CB" TargetMode="External"/><Relationship Id="rId1" Type="http://schemas.openxmlformats.org/officeDocument/2006/relationships/externalLinkPath" Target="file:///\\39E6B1CB\Mapa%20de%20Riesgos%20Financiero%20Gesti&#243;n%20de%20bienes%20y%20servicios%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SUS/Downloads/Mapa%20de%20Riesgos%20Subproceso%20Contrat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24 a 500 veces por año</v>
          </cell>
        </row>
        <row r="10">
          <cell r="G10" t="str">
            <v>La actividad que conlleva el riesgo se ejecuta de 24 a 500 veces por año</v>
          </cell>
        </row>
        <row r="11">
          <cell r="G11" t="str">
            <v>La actividad que conlleva el riesgo se ejecuta de 3 a 24 veces por año</v>
          </cell>
        </row>
        <row r="12">
          <cell r="G12" t="str">
            <v>La actividad que conlleva el riesgo se ejecuta de 24 a 500 veces por año</v>
          </cell>
        </row>
        <row r="13">
          <cell r="G13" t="str">
            <v>La actividad que conlleva el riesgo se ejecuta de 3 a 24 veces por año</v>
          </cell>
        </row>
        <row r="14">
          <cell r="G14" t="str">
            <v>La actividad que conlleva el riesgo se ejecuta de 3 a 24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 xml:space="preserve">     Afectación menor a 10 SMLMV</v>
          </cell>
        </row>
        <row r="26">
          <cell r="F26" t="str">
            <v xml:space="preserve">     Entre 10 y 50 SMLMV </v>
          </cell>
        </row>
        <row r="27">
          <cell r="F27" t="str">
            <v xml:space="preserve">     Entre 50 y 100 SMLMV </v>
          </cell>
        </row>
        <row r="28">
          <cell r="F28" t="str">
            <v xml:space="preserve">     Entre 100 y 500 SMLMV </v>
          </cell>
        </row>
        <row r="29">
          <cell r="F29" t="str">
            <v xml:space="preserve">     Mayor a 500 SMLMV </v>
          </cell>
        </row>
        <row r="31">
          <cell r="F31" t="str">
            <v xml:space="preserve">     El riesgo afecta la imagen de alguna área de la organización</v>
          </cell>
        </row>
        <row r="32">
          <cell r="F32" t="str">
            <v xml:space="preserve">     El riesgo afecta la imagen de la entidad internamente, de conocimiento general, nivel interno, de junta dircetiva y accionistas y/o de provedores</v>
          </cell>
        </row>
        <row r="33">
          <cell r="F33" t="str">
            <v xml:space="preserve">     El riesgo afecta la imagen de la entidad con algunos usuarios de relevancia frente al logro de los objetivos</v>
          </cell>
        </row>
        <row r="34">
          <cell r="F34" t="str">
            <v xml:space="preserve">     El riesgo afecta la imagen de de la entidad con efecto publicitario sostenido a nivel de sector administrativo, nivel departamental o municipal</v>
          </cell>
        </row>
        <row r="35">
          <cell r="F35" t="str">
            <v xml:space="preserve">     El riesgo afecta la imagen de la entidad a nivel nacional, con efecto publicitarios sostenible a nivel país</v>
          </cell>
        </row>
        <row r="37">
          <cell r="B37" t="str">
            <v>Criterios</v>
          </cell>
          <cell r="F37" t="str">
            <v xml:space="preserve">     Genera medianas consecuencias sobre la entidad</v>
          </cell>
        </row>
        <row r="38">
          <cell r="B38" t="str">
            <v>Afectación Económica o presupuestal</v>
          </cell>
          <cell r="F38" t="str">
            <v xml:space="preserve">     Genera altas consecuencias sobre la entidad</v>
          </cell>
        </row>
        <row r="39">
          <cell r="B39" t="str">
            <v>Pérdida Reputacional</v>
          </cell>
          <cell r="F39" t="str">
            <v xml:space="preserve">     Genera consecuencias catastroficas sobre la entidad</v>
          </cell>
        </row>
      </sheetData>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sheetData sheetId="2" refreshError="1"/>
      <sheetData sheetId="3" refreshError="1"/>
      <sheetData sheetId="4">
        <row r="4">
          <cell r="C4" t="str">
            <v>La actividad que conlleva el riesgo se ejecuta como máximos 2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sheetData sheetId="2"/>
      <sheetData sheetId="3"/>
      <sheetData sheetId="4">
        <row r="4">
          <cell r="C4" t="str">
            <v>La actividad que conlleva el riesgo se ejecuta como máximos 2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Afectación menor a 10 SMLMV .</v>
          </cell>
          <cell r="D11" t="str">
            <v>El riesgo afecta la imagen de alguna área de la organización</v>
          </cell>
        </row>
        <row r="12">
          <cell r="C12" t="str">
            <v>Entre 10 y 50 SMLMV</v>
          </cell>
          <cell r="D12" t="str">
            <v>El riesgo afecta la imagen de la entidad internamente, de conocimiento general, nivel interno, de junta dircetiva y accionistas y/o de provedores</v>
          </cell>
        </row>
        <row r="13">
          <cell r="C13" t="str">
            <v>Entre 50 y 100 SMLMV</v>
          </cell>
          <cell r="D13" t="str">
            <v>El riesgo afecta la imagen de la entidad con algunos usuarios de relevancia frente al logro de los objetivos</v>
          </cell>
        </row>
        <row r="14">
          <cell r="C14" t="str">
            <v>Entre 100 y 500 SMLMV</v>
          </cell>
          <cell r="D14" t="str">
            <v>El riesgo afecta la imagen de de la entidad con efecto publicitario sostenido a nivel de sector administrativo, nivel departamental o municipal</v>
          </cell>
        </row>
        <row r="15">
          <cell r="C15" t="str">
            <v>Mayor a 500 SMLMV</v>
          </cell>
          <cell r="D15" t="str">
            <v>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sheetData sheetId="2" refreshError="1"/>
      <sheetData sheetId="3" refreshError="1"/>
      <sheetData sheetId="4">
        <row r="4">
          <cell r="C4" t="str">
            <v>La actividad que conlleva el riesgo se ejecuta como máximos 2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sheetData sheetId="2" refreshError="1"/>
      <sheetData sheetId="3" refreshError="1"/>
      <sheetData sheetId="4">
        <row r="4">
          <cell r="C4" t="str">
            <v>La actividad que conlleva el riesgo se ejecuta como máximos 2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efreshError="1">
        <row r="9">
          <cell r="G9" t="str">
            <v>La actividad que conlleva el riesgo se ejecuta de 3 a 24 veces por año</v>
          </cell>
        </row>
        <row r="13">
          <cell r="G13" t="str">
            <v>La actividad que conlleva el riesgo se ejecuta de 24 a 500 veces por año</v>
          </cell>
        </row>
      </sheetData>
      <sheetData sheetId="2" refreshError="1"/>
      <sheetData sheetId="3" refreshError="1"/>
      <sheetData sheetId="4" refreshError="1">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efreshError="1">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e">
            <v>#NAME?</v>
          </cell>
          <cell r="F37" t="str">
            <v>Genera medianas consecuencias sobre la entidad</v>
          </cell>
        </row>
        <row r="38">
          <cell r="B38" t="e">
            <v>#NAME?</v>
          </cell>
          <cell r="F38" t="str">
            <v>Genera altas consecuencias sobre la entidad</v>
          </cell>
        </row>
        <row r="39">
          <cell r="B39" t="e">
            <v>#NAME?</v>
          </cell>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sheetData sheetId="2" refreshError="1"/>
      <sheetData sheetId="3" refreshError="1"/>
      <sheetData sheetId="4"/>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ow r="9">
          <cell r="G9" t="str">
            <v>La actividad que conlleva el riesgo se ejecuta de 3 a 24 veces por año</v>
          </cell>
        </row>
        <row r="11">
          <cell r="G11" t="str">
            <v>La actividad que conlleva el riesgo se ejecuta de 3 a 24 veces por año</v>
          </cell>
        </row>
        <row r="13">
          <cell r="G13" t="str">
            <v>La actividad que conlleva el riesgo se ejecuta mínimo 500 veces al año y máximo 5000 veces por año</v>
          </cell>
        </row>
        <row r="15">
          <cell r="G15" t="str">
            <v>La actividad que conlleva el riesgo se ejecuta como máximos 2 veces por año</v>
          </cell>
        </row>
        <row r="17">
          <cell r="G17" t="str">
            <v>La actividad que conlleva el riesgo se ejecuta mínimo 500 veces al año y máximo 5000 veces por año</v>
          </cell>
        </row>
        <row r="19">
          <cell r="G19" t="str">
            <v>La actividad que conlleva el riesgo se ejecuta mínimo 500 veces al año y máximo 5000 veces por año</v>
          </cell>
        </row>
        <row r="21">
          <cell r="G21" t="str">
            <v>La actividad que conlleva el riesgo se ejecuta de 3 a 24 veces por año</v>
          </cell>
        </row>
        <row r="23">
          <cell r="G23" t="str">
            <v>La actividad que conlleva el riesgo se ejecuta mínimo 500 veces al año y máximo 5000 veces por año</v>
          </cell>
        </row>
      </sheetData>
      <sheetData sheetId="2" refreshError="1"/>
      <sheetData sheetId="3" refreshError="1"/>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 xml:space="preserve">     Afectación menor a 10 SMLMV</v>
          </cell>
        </row>
        <row r="26">
          <cell r="F26" t="str">
            <v xml:space="preserve">     Entre 10 y 50 SMLMV </v>
          </cell>
        </row>
        <row r="27">
          <cell r="F27" t="str">
            <v xml:space="preserve">     Entre 50 y 100 SMLMV </v>
          </cell>
        </row>
        <row r="28">
          <cell r="F28" t="str">
            <v xml:space="preserve">     Entre 100 y 500 SMLMV </v>
          </cell>
        </row>
        <row r="29">
          <cell r="F29" t="str">
            <v xml:space="preserve">     Mayor a 500 SMLMV </v>
          </cell>
        </row>
        <row r="31">
          <cell r="F31" t="str">
            <v xml:space="preserve">     El riesgo afecta la imagen de alguna área de la organización</v>
          </cell>
        </row>
        <row r="32">
          <cell r="F32" t="str">
            <v xml:space="preserve">     El riesgo afecta la imagen de la entidad internamente, de conocimiento general, nivel interno, de junta dircetiva y accionistas y/o de provedores</v>
          </cell>
        </row>
        <row r="33">
          <cell r="F33" t="str">
            <v xml:space="preserve">     El riesgo afecta la imagen de la entidad con algunos usuarios de relevancia frente al logro de los objetivos</v>
          </cell>
        </row>
        <row r="34">
          <cell r="F34" t="str">
            <v xml:space="preserve">     El riesgo afecta la imagen de de la entidad con efecto publicitario sostenido a nivel de sector administrativo, nivel departamental o municipal</v>
          </cell>
        </row>
        <row r="35">
          <cell r="F35" t="str">
            <v xml:space="preserve">     El riesgo afecta la imagen de la entidad a nivel nacional, con efecto publicitarios sostenible a nivel país</v>
          </cell>
        </row>
        <row r="37">
          <cell r="B37" t="str">
            <v>Criterios</v>
          </cell>
          <cell r="F37" t="str">
            <v xml:space="preserve">     Genera medianas consecuencias sobre la entidad</v>
          </cell>
        </row>
        <row r="38">
          <cell r="B38" t="str">
            <v>Afectación Económica o presupuestal</v>
          </cell>
          <cell r="F38" t="str">
            <v xml:space="preserve">     Genera altas consecuencias sobre la entidad</v>
          </cell>
        </row>
        <row r="39">
          <cell r="B39" t="str">
            <v>Pérdida Reputacional</v>
          </cell>
          <cell r="F39" t="str">
            <v xml:space="preserve">     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Hoja2"/>
      <sheetName val="Opciones Tratamiento"/>
      <sheetName val="Hoja1"/>
    </sheetNames>
    <sheetDataSet>
      <sheetData sheetId="0"/>
      <sheetData sheetId="1">
        <row r="9">
          <cell r="G9" t="str">
            <v>La actividad que conlleva el riesgo se ejecuta mínimo 500 veces al año y máximo 5000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 sheetId="1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17">
          <cell r="G17" t="str">
            <v>La actividad que conlleva el riesgo se ejecuta de 3 a 24 veces por año</v>
          </cell>
        </row>
        <row r="19">
          <cell r="G19" t="str">
            <v>La actividad que conlleva el riesgo se ejecuta como máximos 2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 xml:space="preserve">     Afectación menor a 10 SMLMV</v>
          </cell>
        </row>
        <row r="26">
          <cell r="F26" t="str">
            <v xml:space="preserve">     Entre 10 y 50 SMLMV </v>
          </cell>
        </row>
        <row r="27">
          <cell r="F27" t="str">
            <v xml:space="preserve">     Entre 50 y 100 SMLMV </v>
          </cell>
        </row>
        <row r="28">
          <cell r="F28" t="str">
            <v xml:space="preserve">     Entre 100 y 500 SMLMV </v>
          </cell>
        </row>
        <row r="29">
          <cell r="F29" t="str">
            <v xml:space="preserve">     Mayor a 500 SMLMV </v>
          </cell>
        </row>
        <row r="31">
          <cell r="F31" t="str">
            <v xml:space="preserve">     El riesgo afecta la imagen de alguna área de la organización</v>
          </cell>
        </row>
        <row r="32">
          <cell r="F32" t="str">
            <v xml:space="preserve">     El riesgo afecta la imagen de la entidad internamente, de conocimiento general, nivel interno, de junta dircetiva y accionistas y/o de provedores</v>
          </cell>
        </row>
        <row r="33">
          <cell r="F33" t="str">
            <v xml:space="preserve">     El riesgo afecta la imagen de la entidad con algunos usuarios de relevancia frente al logro de los objetivos</v>
          </cell>
        </row>
        <row r="34">
          <cell r="F34" t="str">
            <v xml:space="preserve">     El riesgo afecta la imagen de de la entidad con efecto publicitario sostenido a nivel de sector administrativo, nivel departamental o municipal</v>
          </cell>
        </row>
        <row r="35">
          <cell r="F35" t="str">
            <v xml:space="preserve">     El riesgo afecta la imagen de la entidad a nivel nacional, con efecto publicitarios sostenible a nivel país</v>
          </cell>
        </row>
        <row r="37">
          <cell r="B37" t="str">
            <v>Criterios</v>
          </cell>
          <cell r="F37" t="str">
            <v xml:space="preserve">     Genera medianas consecuencias sobre la entidad</v>
          </cell>
        </row>
        <row r="38">
          <cell r="B38" t="str">
            <v>Afectación Económica o presupuestal</v>
          </cell>
          <cell r="F38" t="str">
            <v xml:space="preserve">     Genera altas consecuencias sobre la entidad</v>
          </cell>
        </row>
        <row r="39">
          <cell r="B39" t="str">
            <v>Pérdida Reputacional</v>
          </cell>
          <cell r="F39" t="str">
            <v xml:space="preserve">     Genera consecuencias catastroficas sobre la entidad</v>
          </cell>
        </row>
      </sheetData>
      <sheetData sheetId="6"/>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Afectación menor a 10 SMLMV .</v>
          </cell>
          <cell r="D11" t="str">
            <v>El riesgo afecta la imagen de alguna área de la organización</v>
          </cell>
        </row>
        <row r="12">
          <cell r="C12" t="str">
            <v>Entre 10 y 50 SMLMV</v>
          </cell>
          <cell r="D12" t="str">
            <v>El riesgo afecta la imagen de la entidad internamente, de conocimiento general, nivel interno, de junta dircetiva y accionistas y/o de provedores</v>
          </cell>
        </row>
        <row r="13">
          <cell r="C13" t="str">
            <v>Entre 50 y 100 SMLMV</v>
          </cell>
          <cell r="D13" t="str">
            <v>El riesgo afecta la imagen de la entidad con algunos usuarios de relevancia frente al logro de los objetivos</v>
          </cell>
        </row>
        <row r="14">
          <cell r="C14" t="str">
            <v>Entre 100 y 500 SMLMV</v>
          </cell>
          <cell r="D14" t="str">
            <v>El riesgo afecta la imagen de de la entidad con efecto publicitario sostenido a nivel de sector administrativo, nivel departamental o municipal</v>
          </cell>
        </row>
        <row r="15">
          <cell r="C15" t="str">
            <v>Mayor a 500 SMLMV</v>
          </cell>
          <cell r="D15" t="str">
            <v>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24 a 500 veces por año</v>
          </cell>
        </row>
        <row r="11">
          <cell r="G11" t="str">
            <v>La actividad que conlleva el riesgo se ejecuta de 24 a 500 veces por año</v>
          </cell>
        </row>
        <row r="13">
          <cell r="G13" t="str">
            <v>La actividad que conlleva el riesgo se ejecuta de 24 a 500 veces por año</v>
          </cell>
        </row>
        <row r="15">
          <cell r="G15" t="str">
            <v>La actividad que conlleva el riesgo se ejecuta de 3 a 24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24 a 500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ow r="11">
          <cell r="G11" t="str">
            <v>La actividad que conlleva el riesgo se ejecuta de 24 a 500 veces por año</v>
          </cell>
        </row>
      </sheetData>
      <sheetData sheetId="2" refreshError="1"/>
      <sheetData sheetId="3" refreshError="1"/>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e">
            <v>#NAME?</v>
          </cell>
          <cell r="F37" t="str">
            <v>Genera medianas consecuencias sobre la entidad</v>
          </cell>
        </row>
        <row r="38">
          <cell r="B38" t="e">
            <v>#NAME?</v>
          </cell>
          <cell r="F38" t="str">
            <v>Genera altas consecuencias sobre la entidad</v>
          </cell>
        </row>
        <row r="39">
          <cell r="B39" t="e">
            <v>#NAME?</v>
          </cell>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37">
          <cell r="B37" t="e">
            <v>#NAME?</v>
          </cell>
          <cell r="F37" t="str">
            <v>Genera medianas consecuencias sobre la entidad</v>
          </cell>
        </row>
        <row r="38">
          <cell r="B38" t="e">
            <v>#NAME?</v>
          </cell>
        </row>
        <row r="39">
          <cell r="B39" t="e">
            <v>#NAME?</v>
          </cell>
        </row>
      </sheetData>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efreshError="1">
        <row r="9">
          <cell r="G9" t="str">
            <v>La actividad que conlleva el riesgo se ejecuta de 24 a 500 veces por año</v>
          </cell>
        </row>
      </sheetData>
      <sheetData sheetId="2" refreshError="1"/>
      <sheetData sheetId="3" refreshError="1"/>
      <sheetData sheetId="4" refreshError="1">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efreshError="1">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Afectación menor a 10 SMLMV .</v>
          </cell>
          <cell r="D11" t="str">
            <v>El riesgo afecta la imagen de alguna área de la organización</v>
          </cell>
        </row>
        <row r="12">
          <cell r="C12" t="str">
            <v>Entre 10 y 50 SMLMV</v>
          </cell>
          <cell r="D12" t="str">
            <v>El riesgo afecta la imagen de la entidad internamente, de conocimiento general, nivel interno, de junta dircetiva y accionistas y/o de provedores</v>
          </cell>
        </row>
        <row r="13">
          <cell r="C13" t="str">
            <v>Entre 50 y 100 SMLMV</v>
          </cell>
          <cell r="D13" t="str">
            <v>El riesgo afecta la imagen de la entidad con algunos usuarios de relevancia frente al logro de los objetivos</v>
          </cell>
        </row>
        <row r="14">
          <cell r="C14" t="str">
            <v>Entre 100 y 500 SMLMV</v>
          </cell>
          <cell r="D14" t="str">
            <v>El riesgo afecta la imagen de de la entidad con efecto publicitario sostenido a nivel de sector administrativo, nivel departamental o municipal</v>
          </cell>
        </row>
        <row r="15">
          <cell r="C15" t="str">
            <v>Mayor a 500 SMLMV</v>
          </cell>
          <cell r="D15" t="str">
            <v>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Afectación menor a 10 SMLMV .</v>
          </cell>
          <cell r="D11" t="str">
            <v>El riesgo afecta la imagen de alguna área de la organización</v>
          </cell>
        </row>
        <row r="12">
          <cell r="C12" t="str">
            <v>Entre 10 y 50 SMLMV</v>
          </cell>
          <cell r="D12" t="str">
            <v>El riesgo afecta la imagen de la entidad internamente, de conocimiento general, nivel interno, de junta dircetiva y accionistas y/o de provedores</v>
          </cell>
        </row>
        <row r="13">
          <cell r="C13" t="str">
            <v>Entre 50 y 100 SMLMV</v>
          </cell>
          <cell r="D13" t="str">
            <v>El riesgo afecta la imagen de la entidad con algunos usuarios de relevancia frente al logro de los objetivos</v>
          </cell>
        </row>
        <row r="14">
          <cell r="C14" t="str">
            <v>Entre 100 y 500 SMLMV</v>
          </cell>
          <cell r="D14" t="str">
            <v>El riesgo afecta la imagen de de la entidad con efecto publicitario sostenido a nivel de sector administrativo, nivel departamental o municipal</v>
          </cell>
        </row>
        <row r="15">
          <cell r="C15" t="str">
            <v>Mayor a 500 SMLMV</v>
          </cell>
          <cell r="D15" t="str">
            <v>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ow r="9">
          <cell r="G9" t="str">
            <v>La actividad que conlleva el riesgo se ejecuta de 24 a 500 veces por año</v>
          </cell>
        </row>
      </sheetData>
      <sheetData sheetId="2" refreshError="1"/>
      <sheetData sheetId="3" refreshError="1"/>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 xml:space="preserve">     Afectación menor a 10 SMLMV</v>
          </cell>
        </row>
        <row r="26">
          <cell r="F26" t="str">
            <v xml:space="preserve">     Entre 10 y 50 SMLMV </v>
          </cell>
        </row>
        <row r="27">
          <cell r="F27" t="str">
            <v xml:space="preserve">     Entre 50 y 100 SMLMV </v>
          </cell>
        </row>
        <row r="28">
          <cell r="F28" t="str">
            <v xml:space="preserve">     Entre 100 y 500 SMLMV </v>
          </cell>
        </row>
        <row r="29">
          <cell r="F29" t="str">
            <v xml:space="preserve">     Mayor a 500 SMLMV </v>
          </cell>
        </row>
        <row r="31">
          <cell r="F31" t="str">
            <v xml:space="preserve">     El riesgo afecta la imagen de alguna área de la organización</v>
          </cell>
        </row>
        <row r="32">
          <cell r="F32" t="str">
            <v xml:space="preserve">     El riesgo afecta la imagen de la entidad internamente, de conocimiento general, nivel interno, de junta dircetiva y accionistas y/o de provedores</v>
          </cell>
        </row>
        <row r="33">
          <cell r="F33" t="str">
            <v xml:space="preserve">     El riesgo afecta la imagen de la entidad con algunos usuarios de relevancia frente al logro de los objetivos</v>
          </cell>
        </row>
        <row r="34">
          <cell r="F34" t="str">
            <v xml:space="preserve">     El riesgo afecta la imagen de de la entidad con efecto publicitario sostenido a nivel de sector administrativo, nivel departamental o municipal</v>
          </cell>
        </row>
        <row r="35">
          <cell r="F35" t="str">
            <v xml:space="preserve">     El riesgo afecta la imagen de la entidad a nivel nacional, con efecto publicitarios sostenible a nivel país</v>
          </cell>
        </row>
        <row r="37">
          <cell r="B37" t="str">
            <v>Criterios</v>
          </cell>
          <cell r="F37" t="str">
            <v xml:space="preserve">     Genera medianas consecuencias sobre la entidad</v>
          </cell>
        </row>
        <row r="38">
          <cell r="B38" t="str">
            <v>Afectación Económica o presupuestal</v>
          </cell>
          <cell r="F38" t="str">
            <v xml:space="preserve">     Genera altas consecuencias sobre la entidad</v>
          </cell>
        </row>
        <row r="39">
          <cell r="B39" t="str">
            <v>Pérdida Reputacional</v>
          </cell>
          <cell r="F39" t="str">
            <v xml:space="preserve">     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e">
            <v>#NAME?</v>
          </cell>
          <cell r="F37" t="str">
            <v>Genera medianas consecuencias sobre la entidad</v>
          </cell>
        </row>
        <row r="38">
          <cell r="B38" t="e">
            <v>#NAME?</v>
          </cell>
          <cell r="F38" t="str">
            <v>Genera altas consecuencias sobre la entidad</v>
          </cell>
        </row>
        <row r="39">
          <cell r="B39" t="e">
            <v>#NAME?</v>
          </cell>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ow r="11">
          <cell r="G11" t="str">
            <v>La actividad que conlleva el riesgo se ejecuta de 24 a 500 veces por año</v>
          </cell>
        </row>
        <row r="13">
          <cell r="G13" t="str">
            <v>La actividad que conlleva el riesgo se ejecuta mínimo 500 veces al año y máximo 5000 veces por año</v>
          </cell>
        </row>
        <row r="15">
          <cell r="G15" t="str">
            <v>La actividad que conlleva el riesgo se ejecuta de 24 a 500 veces por año</v>
          </cell>
        </row>
        <row r="17">
          <cell r="G17" t="str">
            <v>La actividad que conlleva el riesgo se ejecuta de 24 a 500 veces por año</v>
          </cell>
        </row>
        <row r="19">
          <cell r="G19" t="str">
            <v>La actividad que conlleva el riesgo se ejecuta de 24 a 500 veces por año</v>
          </cell>
        </row>
      </sheetData>
      <sheetData sheetId="2" refreshError="1"/>
      <sheetData sheetId="3" refreshError="1"/>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 xml:space="preserve">     Afectación menor a 10 SMLMV</v>
          </cell>
        </row>
        <row r="26">
          <cell r="F26" t="str">
            <v xml:space="preserve">     Entre 10 y 50 SMLMV </v>
          </cell>
        </row>
        <row r="27">
          <cell r="F27" t="str">
            <v xml:space="preserve">     Entre 50 y 100 SMLMV </v>
          </cell>
        </row>
        <row r="28">
          <cell r="F28" t="str">
            <v xml:space="preserve">     Entre 100 y 500 SMLMV </v>
          </cell>
        </row>
        <row r="29">
          <cell r="F29" t="str">
            <v xml:space="preserve">     Mayor a 500 SMLMV </v>
          </cell>
        </row>
        <row r="31">
          <cell r="F31" t="str">
            <v xml:space="preserve">     El riesgo afecta la imagen de alguna área de la organización</v>
          </cell>
        </row>
        <row r="32">
          <cell r="F32" t="str">
            <v xml:space="preserve">     El riesgo afecta la imagen de la entidad internamente, de conocimiento general, nivel interno, de junta dircetiva y accionistas y/o de provedores</v>
          </cell>
        </row>
        <row r="33">
          <cell r="F33" t="str">
            <v xml:space="preserve">     El riesgo afecta la imagen de la entidad con algunos usuarios de relevancia frente al logro de los objetivos</v>
          </cell>
        </row>
        <row r="34">
          <cell r="F34" t="str">
            <v xml:space="preserve">     El riesgo afecta la imagen de de la entidad con efecto publicitario sostenido a nivel de sector administrativo, nivel departamental o municipal</v>
          </cell>
        </row>
        <row r="35">
          <cell r="F35" t="str">
            <v xml:space="preserve">     El riesgo afecta la imagen de la entidad a nivel nacional, con efecto publicitarios sostenible a nivel país</v>
          </cell>
        </row>
        <row r="37">
          <cell r="B37" t="str">
            <v>Criterios</v>
          </cell>
          <cell r="F37" t="str">
            <v xml:space="preserve">     Genera medianas consecuencias sobre la entidad</v>
          </cell>
        </row>
        <row r="38">
          <cell r="B38" t="str">
            <v>Afectación Económica o presupuestal</v>
          </cell>
          <cell r="F38" t="str">
            <v xml:space="preserve">     Genera altas consecuencias sobre la entidad</v>
          </cell>
        </row>
        <row r="39">
          <cell r="B39" t="str">
            <v>Pérdida Reputacional</v>
          </cell>
          <cell r="F39" t="str">
            <v xml:space="preserve">     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24 a 500 veces por año</v>
          </cell>
        </row>
        <row r="11">
          <cell r="G11" t="str">
            <v>La actividad que conlleva el riesgo se ejecuta de 24 a 500 veces por año</v>
          </cell>
        </row>
        <row r="13">
          <cell r="G13" t="str">
            <v>La actividad que conlleva el riesgo se ejecuta de 3 a 24 veces por año</v>
          </cell>
        </row>
        <row r="14">
          <cell r="G14" t="str">
            <v>La actividad que conlleva el riesgo se ejecuta mínimo 500 veces al año y máximo 5000 veces por año</v>
          </cell>
        </row>
        <row r="16">
          <cell r="G16" t="str">
            <v>La actividad que conlleva el riesgo se ejecuta de 24 a 500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37">
          <cell r="B37" t="str">
            <v>Criterios</v>
          </cell>
          <cell r="F37" t="str">
            <v xml:space="preserve">     Genera medianas consecuencias sobre la entidad</v>
          </cell>
        </row>
        <row r="38">
          <cell r="B38" t="str">
            <v>Afectación Económica o presupuestal</v>
          </cell>
        </row>
        <row r="39">
          <cell r="B39" t="str">
            <v>Pérdida Reputacional</v>
          </cell>
        </row>
      </sheetData>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3 a 24 veces por año</v>
          </cell>
        </row>
        <row r="10">
          <cell r="G10" t="str">
            <v>La actividad que conlleva el riesgo se ejecuta de 3 a 24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e">
            <v>#NAME?</v>
          </cell>
          <cell r="F37" t="str">
            <v>Genera medianas consecuencias sobre la entidad</v>
          </cell>
        </row>
        <row r="38">
          <cell r="B38" t="e">
            <v>#NAME?</v>
          </cell>
          <cell r="F38" t="str">
            <v>Genera altas consecuencias sobre la entidad</v>
          </cell>
        </row>
        <row r="39">
          <cell r="B39" t="e">
            <v>#NAME?</v>
          </cell>
          <cell r="F39" t="str">
            <v>Genera consecuencias catastroficas sobre la entidad</v>
          </cell>
        </row>
      </sheetData>
      <sheetData sheetId="6"/>
      <sheetData sheetId="7"/>
      <sheetData sheetId="8"/>
      <sheetData sheetId="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sheetData sheetId="2"/>
      <sheetData sheetId="3"/>
      <sheetData sheetId="4"/>
      <sheetData sheetId="5">
        <row r="37">
          <cell r="B37" t="str">
            <v>Criterios</v>
          </cell>
          <cell r="F37" t="str">
            <v>Genera medianas consecuencias sobre la entidad</v>
          </cell>
        </row>
        <row r="38">
          <cell r="B38" t="str">
            <v>Afectación Económica o presupuestal</v>
          </cell>
        </row>
        <row r="39">
          <cell r="B39" t="str">
            <v>Pérdida Reputacional</v>
          </cell>
        </row>
      </sheetData>
      <sheetData sheetId="6"/>
      <sheetData sheetId="7"/>
      <sheetData sheetId="8"/>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F37" t="str">
            <v>Genera medianas consecuencias sobre la entidad</v>
          </cell>
        </row>
        <row r="38">
          <cell r="F38" t="str">
            <v>Genera altas consecuencias sobre la entidad</v>
          </cell>
        </row>
        <row r="39">
          <cell r="F39" t="str">
            <v>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3 a 24 veces por año</v>
          </cell>
        </row>
        <row r="11">
          <cell r="G11" t="str">
            <v>La actividad que conlleva el riesgo se ejecuta de 24 a 500 veces por año</v>
          </cell>
        </row>
        <row r="15">
          <cell r="G15" t="str">
            <v>La actividad que conlleva el riesgo se ejecuta de 24 a 500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e">
            <v>#NAME?</v>
          </cell>
          <cell r="F37" t="str">
            <v>Genera medianas consecuencias sobre la entidad</v>
          </cell>
        </row>
        <row r="38">
          <cell r="B38" t="e">
            <v>#NAME?</v>
          </cell>
          <cell r="F38" t="str">
            <v>Genera altas consecuencias sobre la entidad</v>
          </cell>
        </row>
        <row r="39">
          <cell r="B39" t="e">
            <v>#NAME?</v>
          </cell>
          <cell r="F39" t="str">
            <v>Genera consecuencias catastroficas sobre la entidad</v>
          </cell>
        </row>
      </sheetData>
      <sheetData sheetId="6"/>
      <sheetData sheetId="7"/>
      <sheetData sheetId="8"/>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row r="9">
          <cell r="G9" t="str">
            <v>La actividad que conlleva el riesgo se ejecuta de 3 a 24 veces por año</v>
          </cell>
        </row>
        <row r="11">
          <cell r="G11" t="str">
            <v>La actividad que conlleva el riesgo se ejecuta de 24 a 500 veces por año</v>
          </cell>
        </row>
        <row r="13">
          <cell r="G13" t="str">
            <v>La actividad que conlleva el riesgo se ejecuta mínimo 500 veces al año y máximo 5000 veces por año</v>
          </cell>
        </row>
        <row r="15">
          <cell r="G15" t="str">
            <v>La actividad que conlleva el riesgo se ejecuta mínimo 500 veces al año y máximo 5000 veces por año</v>
          </cell>
        </row>
        <row r="17">
          <cell r="G17" t="str">
            <v>La actividad que conlleva el riesgo se ejecuta de 24 a 500 veces por año</v>
          </cell>
        </row>
      </sheetData>
      <sheetData sheetId="2" refreshError="1"/>
      <sheetData sheetId="3" refreshError="1"/>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 xml:space="preserve">     Afectación menor a 10 SMLMV</v>
          </cell>
        </row>
        <row r="26">
          <cell r="F26" t="str">
            <v xml:space="preserve">     Entre 10 y 50 SMLMV </v>
          </cell>
        </row>
        <row r="27">
          <cell r="F27" t="str">
            <v xml:space="preserve">     Entre 50 y 100 SMLMV </v>
          </cell>
        </row>
        <row r="28">
          <cell r="F28" t="str">
            <v xml:space="preserve">     Entre 100 y 500 SMLMV </v>
          </cell>
        </row>
        <row r="29">
          <cell r="F29" t="str">
            <v xml:space="preserve">     Mayor a 500 SMLMV </v>
          </cell>
        </row>
        <row r="31">
          <cell r="F31" t="str">
            <v xml:space="preserve">     El riesgo afecta la imagen de alguna área de la organización</v>
          </cell>
        </row>
        <row r="32">
          <cell r="F32" t="str">
            <v xml:space="preserve">     El riesgo afecta la imagen de la entidad internamente, de conocimiento general, nivel interno, de junta dircetiva y accionistas y/o de provedores</v>
          </cell>
        </row>
        <row r="33">
          <cell r="F33" t="str">
            <v xml:space="preserve">     El riesgo afecta la imagen de la entidad con algunos usuarios de relevancia frente al logro de los objetivos</v>
          </cell>
        </row>
        <row r="34">
          <cell r="F34" t="str">
            <v xml:space="preserve">     El riesgo afecta la imagen de de la entidad con efecto publicitario sostenido a nivel de sector administrativo, nivel departamental o municipal</v>
          </cell>
        </row>
        <row r="35">
          <cell r="F35" t="str">
            <v xml:space="preserve">     El riesgo afecta la imagen de la entidad a nivel nacional, con efecto publicitarios sostenible a nivel país</v>
          </cell>
        </row>
        <row r="37">
          <cell r="B37" t="str">
            <v>Criterios</v>
          </cell>
          <cell r="F37" t="str">
            <v xml:space="preserve">     Genera medianas consecuencias sobre la entidad</v>
          </cell>
        </row>
        <row r="38">
          <cell r="B38" t="str">
            <v>Afectación Económica o presupuestal</v>
          </cell>
          <cell r="F38" t="str">
            <v xml:space="preserve">     Genera altas consecuencias sobre la entidad</v>
          </cell>
        </row>
        <row r="39">
          <cell r="B39" t="str">
            <v>Pérdida Reputacional</v>
          </cell>
          <cell r="F39" t="str">
            <v xml:space="preserve">     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refreshError="1"/>
      <sheetData sheetId="1"/>
      <sheetData sheetId="2" refreshError="1"/>
      <sheetData sheetId="3" refreshError="1"/>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 xml:space="preserve">     Afectación menor a 10 SMLMV</v>
          </cell>
        </row>
        <row r="26">
          <cell r="F26" t="str">
            <v xml:space="preserve">     Entre 10 y 50 SMLMV </v>
          </cell>
        </row>
        <row r="27">
          <cell r="F27" t="str">
            <v xml:space="preserve">     Entre 50 y 100 SMLMV </v>
          </cell>
        </row>
        <row r="28">
          <cell r="F28" t="str">
            <v xml:space="preserve">     Entre 100 y 500 SMLMV </v>
          </cell>
        </row>
        <row r="29">
          <cell r="F29" t="str">
            <v xml:space="preserve">     Mayor a 500 SMLMV </v>
          </cell>
        </row>
        <row r="31">
          <cell r="F31" t="str">
            <v xml:space="preserve">     El riesgo afecta la imagen de alguna área de la organización</v>
          </cell>
        </row>
        <row r="32">
          <cell r="F32" t="str">
            <v xml:space="preserve">     El riesgo afecta la imagen de la entidad internamente, de conocimiento general, nivel interno, de junta dircetiva y accionistas y/o de provedores</v>
          </cell>
        </row>
        <row r="33">
          <cell r="F33" t="str">
            <v xml:space="preserve">     El riesgo afecta la imagen de la entidad con algunos usuarios de relevancia frente al logro de los objetivos</v>
          </cell>
        </row>
        <row r="34">
          <cell r="F34" t="str">
            <v xml:space="preserve">     El riesgo afecta la imagen de de la entidad con efecto publicitario sostenido a nivel de sector administrativo, nivel departamental o municipal</v>
          </cell>
        </row>
        <row r="35">
          <cell r="F35" t="str">
            <v xml:space="preserve">     El riesgo afecta la imagen de la entidad a nivel nacional, con efecto publicitarios sostenible a nivel país</v>
          </cell>
        </row>
        <row r="37">
          <cell r="B37" t="str">
            <v>Criterios</v>
          </cell>
          <cell r="F37" t="str">
            <v xml:space="preserve">     Genera medianas consecuencias sobre la entidad</v>
          </cell>
        </row>
        <row r="38">
          <cell r="B38" t="str">
            <v>Afectación Económica o presupuestal</v>
          </cell>
          <cell r="F38" t="str">
            <v xml:space="preserve">     Genera altas consecuencias sobre la entidad</v>
          </cell>
        </row>
        <row r="39">
          <cell r="B39" t="str">
            <v>Pérdida Reputacional</v>
          </cell>
          <cell r="F39" t="str">
            <v xml:space="preserve">     Genera consecuencias catastroficas sobre la entidad</v>
          </cell>
        </row>
      </sheetData>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Afectación menor a 10 SMLMV .</v>
          </cell>
          <cell r="D11" t="str">
            <v>El riesgo afecta la imagen de alguna área de la organización</v>
          </cell>
        </row>
        <row r="12">
          <cell r="C12" t="str">
            <v>Entre 10 y 50 SMLMV</v>
          </cell>
          <cell r="D12" t="str">
            <v>El riesgo afecta la imagen de la entidad internamente, de conocimiento general, nivel interno, de junta dircetiva y accionistas y/o de provedores</v>
          </cell>
        </row>
        <row r="13">
          <cell r="C13" t="str">
            <v>Entre 50 y 100 SMLMV</v>
          </cell>
          <cell r="D13" t="str">
            <v>El riesgo afecta la imagen de la entidad con algunos usuarios de relevancia frente al logro de los objetivos</v>
          </cell>
        </row>
        <row r="14">
          <cell r="C14" t="str">
            <v>Entre 100 y 500 SMLMV</v>
          </cell>
          <cell r="D14" t="str">
            <v>El riesgo afecta la imagen de de la entidad con efecto publicitario sostenido a nivel de sector administrativo, nivel departamental o municipal</v>
          </cell>
        </row>
        <row r="15">
          <cell r="C15" t="str">
            <v>Mayor a 500 SMLMV</v>
          </cell>
          <cell r="D15" t="str">
            <v>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Afectación menor a 10 SMLMV .</v>
          </cell>
          <cell r="D11" t="str">
            <v>El riesgo afecta la imagen de alguna área de la organización</v>
          </cell>
        </row>
        <row r="12">
          <cell r="C12" t="str">
            <v>Entre 10 y 50 SMLMV</v>
          </cell>
          <cell r="D12" t="str">
            <v>El riesgo afecta la imagen de la entidad internamente, de conocimiento general, nivel interno, de junta dircetiva y accionistas y/o de provedores</v>
          </cell>
        </row>
        <row r="13">
          <cell r="C13" t="str">
            <v>Entre 50 y 100 SMLMV</v>
          </cell>
          <cell r="D13" t="str">
            <v>El riesgo afecta la imagen de la entidad con algunos usuarios de relevancia frente al logro de los objetivos</v>
          </cell>
        </row>
        <row r="14">
          <cell r="C14" t="str">
            <v>Entre 100 y 500 SMLMV</v>
          </cell>
          <cell r="D14" t="str">
            <v>El riesgo afecta la imagen de de la entidad con efecto publicitario sostenido a nivel de sector administrativo, nivel departamental o municipal</v>
          </cell>
        </row>
        <row r="15">
          <cell r="C15" t="str">
            <v>Mayor a 500 SMLMV</v>
          </cell>
          <cell r="D15" t="str">
            <v>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3 a 24 veces por año</v>
          </cell>
        </row>
        <row r="11">
          <cell r="G11" t="str">
            <v>La actividad que conlleva el riesgo se ejecuta de 3 a 24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24 a 500 veces por año</v>
          </cell>
        </row>
        <row r="11">
          <cell r="G11" t="str">
            <v>La actividad que conlleva el riesgo se ejecuta más de 5000 veces por año</v>
          </cell>
        </row>
        <row r="13">
          <cell r="G13" t="str">
            <v>La actividad que conlleva el riesgo se ejecuta más de 5000 veces por año</v>
          </cell>
        </row>
        <row r="15">
          <cell r="G15" t="str">
            <v>La actividad que conlleva el riesgo se ejecuta de 24 a 500 veces por año</v>
          </cell>
        </row>
        <row r="17">
          <cell r="G17" t="str">
            <v>La actividad que conlleva el riesgo se ejecuta de 24 a 500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3 a 24 veces por año</v>
          </cell>
        </row>
      </sheetData>
      <sheetData sheetId="2"/>
      <sheetData sheetId="3"/>
      <sheetData sheetId="4">
        <row r="4">
          <cell r="C4" t="str">
            <v>La actividad que conlleva el riesgo se ejecuta como máximos 2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mínimo 500 veces al año y máximo 5000 veces por año</v>
          </cell>
        </row>
        <row r="11">
          <cell r="G11" t="str">
            <v>La actividad que conlleva el riesgo se ejecuta de 24 a 500 veces por año</v>
          </cell>
        </row>
        <row r="13">
          <cell r="G13" t="str">
            <v>La actividad que conlleva el riesgo se ejecuta de 24 a 500 veces por año</v>
          </cell>
        </row>
        <row r="14">
          <cell r="G14" t="str">
            <v>La actividad que conlleva el riesgo se ejecuta mínimo 500 veces al año y máximo 5000 veces por año</v>
          </cell>
        </row>
        <row r="15">
          <cell r="G15" t="str">
            <v>La actividad que conlleva el riesgo se ejecuta de 24 a 500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24 a 500 veces por año</v>
          </cell>
        </row>
        <row r="11">
          <cell r="G11" t="str">
            <v>La actividad que conlleva el riesgo se ejecuta como máximos 2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Afectación menor a 10 SMLMV</v>
          </cell>
        </row>
        <row r="26">
          <cell r="F26" t="str">
            <v>Entre 10 y 50 SMLMV</v>
          </cell>
        </row>
        <row r="27">
          <cell r="F27" t="str">
            <v>Entre 50 y 100 SMLMV</v>
          </cell>
        </row>
        <row r="28">
          <cell r="F28" t="str">
            <v>Entre 100 y 500 SMLMV</v>
          </cell>
        </row>
        <row r="29">
          <cell r="F29" t="str">
            <v>Mayor a 500 SMLMV</v>
          </cell>
        </row>
        <row r="31">
          <cell r="F31" t="str">
            <v>El riesgo afecta la imagen de alguna área de la organización</v>
          </cell>
        </row>
        <row r="32">
          <cell r="F32" t="str">
            <v>El riesgo afecta la imagen de la entidad internamente, de conocimiento general, nivel interno, de junta dircetiva y accionistas y/o de provedores</v>
          </cell>
        </row>
        <row r="33">
          <cell r="F33" t="str">
            <v>El riesgo afecta la imagen de la entidad con algunos usuarios de relevancia frente al logro de los objetivos</v>
          </cell>
        </row>
        <row r="34">
          <cell r="F34" t="str">
            <v>El riesgo afecta la imagen de de la entidad con efecto publicitario sostenido a nivel de sector administrativo, nivel departamental o municipal</v>
          </cell>
        </row>
        <row r="35">
          <cell r="F35" t="str">
            <v>El riesgo afecta la imagen de la entidad a nivel nacional, con efecto publicitarios sostenible a nivel país</v>
          </cell>
        </row>
        <row r="37">
          <cell r="B37" t="str">
            <v>Criterios</v>
          </cell>
          <cell r="F37" t="str">
            <v>Genera medianas consecuencias sobre la entidad</v>
          </cell>
        </row>
        <row r="38">
          <cell r="B38" t="str">
            <v>Afectación Económica o presupuestal</v>
          </cell>
          <cell r="F38" t="str">
            <v>Genera altas consecuencias sobre la entidad</v>
          </cell>
        </row>
        <row r="39">
          <cell r="B39" t="str">
            <v>Pérdida Reputacional</v>
          </cell>
          <cell r="F39" t="str">
            <v>Genera consecuencias catastroficas sobre la entidad</v>
          </cell>
        </row>
      </sheetData>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final"/>
      <sheetName val="Matriz Calor Inherente"/>
      <sheetName val="Matriz Calor Residual"/>
      <sheetName val="Tabla probabilidad"/>
      <sheetName val="Tabla Impacto"/>
      <sheetName val="Tabla Impacto Corrupción"/>
      <sheetName val="Tabla Valoración controles"/>
      <sheetName val="Opciones Tratamiento"/>
      <sheetName val="Hoja1"/>
    </sheetNames>
    <sheetDataSet>
      <sheetData sheetId="0"/>
      <sheetData sheetId="1">
        <row r="9">
          <cell r="G9" t="str">
            <v>La actividad que conlleva el riesgo se ejecuta de 24 a 500 veces por año</v>
          </cell>
        </row>
        <row r="11">
          <cell r="G11" t="str">
            <v>La actividad que conlleva el riesgo se ejecuta mínimo 500 veces al año y máximo 5000 veces por año</v>
          </cell>
        </row>
        <row r="13">
          <cell r="G13" t="str">
            <v>La actividad que conlleva el riesgo se ejecuta de 3 a 24 veces por año</v>
          </cell>
        </row>
        <row r="15">
          <cell r="G15" t="str">
            <v>La actividad que conlleva el riesgo se ejecuta mínimo 500 veces al año y máximo 5000 veces por año</v>
          </cell>
        </row>
      </sheetData>
      <sheetData sheetId="2"/>
      <sheetData sheetId="3"/>
      <sheetData sheetId="4">
        <row r="4">
          <cell r="C4" t="str">
            <v>La actividad que conlleva el riesgo se ejecuta como máximos 2 veces por año</v>
          </cell>
        </row>
        <row r="5">
          <cell r="C5" t="str">
            <v>La actividad que conlleva el riesgo se ejecuta de 3 a 24 veces por año</v>
          </cell>
        </row>
        <row r="6">
          <cell r="C6" t="str">
            <v>La actividad que conlleva el riesgo se ejecuta de 24 a 500 veces por año</v>
          </cell>
        </row>
        <row r="7">
          <cell r="C7" t="str">
            <v>La actividad que conlleva el riesgo se ejecuta mínimo 500 veces al año y máximo 5000 veces por año</v>
          </cell>
        </row>
        <row r="8">
          <cell r="C8" t="str">
            <v>La actividad que conlleva el riesgo se ejecuta más de 5000 veces por año</v>
          </cell>
        </row>
      </sheetData>
      <sheetData sheetId="5">
        <row r="25">
          <cell r="F25" t="str">
            <v xml:space="preserve">     Afectación menor a 10 SMLMV</v>
          </cell>
        </row>
      </sheetData>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Afectación menor a 10 SMLMV .</v>
          </cell>
          <cell r="D11" t="str">
            <v>El riesgo afecta la imagen de alguna área de la organización</v>
          </cell>
        </row>
        <row r="12">
          <cell r="C12" t="str">
            <v>Entre 10 y 50 SMLMV</v>
          </cell>
          <cell r="D12" t="str">
            <v>El riesgo afecta la imagen de la entidad internamente, de conocimiento general, nivel interno, de junta dircetiva y accionistas y/o de provedores</v>
          </cell>
        </row>
        <row r="13">
          <cell r="C13" t="str">
            <v>Entre 50 y 100 SMLMV</v>
          </cell>
          <cell r="D13" t="str">
            <v>El riesgo afecta la imagen de la entidad con algunos usuarios de relevancia frente al logro de los objetivos</v>
          </cell>
        </row>
        <row r="14">
          <cell r="C14" t="str">
            <v>Entre 100 y 500 SMLMV</v>
          </cell>
          <cell r="D14" t="str">
            <v>El riesgo afecta la imagen de de la entidad con efecto publicitario sostenido a nivel de sector administrativo, nivel departamental o municipal</v>
          </cell>
        </row>
        <row r="15">
          <cell r="C15" t="str">
            <v>Mayor a 500 SMLMV</v>
          </cell>
          <cell r="D15" t="str">
            <v>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A461-C1B6-42AC-A95E-6C03878A3EFF}">
  <sheetPr>
    <tabColor theme="7"/>
  </sheetPr>
  <dimension ref="A1:AK16"/>
  <sheetViews>
    <sheetView tabSelected="1" topLeftCell="C1" zoomScale="90" zoomScaleNormal="90" workbookViewId="0">
      <selection activeCell="A15" sqref="A15:AK15"/>
    </sheetView>
  </sheetViews>
  <sheetFormatPr baseColWidth="10" defaultRowHeight="14.4" x14ac:dyDescent="0.3"/>
  <cols>
    <col min="4" max="4" width="19.33203125" customWidth="1"/>
    <col min="5" max="5" width="35.44140625" customWidth="1"/>
    <col min="16" max="16" width="35.88671875"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x14ac:dyDescent="0.3">
      <c r="A5" s="383" t="s">
        <v>5</v>
      </c>
      <c r="B5" s="383"/>
      <c r="C5" s="384" t="s">
        <v>477</v>
      </c>
      <c r="D5" s="384"/>
      <c r="E5" s="384"/>
      <c r="F5" s="384"/>
      <c r="G5" s="384"/>
      <c r="H5" s="383" t="s">
        <v>7</v>
      </c>
      <c r="I5" s="383"/>
      <c r="J5" s="384" t="s">
        <v>744</v>
      </c>
      <c r="K5" s="384"/>
      <c r="L5" s="384"/>
      <c r="M5" s="384"/>
      <c r="N5" s="384"/>
      <c r="O5" s="383" t="s">
        <v>8</v>
      </c>
      <c r="P5" s="383"/>
      <c r="Q5" s="385" t="s">
        <v>478</v>
      </c>
      <c r="R5" s="386"/>
      <c r="S5" s="386"/>
      <c r="T5" s="386"/>
      <c r="U5" s="386"/>
      <c r="V5" s="386"/>
      <c r="W5" s="386"/>
      <c r="X5" s="386"/>
      <c r="Y5" s="386"/>
      <c r="Z5" s="386"/>
      <c r="AA5" s="386"/>
      <c r="AB5" s="386"/>
      <c r="AC5" s="386"/>
      <c r="AD5" s="386"/>
      <c r="AE5" s="387"/>
      <c r="AF5" s="178" t="s">
        <v>10</v>
      </c>
      <c r="AG5" s="376" t="s">
        <v>479</v>
      </c>
      <c r="AH5" s="377"/>
      <c r="AI5" s="377"/>
      <c r="AJ5" s="377"/>
      <c r="AK5" s="377"/>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ht="15" customHeight="1" x14ac:dyDescent="0.3">
      <c r="A7" s="389" t="s">
        <v>17</v>
      </c>
      <c r="B7" s="378" t="s">
        <v>18</v>
      </c>
      <c r="C7" s="390" t="s">
        <v>19</v>
      </c>
      <c r="D7" s="390" t="s">
        <v>20</v>
      </c>
      <c r="E7" s="378"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79.8" x14ac:dyDescent="0.3">
      <c r="A8" s="389"/>
      <c r="B8" s="378"/>
      <c r="C8" s="390"/>
      <c r="D8" s="390"/>
      <c r="E8" s="378"/>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144" x14ac:dyDescent="0.3">
      <c r="A9" s="22">
        <v>1</v>
      </c>
      <c r="B9" s="18" t="s">
        <v>51</v>
      </c>
      <c r="C9" s="18" t="s">
        <v>480</v>
      </c>
      <c r="D9" s="18" t="s">
        <v>481</v>
      </c>
      <c r="E9" s="179" t="s">
        <v>482</v>
      </c>
      <c r="F9" s="180" t="s">
        <v>55</v>
      </c>
      <c r="G9" s="180" t="s">
        <v>56</v>
      </c>
      <c r="H9" s="19" t="str">
        <f>IF(G9="","",IF('[1]Mapa final'!G9='[1]Tabla probabilidad'!$C$4,"MUY BAJA",IF('[1]Mapa final'!G9='[1]Tabla probabilidad'!$C$5,"BAJA",IF('[1]Mapa final'!G9='[1]Tabla probabilidad'!$C$6,"MEDIA",IF('[1]Mapa final'!G9='[1]Tabla probabilidad'!$C$7,"ALTA",IF('[1]Mapa final'!G9='[1]Tabla probabilidad'!$C$8,"MUY ALTA"))))))</f>
        <v>MEDIA</v>
      </c>
      <c r="I9" s="20">
        <f>IF(H9="","",IF(H9="Muy Baja",0.2,IF(H9="Baja",0.4,IF(H9="Media",0.6,IF(H9="Alta",0.8,IF(H9="Muy Alta",1,))))))</f>
        <v>0.6</v>
      </c>
      <c r="J9" s="181" t="s">
        <v>76</v>
      </c>
      <c r="K9" s="182" t="str">
        <f>IF(J9="","",IF(NOT(ISERROR(MATCH(J9,'[1]Tabla Impacto'!$B$37:$B$39,0))),'[1]Tabla Impacto'!$F$37&amp;"Por favor no seleccionar los criterios de impacto(Afectación Económica o presupuestal y Pérdida Reputacional)",J9))</f>
        <v xml:space="preserve">     El riesgo afecta la imagen de la entidad con algunos usuarios de relevancia frente al logro de los objetivos</v>
      </c>
      <c r="L9" s="19" t="str">
        <f>IF(OR(J9='[1]Tabla Impacto'!$F$25,J9='[1]Tabla Impacto'!$F$31),"Leve",IF(OR(J9='[1]Tabla Impacto'!$F$26,J9='[1]Tabla Impacto'!$F$32),"Menor",IF(OR(J9='[1]Tabla Impacto'!$F$27,J9='[1]Tabla Impacto'!$F$33,J9='[1]Tabla Impacto'!$F$37),"Moderado",IF(OR(J9='[1]Tabla Impacto'!$F$28,J9='[1]Tabla Impacto'!$F$34,J9='[1]Tabla Impacto'!$F$38),"Mayor",IF(OR(J9='[1]Tabla Impacto'!$F$29,J9='[1]Tabla Impacto'!$F$35,J9='[1]Tabla Impacto'!$F$39),"Catastrófico","")))))</f>
        <v>Moderado</v>
      </c>
      <c r="M9" s="20">
        <f>IF(L9="","",IF(L9="Leve",0.2,IF(L9="Menor",0.4,IF(L9="Moderado",0.6,IF(L9="Mayor",0.8,IF(L9="Catastrófico",1,))))))</f>
        <v>0.6</v>
      </c>
      <c r="N9" s="2"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22">
        <v>1</v>
      </c>
      <c r="P9" s="183" t="s">
        <v>483</v>
      </c>
      <c r="Q9" s="29" t="s">
        <v>676</v>
      </c>
      <c r="R9" s="22" t="str">
        <f t="shared" ref="R9:R14" si="0">IF(OR(S9="Preventivo",S9="Detectivo"),"Probabilidad",IF(S9="Correctivo","Impacto",""))</f>
        <v>Probabilidad</v>
      </c>
      <c r="S9" s="12" t="s">
        <v>60</v>
      </c>
      <c r="T9" s="12" t="s">
        <v>61</v>
      </c>
      <c r="U9" s="24" t="str">
        <f t="shared" ref="U9:U14" si="1">IF(AND(S9="Preventivo",T9="Automático"),"50%",IF(AND(S9="Preventivo",T9="Manual"),"40%",IF(AND(S9="Detectivo",T9="Automático"),"40%",IF(AND(S9="Detectivo",T9="Manual"),"30%",IF(AND(S9="Correctivo",T9="Automático"),"35%",IF(AND(S9="Correctivo",T9="Manual"),"25%",""))))))</f>
        <v>40%</v>
      </c>
      <c r="V9" s="12" t="s">
        <v>69</v>
      </c>
      <c r="W9" s="12" t="s">
        <v>63</v>
      </c>
      <c r="X9" s="12" t="s">
        <v>64</v>
      </c>
      <c r="Y9" s="25">
        <f>IFERROR(IF(R9="Probabilidad",(I9-(+I9*U9)),IF(R9="Impacto",I9,"")),"")</f>
        <v>0.36</v>
      </c>
      <c r="Z9" s="19" t="str">
        <f t="shared" ref="Z9:Z14" si="2">IFERROR(IF(Y9="","",IF(Y9&lt;=0.2,"Muy Baja",IF(Y9&lt;=0.4,"Baja",IF(Y9&lt;=0.6,"Media",IF(Y9&lt;=0.8,"Alta","Muy Alta"))))),"")</f>
        <v>Baja</v>
      </c>
      <c r="AA9" s="24">
        <f t="shared" ref="AA9:AA14" si="3">+Y9</f>
        <v>0.36</v>
      </c>
      <c r="AB9" s="19" t="str">
        <f t="shared" ref="AB9:AB14" si="4">IFERROR(IF(AC9="","",IF(AC9&lt;=0.2,"Leve",IF(AC9&lt;=0.4,"Menor",IF(AC9&lt;=0.6,"Moderado",IF(AC9&lt;=0.8,"Mayor","Catastrófico"))))),"")</f>
        <v>Moderado</v>
      </c>
      <c r="AC9" s="24">
        <f>IFERROR(IF(R9="Impacto",(M9-(+M9*U9)),IF(R9="Probabilidad",M9,"")),"")</f>
        <v>0.6</v>
      </c>
      <c r="AD9" s="2" t="str">
        <f t="shared" ref="AD9:AD14" si="5">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Moderado</v>
      </c>
      <c r="AE9" s="12"/>
      <c r="AF9" s="18"/>
      <c r="AG9" s="12"/>
      <c r="AH9" s="26"/>
      <c r="AI9" s="26"/>
      <c r="AJ9" s="18"/>
      <c r="AK9" s="12"/>
    </row>
    <row r="10" spans="1:37" ht="152.25" customHeight="1" x14ac:dyDescent="0.3">
      <c r="A10" s="22">
        <v>2</v>
      </c>
      <c r="B10" s="18" t="s">
        <v>70</v>
      </c>
      <c r="C10" s="184" t="s">
        <v>484</v>
      </c>
      <c r="D10" s="18" t="s">
        <v>485</v>
      </c>
      <c r="E10" s="179" t="s">
        <v>486</v>
      </c>
      <c r="F10" s="180" t="s">
        <v>113</v>
      </c>
      <c r="G10" s="180" t="s">
        <v>56</v>
      </c>
      <c r="H10" s="19" t="str">
        <f>IF(G10="","",IF('[1]Mapa final'!G10='[1]Tabla probabilidad'!$C$4,"MUY BAJA",IF('[1]Mapa final'!G10='[1]Tabla probabilidad'!$C$5,"BAJA",IF('[1]Mapa final'!G10='[1]Tabla probabilidad'!$C$6,"MEDIA",IF('[1]Mapa final'!G10='[1]Tabla probabilidad'!$C$7,"ALTA",IF('[1]Mapa final'!G10='[1]Tabla probabilidad'!$C$8,"MUY ALTA"))))))</f>
        <v>MEDIA</v>
      </c>
      <c r="I10" s="20">
        <f t="shared" ref="I10:I14" si="6">IF(H10="","",IF(H10="Muy Baja",0.2,IF(H10="Baja",0.4,IF(H10="Media",0.6,IF(H10="Alta",0.8,IF(H10="Muy Alta",1,))))))</f>
        <v>0.6</v>
      </c>
      <c r="J10" s="181" t="s">
        <v>76</v>
      </c>
      <c r="K10" s="182" t="str">
        <f>IF(J10="","",IF(NOT(ISERROR(MATCH(J10,'[1]Tabla Impacto'!$B$37:$B$39,0))),'[1]Tabla Impacto'!$F$37&amp;"Por favor no seleccionar los criterios de impacto(Afectación Económica o presupuestal y Pérdida Reputacional)",J10))</f>
        <v xml:space="preserve">     El riesgo afecta la imagen de la entidad con algunos usuarios de relevancia frente al logro de los objetivos</v>
      </c>
      <c r="L10" s="19" t="str">
        <f>IF(OR(J10='[1]Tabla Impacto'!$F$25,J10='[1]Tabla Impacto'!$F$31),"Leve",IF(OR(J10='[1]Tabla Impacto'!$F$26,J10='[1]Tabla Impacto'!$F$32),"Menor",IF(OR(J10='[1]Tabla Impacto'!$F$27,J10='[1]Tabla Impacto'!$F$33,J10='[1]Tabla Impacto'!$F$37),"Moderado",IF(OR(J10='[1]Tabla Impacto'!$F$28,J10='[1]Tabla Impacto'!$F$34,J10='[1]Tabla Impacto'!$F$38),"Mayor",IF(OR(J10='[1]Tabla Impacto'!$F$29,J10='[1]Tabla Impacto'!$F$35,J10='[1]Tabla Impacto'!$F$39),"Catastrófico","")))))</f>
        <v>Moderado</v>
      </c>
      <c r="M10" s="20">
        <f t="shared" ref="M10:M14" si="7">IF(L10="","",IF(L10="Leve",0.2,IF(L10="Menor",0.4,IF(L10="Moderado",0.6,IF(L10="Mayor",0.8,IF(L10="Catastrófico",1,))))))</f>
        <v>0.6</v>
      </c>
      <c r="N10" s="2" t="str">
        <f t="shared" ref="N10:N14" si="8">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2">
        <v>1</v>
      </c>
      <c r="P10" s="183" t="s">
        <v>878</v>
      </c>
      <c r="Q10" s="29" t="s">
        <v>677</v>
      </c>
      <c r="R10" s="22" t="str">
        <f t="shared" si="0"/>
        <v>Probabilidad</v>
      </c>
      <c r="S10" s="12" t="s">
        <v>60</v>
      </c>
      <c r="T10" s="12" t="s">
        <v>61</v>
      </c>
      <c r="U10" s="24" t="str">
        <f t="shared" si="1"/>
        <v>40%</v>
      </c>
      <c r="V10" s="12" t="s">
        <v>69</v>
      </c>
      <c r="W10" s="12" t="s">
        <v>63</v>
      </c>
      <c r="X10" s="12" t="s">
        <v>64</v>
      </c>
      <c r="Y10" s="25">
        <f t="shared" ref="Y10:Y14" si="9">IFERROR(IF(R10="Probabilidad",(I10-(+I10*U10)),IF(R10="Impacto",I10,"")),"")</f>
        <v>0.36</v>
      </c>
      <c r="Z10" s="19" t="str">
        <f t="shared" si="2"/>
        <v>Baja</v>
      </c>
      <c r="AA10" s="24">
        <f t="shared" si="3"/>
        <v>0.36</v>
      </c>
      <c r="AB10" s="19" t="str">
        <f t="shared" si="4"/>
        <v>Moderado</v>
      </c>
      <c r="AC10" s="24">
        <f t="shared" ref="AC10:AC14" si="10">IFERROR(IF(R10="Impacto",(M10-(+M10*U10)),IF(R10="Probabilidad",M10,"")),"")</f>
        <v>0.6</v>
      </c>
      <c r="AD10" s="2" t="str">
        <f t="shared" si="5"/>
        <v>Moderado</v>
      </c>
      <c r="AE10" s="12"/>
      <c r="AF10" s="18"/>
      <c r="AG10" s="12"/>
      <c r="AH10" s="26"/>
      <c r="AI10" s="26"/>
      <c r="AJ10" s="18"/>
      <c r="AK10" s="12"/>
    </row>
    <row r="11" spans="1:37" ht="172.8" x14ac:dyDescent="0.3">
      <c r="A11" s="22">
        <v>3</v>
      </c>
      <c r="B11" s="18" t="s">
        <v>70</v>
      </c>
      <c r="C11" s="177" t="s">
        <v>487</v>
      </c>
      <c r="D11" s="18" t="s">
        <v>488</v>
      </c>
      <c r="E11" s="179" t="s">
        <v>489</v>
      </c>
      <c r="F11" s="180" t="s">
        <v>55</v>
      </c>
      <c r="G11" s="180" t="s">
        <v>84</v>
      </c>
      <c r="H11" s="19" t="str">
        <f>IF(G11="","",IF('[1]Mapa final'!G11='[1]Tabla probabilidad'!$C$4,"MUY BAJA",IF('[1]Mapa final'!G11='[1]Tabla probabilidad'!$C$5,"BAJA",IF('[1]Mapa final'!G11='[1]Tabla probabilidad'!$C$6,"MEDIA",IF('[1]Mapa final'!G11='[1]Tabla probabilidad'!$C$7,"ALTA",IF('[1]Mapa final'!G11='[1]Tabla probabilidad'!$C$8,"MUY ALTA"))))))</f>
        <v>BAJA</v>
      </c>
      <c r="I11" s="20">
        <f t="shared" si="6"/>
        <v>0.4</v>
      </c>
      <c r="J11" s="181" t="s">
        <v>290</v>
      </c>
      <c r="K11" s="182" t="str">
        <f>IF(J11="","",IF(NOT(ISERROR(MATCH(J11,'[1]Tabla Impacto'!$B$37:$B$39,0))),'[1]Tabla Impacto'!$F$37&amp;"Por favor no seleccionar los criterios de impacto(Afectación Económica o presupuestal y Pérdida Reputacional)",J11))</f>
        <v xml:space="preserve">     El riesgo afecta la imagen de alguna área de la organización</v>
      </c>
      <c r="L11" s="19" t="str">
        <f>IF(OR(J11='[1]Tabla Impacto'!$F$25,J11='[1]Tabla Impacto'!$F$31),"Leve",IF(OR(J11='[1]Tabla Impacto'!$F$26,J11='[1]Tabla Impacto'!$F$32),"Menor",IF(OR(J11='[1]Tabla Impacto'!$F$27,J11='[1]Tabla Impacto'!$F$33,J11='[1]Tabla Impacto'!$F$37),"Moderado",IF(OR(J11='[1]Tabla Impacto'!$F$28,J11='[1]Tabla Impacto'!$F$34,J11='[1]Tabla Impacto'!$F$38),"Mayor",IF(OR(J11='[1]Tabla Impacto'!$F$29,J11='[1]Tabla Impacto'!$F$35,J11='[1]Tabla Impacto'!$F$39),"Catastrófico","")))))</f>
        <v>Leve</v>
      </c>
      <c r="M11" s="20">
        <f t="shared" si="7"/>
        <v>0.2</v>
      </c>
      <c r="N11" s="2" t="str">
        <f t="shared" si="8"/>
        <v>Bajo</v>
      </c>
      <c r="O11" s="22">
        <v>1</v>
      </c>
      <c r="P11" s="183" t="s">
        <v>879</v>
      </c>
      <c r="Q11" s="100" t="s">
        <v>678</v>
      </c>
      <c r="R11" s="22" t="str">
        <f t="shared" si="0"/>
        <v>Probabilidad</v>
      </c>
      <c r="S11" s="12" t="s">
        <v>60</v>
      </c>
      <c r="T11" s="12" t="s">
        <v>61</v>
      </c>
      <c r="U11" s="24" t="str">
        <f t="shared" si="1"/>
        <v>40%</v>
      </c>
      <c r="V11" s="12" t="s">
        <v>69</v>
      </c>
      <c r="W11" s="12" t="s">
        <v>63</v>
      </c>
      <c r="X11" s="12" t="s">
        <v>64</v>
      </c>
      <c r="Y11" s="25">
        <f t="shared" si="9"/>
        <v>0.24</v>
      </c>
      <c r="Z11" s="19" t="str">
        <f t="shared" si="2"/>
        <v>Baja</v>
      </c>
      <c r="AA11" s="24">
        <f t="shared" si="3"/>
        <v>0.24</v>
      </c>
      <c r="AB11" s="19" t="str">
        <f t="shared" si="4"/>
        <v>Leve</v>
      </c>
      <c r="AC11" s="24">
        <f t="shared" si="10"/>
        <v>0.2</v>
      </c>
      <c r="AD11" s="2" t="str">
        <f t="shared" si="5"/>
        <v>Bajo</v>
      </c>
      <c r="AE11" s="12"/>
      <c r="AF11" s="18"/>
      <c r="AG11" s="12"/>
      <c r="AH11" s="26"/>
      <c r="AI11" s="26"/>
      <c r="AJ11" s="18"/>
      <c r="AK11" s="12"/>
    </row>
    <row r="12" spans="1:37" ht="142.5" customHeight="1" x14ac:dyDescent="0.3">
      <c r="A12" s="22">
        <v>4</v>
      </c>
      <c r="B12" s="18" t="s">
        <v>70</v>
      </c>
      <c r="C12" s="18" t="s">
        <v>490</v>
      </c>
      <c r="D12" s="39" t="s">
        <v>491</v>
      </c>
      <c r="E12" s="179" t="s">
        <v>492</v>
      </c>
      <c r="F12" s="180" t="s">
        <v>355</v>
      </c>
      <c r="G12" s="180" t="s">
        <v>56</v>
      </c>
      <c r="H12" s="19" t="str">
        <f>IF(G12="","",IF('[1]Mapa final'!G12='[1]Tabla probabilidad'!$C$4,"MUY BAJA",IF('[1]Mapa final'!G12='[1]Tabla probabilidad'!$C$5,"BAJA",IF('[1]Mapa final'!G12='[1]Tabla probabilidad'!$C$6,"MEDIA",IF('[1]Mapa final'!G12='[1]Tabla probabilidad'!$C$7,"ALTA",IF('[1]Mapa final'!G12='[1]Tabla probabilidad'!$C$8,"MUY ALTA"))))))</f>
        <v>MEDIA</v>
      </c>
      <c r="I12" s="20">
        <f t="shared" si="6"/>
        <v>0.6</v>
      </c>
      <c r="J12" s="181" t="s">
        <v>290</v>
      </c>
      <c r="K12" s="182" t="str">
        <f>IF(J12="","",IF(NOT(ISERROR(MATCH(J12,'[1]Tabla Impacto'!$B$37:$B$39,0))),'[1]Tabla Impacto'!$F$37&amp;"Por favor no seleccionar los criterios de impacto(Afectación Económica o presupuestal y Pérdida Reputacional)",J12))</f>
        <v xml:space="preserve">     El riesgo afecta la imagen de alguna área de la organización</v>
      </c>
      <c r="L12" s="19" t="str">
        <f>IF(OR(J12='[1]Tabla Impacto'!$F$25,J12='[1]Tabla Impacto'!$F$31),"Leve",IF(OR(J12='[1]Tabla Impacto'!$F$26,J12='[1]Tabla Impacto'!$F$32),"Menor",IF(OR(J12='[1]Tabla Impacto'!$F$27,J12='[1]Tabla Impacto'!$F$33,J12='[1]Tabla Impacto'!$F$37),"Moderado",IF(OR(J12='[1]Tabla Impacto'!$F$28,J12='[1]Tabla Impacto'!$F$34,J12='[1]Tabla Impacto'!$F$38),"Mayor",IF(OR(J12='[1]Tabla Impacto'!$F$29,J12='[1]Tabla Impacto'!$F$35,J12='[1]Tabla Impacto'!$F$39),"Catastrófico","")))))</f>
        <v>Leve</v>
      </c>
      <c r="M12" s="20">
        <f t="shared" si="7"/>
        <v>0.2</v>
      </c>
      <c r="N12" s="2" t="str">
        <f t="shared" si="8"/>
        <v>Moderado</v>
      </c>
      <c r="O12" s="22">
        <v>1</v>
      </c>
      <c r="P12" s="183" t="s">
        <v>493</v>
      </c>
      <c r="Q12" s="100" t="s">
        <v>679</v>
      </c>
      <c r="R12" s="22" t="str">
        <f t="shared" si="0"/>
        <v>Probabilidad</v>
      </c>
      <c r="S12" s="12" t="s">
        <v>60</v>
      </c>
      <c r="T12" s="12" t="s">
        <v>61</v>
      </c>
      <c r="U12" s="24" t="str">
        <f t="shared" si="1"/>
        <v>40%</v>
      </c>
      <c r="V12" s="12" t="s">
        <v>69</v>
      </c>
      <c r="W12" s="12" t="s">
        <v>63</v>
      </c>
      <c r="X12" s="12" t="s">
        <v>64</v>
      </c>
      <c r="Y12" s="25">
        <f t="shared" si="9"/>
        <v>0.36</v>
      </c>
      <c r="Z12" s="19" t="str">
        <f t="shared" si="2"/>
        <v>Baja</v>
      </c>
      <c r="AA12" s="24">
        <f t="shared" si="3"/>
        <v>0.36</v>
      </c>
      <c r="AB12" s="19" t="str">
        <f t="shared" si="4"/>
        <v>Leve</v>
      </c>
      <c r="AC12" s="24">
        <f t="shared" si="10"/>
        <v>0.2</v>
      </c>
      <c r="AD12" s="2" t="str">
        <f t="shared" si="5"/>
        <v>Bajo</v>
      </c>
      <c r="AE12" s="12"/>
      <c r="AF12" s="18"/>
      <c r="AG12" s="12"/>
      <c r="AH12" s="26"/>
      <c r="AI12" s="26"/>
      <c r="AJ12" s="18"/>
      <c r="AK12" s="12"/>
    </row>
    <row r="13" spans="1:37" ht="162" customHeight="1" x14ac:dyDescent="0.3">
      <c r="A13" s="22">
        <v>5</v>
      </c>
      <c r="B13" s="18" t="s">
        <v>70</v>
      </c>
      <c r="C13" s="18" t="s">
        <v>494</v>
      </c>
      <c r="D13" s="18" t="s">
        <v>495</v>
      </c>
      <c r="E13" s="179" t="s">
        <v>496</v>
      </c>
      <c r="F13" s="180" t="s">
        <v>55</v>
      </c>
      <c r="G13" s="180" t="s">
        <v>84</v>
      </c>
      <c r="H13" s="19" t="str">
        <f>IF(G13="","",IF('[1]Mapa final'!G13='[1]Tabla probabilidad'!$C$4,"MUY BAJA",IF('[1]Mapa final'!G13='[1]Tabla probabilidad'!$C$5,"BAJA",IF('[1]Mapa final'!G13='[1]Tabla probabilidad'!$C$6,"MEDIA",IF('[1]Mapa final'!G13='[1]Tabla probabilidad'!$C$7,"ALTA",IF('[1]Mapa final'!G13='[1]Tabla probabilidad'!$C$8,"MUY ALTA"))))))</f>
        <v>BAJA</v>
      </c>
      <c r="I13" s="20">
        <f t="shared" si="6"/>
        <v>0.4</v>
      </c>
      <c r="J13" s="181" t="s">
        <v>350</v>
      </c>
      <c r="K13" s="182" t="str">
        <f>IF(J13="","",IF(NOT(ISERROR(MATCH(J13,'[1]Tabla Impacto'!$B$37:$B$39,0))),'[1]Tabla Impacto'!$F$37&amp;"Por favor no seleccionar los criterios de impacto(Afectación Económica o presupuestal y Pérdida Reputacional)",J13))</f>
        <v xml:space="preserve">     El riesgo afecta la imagen de la entidad internamente, de conocimiento general, nivel interno, de junta dircetiva y accionistas y/o de provedores</v>
      </c>
      <c r="L13" s="19" t="str">
        <f>IF(OR(J13='[1]Tabla Impacto'!$F$25,J13='[1]Tabla Impacto'!$F$31),"Leve",IF(OR(J13='[1]Tabla Impacto'!$F$26,J13='[1]Tabla Impacto'!$F$32),"Menor",IF(OR(J13='[1]Tabla Impacto'!$F$27,J13='[1]Tabla Impacto'!$F$33,J13='[1]Tabla Impacto'!$F$37),"Moderado",IF(OR(J13='[1]Tabla Impacto'!$F$28,J13='[1]Tabla Impacto'!$F$34,J13='[1]Tabla Impacto'!$F$38),"Mayor",IF(OR(J13='[1]Tabla Impacto'!$F$29,J13='[1]Tabla Impacto'!$F$35,J13='[1]Tabla Impacto'!$F$39),"Catastrófico","")))))</f>
        <v>Menor</v>
      </c>
      <c r="M13" s="20">
        <f t="shared" si="7"/>
        <v>0.4</v>
      </c>
      <c r="N13" s="2" t="str">
        <f t="shared" si="8"/>
        <v>Moderado</v>
      </c>
      <c r="O13" s="22">
        <v>1</v>
      </c>
      <c r="P13" s="183" t="s">
        <v>879</v>
      </c>
      <c r="Q13" s="100" t="s">
        <v>680</v>
      </c>
      <c r="R13" s="22" t="str">
        <f t="shared" si="0"/>
        <v>Probabilidad</v>
      </c>
      <c r="S13" s="12" t="s">
        <v>60</v>
      </c>
      <c r="T13" s="12" t="s">
        <v>61</v>
      </c>
      <c r="U13" s="24" t="str">
        <f t="shared" si="1"/>
        <v>40%</v>
      </c>
      <c r="V13" s="12" t="s">
        <v>69</v>
      </c>
      <c r="W13" s="12" t="s">
        <v>63</v>
      </c>
      <c r="X13" s="12" t="s">
        <v>64</v>
      </c>
      <c r="Y13" s="25">
        <f t="shared" si="9"/>
        <v>0.24</v>
      </c>
      <c r="Z13" s="19" t="str">
        <f t="shared" si="2"/>
        <v>Baja</v>
      </c>
      <c r="AA13" s="24">
        <f t="shared" si="3"/>
        <v>0.24</v>
      </c>
      <c r="AB13" s="19" t="str">
        <f t="shared" si="4"/>
        <v>Menor</v>
      </c>
      <c r="AC13" s="24">
        <f t="shared" si="10"/>
        <v>0.4</v>
      </c>
      <c r="AD13" s="2" t="str">
        <f t="shared" si="5"/>
        <v>Moderado</v>
      </c>
      <c r="AE13" s="12"/>
      <c r="AF13" s="18"/>
      <c r="AG13" s="12"/>
      <c r="AH13" s="26"/>
      <c r="AI13" s="26"/>
      <c r="AJ13" s="18"/>
      <c r="AK13" s="12"/>
    </row>
    <row r="14" spans="1:37" ht="138.75" customHeight="1" x14ac:dyDescent="0.3">
      <c r="A14" s="22">
        <v>6</v>
      </c>
      <c r="B14" s="18" t="s">
        <v>51</v>
      </c>
      <c r="C14" s="18" t="s">
        <v>497</v>
      </c>
      <c r="D14" s="18" t="s">
        <v>498</v>
      </c>
      <c r="E14" s="179" t="s">
        <v>499</v>
      </c>
      <c r="F14" s="180" t="s">
        <v>55</v>
      </c>
      <c r="G14" s="180" t="s">
        <v>84</v>
      </c>
      <c r="H14" s="19" t="str">
        <f>IF(G14="","",IF('[1]Mapa final'!G14='[1]Tabla probabilidad'!$C$4,"MUY BAJA",IF('[1]Mapa final'!G14='[1]Tabla probabilidad'!$C$5,"BAJA",IF('[1]Mapa final'!G14='[1]Tabla probabilidad'!$C$6,"MEDIA",IF('[1]Mapa final'!G14='[1]Tabla probabilidad'!$C$7,"ALTA",IF('[1]Mapa final'!G14='[1]Tabla probabilidad'!$C$8,"MUY ALTA"))))))</f>
        <v>BAJA</v>
      </c>
      <c r="I14" s="20">
        <f t="shared" si="6"/>
        <v>0.4</v>
      </c>
      <c r="J14" s="181" t="s">
        <v>76</v>
      </c>
      <c r="K14" s="182" t="str">
        <f>IF(J14="","",IF(NOT(ISERROR(MATCH(J14,'[1]Tabla Impacto'!$B$37:$B$39,0))),'[1]Tabla Impacto'!$F$37&amp;"Por favor no seleccionar los criterios de impacto(Afectación Económica o presupuestal y Pérdida Reputacional)",J14))</f>
        <v xml:space="preserve">     El riesgo afecta la imagen de la entidad con algunos usuarios de relevancia frente al logro de los objetivos</v>
      </c>
      <c r="L14" s="19" t="str">
        <f>IF(OR(J14='[1]Tabla Impacto'!$F$25,J14='[1]Tabla Impacto'!$F$31),"Leve",IF(OR(J14='[1]Tabla Impacto'!$F$26,J14='[1]Tabla Impacto'!$F$32),"Menor",IF(OR(J14='[1]Tabla Impacto'!$F$27,J14='[1]Tabla Impacto'!$F$33,J14='[1]Tabla Impacto'!$F$37),"Moderado",IF(OR(J14='[1]Tabla Impacto'!$F$28,J14='[1]Tabla Impacto'!$F$34,J14='[1]Tabla Impacto'!$F$38),"Mayor",IF(OR(J14='[1]Tabla Impacto'!$F$29,J14='[1]Tabla Impacto'!$F$35,J14='[1]Tabla Impacto'!$F$39),"Catastrófico","")))))</f>
        <v>Moderado</v>
      </c>
      <c r="M14" s="20">
        <f t="shared" si="7"/>
        <v>0.6</v>
      </c>
      <c r="N14" s="2" t="str">
        <f t="shared" si="8"/>
        <v>Moderado</v>
      </c>
      <c r="O14" s="22">
        <v>1</v>
      </c>
      <c r="P14" s="183" t="s">
        <v>879</v>
      </c>
      <c r="Q14" s="100" t="s">
        <v>681</v>
      </c>
      <c r="R14" s="22" t="str">
        <f t="shared" si="0"/>
        <v>Probabilidad</v>
      </c>
      <c r="S14" s="12" t="s">
        <v>60</v>
      </c>
      <c r="T14" s="12" t="s">
        <v>61</v>
      </c>
      <c r="U14" s="24" t="str">
        <f t="shared" si="1"/>
        <v>40%</v>
      </c>
      <c r="V14" s="12" t="s">
        <v>69</v>
      </c>
      <c r="W14" s="12" t="s">
        <v>63</v>
      </c>
      <c r="X14" s="12" t="s">
        <v>64</v>
      </c>
      <c r="Y14" s="25">
        <f t="shared" si="9"/>
        <v>0.24</v>
      </c>
      <c r="Z14" s="19" t="str">
        <f t="shared" si="2"/>
        <v>Baja</v>
      </c>
      <c r="AA14" s="24">
        <f t="shared" si="3"/>
        <v>0.24</v>
      </c>
      <c r="AB14" s="19" t="str">
        <f t="shared" si="4"/>
        <v>Moderado</v>
      </c>
      <c r="AC14" s="24">
        <f t="shared" si="10"/>
        <v>0.6</v>
      </c>
      <c r="AD14" s="2" t="str">
        <f t="shared" si="5"/>
        <v>Moderado</v>
      </c>
      <c r="AE14" s="12"/>
      <c r="AF14" s="18"/>
      <c r="AG14" s="12"/>
      <c r="AH14" s="26"/>
      <c r="AI14" s="26"/>
      <c r="AJ14" s="18"/>
      <c r="AK14" s="12"/>
    </row>
    <row r="15" spans="1:37" x14ac:dyDescent="0.3">
      <c r="A15" s="393" t="s">
        <v>96</v>
      </c>
      <c r="B15" s="394"/>
      <c r="C15" s="394"/>
      <c r="D15" s="394"/>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5"/>
    </row>
    <row r="16" spans="1:37" x14ac:dyDescent="0.3">
      <c r="A16" s="27"/>
      <c r="B16" s="28" t="s">
        <v>97</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sheetData>
  <mergeCells count="51">
    <mergeCell ref="A15:AK15"/>
    <mergeCell ref="AC7:AC8"/>
    <mergeCell ref="M7:M8"/>
    <mergeCell ref="N7:N8"/>
    <mergeCell ref="O7:O8"/>
    <mergeCell ref="P7:P8"/>
    <mergeCell ref="Q7:Q8"/>
    <mergeCell ref="R7:R8"/>
    <mergeCell ref="S7:X7"/>
    <mergeCell ref="Y7:Y8"/>
    <mergeCell ref="Z7:Z8"/>
    <mergeCell ref="AA7:AA8"/>
    <mergeCell ref="AB7:AB8"/>
    <mergeCell ref="AJ7:AJ8"/>
    <mergeCell ref="AK7:AK8"/>
    <mergeCell ref="AD7:AD8"/>
    <mergeCell ref="AE7:AE8"/>
    <mergeCell ref="AF7:AF8"/>
    <mergeCell ref="AG7:AG8"/>
    <mergeCell ref="AH7:AH8"/>
    <mergeCell ref="AI7:AI8"/>
    <mergeCell ref="L7:L8"/>
    <mergeCell ref="A7:A8"/>
    <mergeCell ref="B7:B8"/>
    <mergeCell ref="C7:C8"/>
    <mergeCell ref="D7:D8"/>
    <mergeCell ref="E7:E8"/>
    <mergeCell ref="F7:F8"/>
    <mergeCell ref="G7:G8"/>
    <mergeCell ref="H7:H8"/>
    <mergeCell ref="I7:I8"/>
    <mergeCell ref="J7:J8"/>
    <mergeCell ref="K7:K8"/>
    <mergeCell ref="AG5:AK5"/>
    <mergeCell ref="A6:G6"/>
    <mergeCell ref="H6:N6"/>
    <mergeCell ref="O6:X6"/>
    <mergeCell ref="Y6:AE6"/>
    <mergeCell ref="AF6:AK6"/>
    <mergeCell ref="A5:B5"/>
    <mergeCell ref="C5:G5"/>
    <mergeCell ref="H5:I5"/>
    <mergeCell ref="J5:N5"/>
    <mergeCell ref="O5:P5"/>
    <mergeCell ref="Q5:AE5"/>
    <mergeCell ref="A1:D3"/>
    <mergeCell ref="E1:AG1"/>
    <mergeCell ref="AH1:AK1"/>
    <mergeCell ref="E2:AG3"/>
    <mergeCell ref="AH2:AK2"/>
    <mergeCell ref="AH3:AK3"/>
  </mergeCells>
  <conditionalFormatting sqref="H9:H14 Z9:Z14">
    <cfRule type="cellIs" dxfId="1044" priority="13" operator="equal">
      <formula>"Muy Alta"</formula>
    </cfRule>
    <cfRule type="cellIs" dxfId="1043" priority="14" operator="equal">
      <formula>"Alta"</formula>
    </cfRule>
    <cfRule type="cellIs" dxfId="1042" priority="15" operator="equal">
      <formula>"Media"</formula>
    </cfRule>
    <cfRule type="cellIs" dxfId="1041" priority="16" operator="equal">
      <formula>"Baja"</formula>
    </cfRule>
    <cfRule type="cellIs" dxfId="1040" priority="17" operator="equal">
      <formula>"Muy Baja"</formula>
    </cfRule>
  </conditionalFormatting>
  <conditionalFormatting sqref="K9:K14">
    <cfRule type="containsText" dxfId="1039" priority="3" operator="containsText" text="❌">
      <formula>NOT(ISERROR(SEARCH("❌",K9)))</formula>
    </cfRule>
  </conditionalFormatting>
  <conditionalFormatting sqref="L9:L14 AB9:AB14">
    <cfRule type="cellIs" dxfId="1038" priority="8" operator="equal">
      <formula>"Catastrófico"</formula>
    </cfRule>
    <cfRule type="cellIs" dxfId="1037" priority="9" operator="equal">
      <formula>"Mayor"</formula>
    </cfRule>
    <cfRule type="cellIs" dxfId="1036" priority="10" operator="equal">
      <formula>"Moderado"</formula>
    </cfRule>
    <cfRule type="cellIs" dxfId="1035" priority="11" operator="equal">
      <formula>"Menor"</formula>
    </cfRule>
    <cfRule type="cellIs" dxfId="1034" priority="12" operator="equal">
      <formula>"Leve"</formula>
    </cfRule>
  </conditionalFormatting>
  <conditionalFormatting sqref="N9:N14 AD9:AD14">
    <cfRule type="cellIs" dxfId="1033" priority="4" operator="equal">
      <formula>"Extremo"</formula>
    </cfRule>
    <cfRule type="cellIs" dxfId="1032" priority="5" operator="equal">
      <formula>"Alto"</formula>
    </cfRule>
    <cfRule type="cellIs" dxfId="1031" priority="6" operator="equal">
      <formula>"Moderado"</formula>
    </cfRule>
    <cfRule type="cellIs" dxfId="1030" priority="7" operator="equal">
      <formula>"Bajo"</formula>
    </cfRule>
  </conditionalFormatting>
  <conditionalFormatting sqref="P9:P14">
    <cfRule type="expression" dxfId="1029" priority="1" stopIfTrue="1">
      <formula>NOT(ISERROR(SEARCH("TOLERABLE",P9)))</formula>
    </cfRule>
    <cfRule type="expression" dxfId="1028" priority="2" stopIfTrue="1">
      <formula>NOT(ISERROR(SEARCH("IMPORTANTE",P9)))</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C73E-60A2-4ED9-92F7-54A0504A9FD9}">
  <sheetPr>
    <tabColor rgb="FF7030A0"/>
  </sheetPr>
  <dimension ref="A1:AK24"/>
  <sheetViews>
    <sheetView topLeftCell="A18" zoomScale="80" zoomScaleNormal="80" workbookViewId="0">
      <selection activeCell="H23" sqref="H23:H24"/>
    </sheetView>
  </sheetViews>
  <sheetFormatPr baseColWidth="10" defaultRowHeight="14.4" x14ac:dyDescent="0.3"/>
  <cols>
    <col min="5" max="5" width="49.44140625" customWidth="1"/>
    <col min="16" max="16" width="34.109375"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37.5" customHeight="1" x14ac:dyDescent="0.3">
      <c r="A5" s="571" t="s">
        <v>5</v>
      </c>
      <c r="B5" s="571"/>
      <c r="C5" s="424" t="s">
        <v>533</v>
      </c>
      <c r="D5" s="424"/>
      <c r="E5" s="424"/>
      <c r="F5" s="424"/>
      <c r="G5" s="424"/>
      <c r="H5" s="567" t="s">
        <v>7</v>
      </c>
      <c r="I5" s="567"/>
      <c r="J5" s="424" t="s">
        <v>732</v>
      </c>
      <c r="K5" s="424"/>
      <c r="L5" s="424"/>
      <c r="M5" s="424"/>
      <c r="N5" s="424"/>
      <c r="O5" s="567" t="s">
        <v>8</v>
      </c>
      <c r="P5" s="567"/>
      <c r="Q5" s="568" t="s">
        <v>317</v>
      </c>
      <c r="R5" s="569"/>
      <c r="S5" s="569"/>
      <c r="T5" s="569"/>
      <c r="U5" s="569"/>
      <c r="V5" s="569"/>
      <c r="W5" s="569"/>
      <c r="X5" s="569"/>
      <c r="Y5" s="569"/>
      <c r="Z5" s="569"/>
      <c r="AA5" s="569"/>
      <c r="AB5" s="569"/>
      <c r="AC5" s="569"/>
      <c r="AD5" s="569"/>
      <c r="AE5" s="570"/>
      <c r="AF5" s="148" t="s">
        <v>10</v>
      </c>
      <c r="AG5" s="566" t="s">
        <v>318</v>
      </c>
      <c r="AH5" s="566"/>
      <c r="AI5" s="566"/>
      <c r="AJ5" s="566"/>
      <c r="AK5" s="566"/>
    </row>
    <row r="6" spans="1:37" x14ac:dyDescent="0.3">
      <c r="A6" s="390" t="s">
        <v>12</v>
      </c>
      <c r="B6" s="390"/>
      <c r="C6" s="390"/>
      <c r="D6" s="390"/>
      <c r="E6" s="390"/>
      <c r="F6" s="390"/>
      <c r="G6" s="390"/>
      <c r="H6" s="388" t="s">
        <v>13</v>
      </c>
      <c r="I6" s="388"/>
      <c r="J6" s="388"/>
      <c r="K6" s="388"/>
      <c r="L6" s="388"/>
      <c r="M6" s="388"/>
      <c r="N6" s="388"/>
      <c r="O6" s="397" t="s">
        <v>14</v>
      </c>
      <c r="P6" s="397"/>
      <c r="Q6" s="397"/>
      <c r="R6" s="397"/>
      <c r="S6" s="397"/>
      <c r="T6" s="397"/>
      <c r="U6" s="397"/>
      <c r="V6" s="397"/>
      <c r="W6" s="397"/>
      <c r="X6" s="397"/>
      <c r="Y6" s="565" t="s">
        <v>15</v>
      </c>
      <c r="Z6" s="565"/>
      <c r="AA6" s="565"/>
      <c r="AB6" s="565"/>
      <c r="AC6" s="565"/>
      <c r="AD6" s="565"/>
      <c r="AE6" s="565"/>
      <c r="AF6" s="392" t="s">
        <v>16</v>
      </c>
      <c r="AG6" s="392"/>
      <c r="AH6" s="392"/>
      <c r="AI6" s="392"/>
      <c r="AJ6" s="392"/>
      <c r="AK6" s="392"/>
    </row>
    <row r="7" spans="1:37" ht="15" customHeight="1" x14ac:dyDescent="0.3">
      <c r="A7" s="562" t="s">
        <v>17</v>
      </c>
      <c r="B7" s="390" t="s">
        <v>18</v>
      </c>
      <c r="C7" s="390" t="s">
        <v>19</v>
      </c>
      <c r="D7" s="390" t="s">
        <v>20</v>
      </c>
      <c r="E7" s="390" t="s">
        <v>21</v>
      </c>
      <c r="F7" s="563" t="s">
        <v>22</v>
      </c>
      <c r="G7" s="563" t="s">
        <v>23</v>
      </c>
      <c r="H7" s="388" t="s">
        <v>24</v>
      </c>
      <c r="I7" s="388" t="s">
        <v>25</v>
      </c>
      <c r="J7" s="388" t="s">
        <v>26</v>
      </c>
      <c r="K7" s="388" t="s">
        <v>27</v>
      </c>
      <c r="L7" s="388" t="s">
        <v>28</v>
      </c>
      <c r="M7" s="388"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74.25" customHeight="1" x14ac:dyDescent="0.3">
      <c r="A8" s="562"/>
      <c r="B8" s="390"/>
      <c r="C8" s="390"/>
      <c r="D8" s="390"/>
      <c r="E8" s="390"/>
      <c r="F8" s="564"/>
      <c r="G8" s="564"/>
      <c r="H8" s="388"/>
      <c r="I8" s="388"/>
      <c r="J8" s="388"/>
      <c r="K8" s="388"/>
      <c r="L8" s="388"/>
      <c r="M8" s="388"/>
      <c r="N8" s="388"/>
      <c r="O8" s="396"/>
      <c r="P8" s="397"/>
      <c r="Q8" s="399"/>
      <c r="R8" s="397"/>
      <c r="S8" s="30" t="s">
        <v>45</v>
      </c>
      <c r="T8" s="30" t="s">
        <v>46</v>
      </c>
      <c r="U8" s="30" t="s">
        <v>47</v>
      </c>
      <c r="V8" s="30" t="s">
        <v>48</v>
      </c>
      <c r="W8" s="30" t="s">
        <v>49</v>
      </c>
      <c r="X8" s="30" t="s">
        <v>50</v>
      </c>
      <c r="Y8" s="391"/>
      <c r="Z8" s="391"/>
      <c r="AA8" s="391"/>
      <c r="AB8" s="391"/>
      <c r="AC8" s="391"/>
      <c r="AD8" s="391"/>
      <c r="AE8" s="391"/>
      <c r="AF8" s="392"/>
      <c r="AG8" s="392"/>
      <c r="AH8" s="392"/>
      <c r="AI8" s="392"/>
      <c r="AJ8" s="392"/>
      <c r="AK8" s="392"/>
    </row>
    <row r="9" spans="1:37" ht="96.6" customHeight="1" x14ac:dyDescent="0.3">
      <c r="A9" s="425">
        <v>1</v>
      </c>
      <c r="B9" s="403" t="s">
        <v>70</v>
      </c>
      <c r="C9" s="582" t="s">
        <v>755</v>
      </c>
      <c r="D9" s="582" t="s">
        <v>756</v>
      </c>
      <c r="E9" s="583" t="s">
        <v>757</v>
      </c>
      <c r="F9" s="403" t="s">
        <v>251</v>
      </c>
      <c r="G9" s="403" t="s">
        <v>84</v>
      </c>
      <c r="H9" s="402" t="str">
        <f>IF(G9="","",IF('[18]Mapa final'!G9='[18]Tabla probabilidad'!$C$4,"MUY BAJA",IF('[18]Mapa final'!G9='[18]Tabla probabilidad'!$C$5,"BAJA",IF('[18]Mapa final'!G9='[18]Tabla probabilidad'!$C$6,"MEDIA",IF('[18]Mapa final'!G9='[18]Tabla probabilidad'!$C$7,"ALTA",IF('[18]Mapa final'!G9='[18]Tabla probabilidad'!$C$8,"MUY ALTA"))))))</f>
        <v>BAJA</v>
      </c>
      <c r="I9" s="400">
        <f t="shared" ref="I9" si="0">IF(H9="","",IF(H9="Muy Baja",0.2,IF(H9="Baja",0.4,IF(H9="Media",0.6,IF(H9="Alta",0.8,IF(H9="Muy Alta",1,))))))</f>
        <v>0.4</v>
      </c>
      <c r="J9" s="401" t="s">
        <v>350</v>
      </c>
      <c r="K9" s="400" t="str">
        <f>IF(J9="","",IF(NOT(ISERROR(MATCH(J9,'[18]Tabla Impacto'!$B$37:$B$39,0))),'[18]Tabla Impacto'!$F$37&amp;"Por favor no seleccionar los criterios de impacto(Afectación Económica o presupuestal y Pérdida Reputacional)",J9))</f>
        <v xml:space="preserve">     El riesgo afecta la imagen de la entidad internamente, de conocimiento general, nivel interno, de junta dircetiva y accionistas y/o de provedores</v>
      </c>
      <c r="L9" s="402" t="str">
        <f>IF(OR(J9='[18]Tabla Impacto'!$F$25,J9='[18]Tabla Impacto'!$F$31),"Leve",IF(OR(J9='[18]Tabla Impacto'!$F$26,J9='[18]Tabla Impacto'!$F$32),"Menor",IF(OR(J9='[18]Tabla Impacto'!$F$27,J9='[18]Tabla Impacto'!$F$33,J9='[18]Tabla Impacto'!$F$37),"Moderado",IF(OR(J9='[18]Tabla Impacto'!$F$28,J9='[18]Tabla Impacto'!$F$34,J9='[18]Tabla Impacto'!$F$38),"Mayor",IF(OR(J9='[18]Tabla Impacto'!$F$29,J9='[18]Tabla Impacto'!$F$35,J9='[18]Tabla Impacto'!$F$39),"Catastrófico","")))))</f>
        <v>Menor</v>
      </c>
      <c r="M9" s="400">
        <f t="shared" ref="M9" si="1">IF(L9="","",IF(L9="Leve",0.2,IF(L9="Menor",0.4,IF(L9="Moderado",0.6,IF(L9="Mayor",0.8,IF(L9="Catastrófico",1,))))))</f>
        <v>0.4</v>
      </c>
      <c r="N9" s="374" t="str">
        <f t="shared" ref="N9" si="2">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22">
        <v>1</v>
      </c>
      <c r="P9" s="355" t="s">
        <v>758</v>
      </c>
      <c r="Q9" s="356" t="s">
        <v>759</v>
      </c>
      <c r="R9" s="22" t="str">
        <f t="shared" ref="R9:R24" si="3">IF(OR(S9="Preventivo",S9="Detectivo"),"Probabilidad",IF(S9="Correctivo","Impacto",""))</f>
        <v>Probabilidad</v>
      </c>
      <c r="S9" s="12" t="s">
        <v>68</v>
      </c>
      <c r="T9" s="12" t="s">
        <v>61</v>
      </c>
      <c r="U9" s="24" t="str">
        <f>IF(AND(S9="Preventivo",T9="Automático"),"50%",IF(AND(S9="Preventivo",T9="Manual"),"40%",IF(AND(S9="Detectivo",T9="Automático"),"40%",IF(AND(S9="Detectivo",T9="Manual"),"30%",IF(AND(S9="Correctivo",T9="Automático"),"35%",IF(AND(S9="Correctivo",T9="Manual"),"25%",""))))))</f>
        <v>30%</v>
      </c>
      <c r="V9" s="12" t="s">
        <v>69</v>
      </c>
      <c r="W9" s="12" t="s">
        <v>63</v>
      </c>
      <c r="X9" s="12" t="s">
        <v>64</v>
      </c>
      <c r="Y9" s="25">
        <f t="shared" ref="Y9:Y24" si="4">IFERROR(IF(R9="Probabilidad",(I9-(+I9*U9)),IF(R9="Impacto",I9,"")),"")</f>
        <v>0.28000000000000003</v>
      </c>
      <c r="Z9" s="19" t="str">
        <f>IFERROR(IF(Y9="","",IF(Y9&lt;=0.2,"Muy Baja",IF(Y9&lt;=0.4,"Baja",IF(Y9&lt;=0.6,"Media",IF(Y9&lt;=0.8,"Alta","Muy Alta"))))),"")</f>
        <v>Baja</v>
      </c>
      <c r="AA9" s="24">
        <f>+Y9</f>
        <v>0.28000000000000003</v>
      </c>
      <c r="AB9" s="19" t="str">
        <f>IFERROR(IF(AC9="","",IF(AC9&lt;=0.2,"Leve",IF(AC9&lt;=0.4,"Menor",IF(AC9&lt;=0.6,"Moderado",IF(AC9&lt;=0.8,"Mayor","Catastrófico"))))),"")</f>
        <v>Menor</v>
      </c>
      <c r="AC9" s="24">
        <f t="shared" ref="AC9:AC24" si="5">IFERROR(IF(R9="Impacto",(M9-(+M9*U9)),IF(R9="Probabilidad",M9,"")),"")</f>
        <v>0.4</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Moderado</v>
      </c>
      <c r="AE9" s="12" t="s">
        <v>201</v>
      </c>
      <c r="AF9" s="359" t="s">
        <v>760</v>
      </c>
      <c r="AG9" s="140"/>
      <c r="AH9" s="140"/>
      <c r="AI9" s="140"/>
      <c r="AJ9" s="140"/>
      <c r="AK9" s="18"/>
    </row>
    <row r="10" spans="1:37" ht="158.4" x14ac:dyDescent="0.3">
      <c r="A10" s="425"/>
      <c r="B10" s="403"/>
      <c r="C10" s="582"/>
      <c r="D10" s="582"/>
      <c r="E10" s="583"/>
      <c r="F10" s="403"/>
      <c r="G10" s="403"/>
      <c r="H10" s="402"/>
      <c r="I10" s="400"/>
      <c r="J10" s="401"/>
      <c r="K10" s="400">
        <f>IF(NOT(ISERROR(MATCH(J10,_xlfn.ANCHORARRAY(E13),0))),#REF!&amp;"Por favor no seleccionar los criterios de impacto",J10)</f>
        <v>0</v>
      </c>
      <c r="L10" s="402"/>
      <c r="M10" s="400"/>
      <c r="N10" s="374"/>
      <c r="O10" s="22">
        <v>2</v>
      </c>
      <c r="P10" s="23"/>
      <c r="Q10" s="23"/>
      <c r="R10" s="22" t="str">
        <f t="shared" si="3"/>
        <v/>
      </c>
      <c r="S10" s="12"/>
      <c r="T10" s="12"/>
      <c r="U10" s="24" t="str">
        <f t="shared" ref="U10" si="6">IF(AND(S10="Preventivo",T10="Automático"),"50%",IF(AND(S10="Preventivo",T10="Manual"),"40%",IF(AND(S10="Detectivo",T10="Automático"),"40%",IF(AND(S10="Detectivo",T10="Manual"),"30%",IF(AND(S10="Correctivo",T10="Automático"),"35%",IF(AND(S10="Correctivo",T10="Manual"),"25%",""))))))</f>
        <v/>
      </c>
      <c r="V10" s="12"/>
      <c r="W10" s="12"/>
      <c r="X10" s="12"/>
      <c r="Y10" s="25" t="str">
        <f t="shared" si="4"/>
        <v/>
      </c>
      <c r="Z10" s="19" t="str">
        <f t="shared" ref="Z10:Z24" si="7">IFERROR(IF(Y10="","",IF(Y10&lt;=0.2,"Muy Baja",IF(Y10&lt;=0.4,"Baja",IF(Y10&lt;=0.6,"Media",IF(Y10&lt;=0.8,"Alta","Muy Alta"))))),"")</f>
        <v/>
      </c>
      <c r="AA10" s="24" t="str">
        <f t="shared" ref="AA10" si="8">+Y10</f>
        <v/>
      </c>
      <c r="AB10" s="19" t="str">
        <f t="shared" ref="AB10:AB24" si="9">IFERROR(IF(AC10="","",IF(AC10&lt;=0.2,"Leve",IF(AC10&lt;=0.4,"Menor",IF(AC10&lt;=0.6,"Moderado",IF(AC10&lt;=0.8,"Mayor","Catastrófico"))))),"")</f>
        <v/>
      </c>
      <c r="AC10" s="24" t="str">
        <f t="shared" si="5"/>
        <v/>
      </c>
      <c r="AD10" s="2" t="str">
        <f t="shared" ref="AD10" si="10">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
      </c>
      <c r="AE10" s="12"/>
      <c r="AF10" s="359" t="s">
        <v>761</v>
      </c>
      <c r="AG10" s="140"/>
      <c r="AH10" s="141"/>
      <c r="AI10" s="140"/>
      <c r="AJ10" s="141"/>
      <c r="AK10" s="18"/>
    </row>
    <row r="11" spans="1:37" ht="182.25" customHeight="1" x14ac:dyDescent="0.3">
      <c r="A11" s="425">
        <v>2</v>
      </c>
      <c r="B11" s="582" t="s">
        <v>70</v>
      </c>
      <c r="C11" s="584" t="s">
        <v>447</v>
      </c>
      <c r="D11" s="584" t="s">
        <v>448</v>
      </c>
      <c r="E11" s="586" t="s">
        <v>762</v>
      </c>
      <c r="F11" s="403" t="s">
        <v>251</v>
      </c>
      <c r="G11" s="403" t="s">
        <v>75</v>
      </c>
      <c r="H11" s="402" t="str">
        <f>IF(G11="","",IF('[18]Mapa final'!G11='[18]Tabla probabilidad'!$C$4,"MUY BAJA",IF('[18]Mapa final'!G11='[18]Tabla probabilidad'!$C$5,"BAJA",IF('[18]Mapa final'!G11='[18]Tabla probabilidad'!$C$6,"MEDIA",IF('[18]Mapa final'!G11='[18]Tabla probabilidad'!$C$7,"ALTA",IF('[18]Mapa final'!G11='[18]Tabla probabilidad'!$C$8,"MUY ALTA"))))))</f>
        <v>BAJA</v>
      </c>
      <c r="I11" s="400">
        <f t="shared" ref="I11" si="11">IF(H11="","",IF(H11="Muy Baja",0.2,IF(H11="Baja",0.4,IF(H11="Media",0.6,IF(H11="Alta",0.8,IF(H11="Muy Alta",1,))))))</f>
        <v>0.4</v>
      </c>
      <c r="J11" s="588" t="s">
        <v>76</v>
      </c>
      <c r="K11" s="400" t="str">
        <f>IF(J11="","",IF(NOT(ISERROR(MATCH(J11,'[18]Tabla Impacto'!$B$37:$B$39,0))),'[18]Tabla Impacto'!$F$37&amp;"Por favor no seleccionar los criterios de impacto(Afectación Económica o presupuestal y Pérdida Reputacional)",J11))</f>
        <v xml:space="preserve">     El riesgo afecta la imagen de la entidad con algunos usuarios de relevancia frente al logro de los objetivos</v>
      </c>
      <c r="L11" s="402" t="str">
        <f>IF(OR(J11='[18]Tabla Impacto'!$F$25,J11='[18]Tabla Impacto'!$F$31),"Leve",IF(OR(J11='[18]Tabla Impacto'!$F$26,J11='[18]Tabla Impacto'!$F$32),"Menor",IF(OR(J11='[18]Tabla Impacto'!$F$27,J11='[18]Tabla Impacto'!$F$33,J11='[18]Tabla Impacto'!$F$37),"Moderado",IF(OR(J11='[18]Tabla Impacto'!$F$28,J11='[18]Tabla Impacto'!$F$34,J11='[18]Tabla Impacto'!$F$38),"Mayor",IF(OR(J11='[18]Tabla Impacto'!$F$29,J11='[18]Tabla Impacto'!$F$35,J11='[18]Tabla Impacto'!$F$39),"Catastrófico","")))))</f>
        <v>Moderado</v>
      </c>
      <c r="M11" s="400">
        <f t="shared" ref="M11" si="12">IF(L11="","",IF(L11="Leve",0.2,IF(L11="Menor",0.4,IF(L11="Moderado",0.6,IF(L11="Mayor",0.8,IF(L11="Catastrófico",1,))))))</f>
        <v>0.6</v>
      </c>
      <c r="N11" s="374" t="str">
        <f t="shared" ref="N11" si="13">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Moderado</v>
      </c>
      <c r="O11" s="22">
        <v>1</v>
      </c>
      <c r="P11" s="356" t="s">
        <v>763</v>
      </c>
      <c r="Q11" s="356" t="s">
        <v>451</v>
      </c>
      <c r="R11" s="22" t="str">
        <f t="shared" si="3"/>
        <v>Probabilidad</v>
      </c>
      <c r="S11" s="12" t="s">
        <v>68</v>
      </c>
      <c r="T11" s="12" t="s">
        <v>61</v>
      </c>
      <c r="U11" s="24" t="str">
        <f>IF(AND(S11="Preventivo",T11="Automático"),"50%",IF(AND(S11="Preventivo",T11="Manual"),"40%",IF(AND(S11="Detectivo",T11="Automático"),"40%",IF(AND(S11="Detectivo",T11="Manual"),"30%",IF(AND(S11="Correctivo",T11="Automático"),"35%",IF(AND(S11="Correctivo",T11="Manual"),"25%",""))))))</f>
        <v>30%</v>
      </c>
      <c r="V11" s="12" t="s">
        <v>69</v>
      </c>
      <c r="W11" s="12" t="s">
        <v>63</v>
      </c>
      <c r="X11" s="12" t="s">
        <v>64</v>
      </c>
      <c r="Y11" s="25">
        <f t="shared" si="4"/>
        <v>0.28000000000000003</v>
      </c>
      <c r="Z11" s="19" t="str">
        <f>IFERROR(IF(Y11="","",IF(Y11&lt;=0.2,"Muy Baja",IF(Y11&lt;=0.4,"Baja",IF(Y11&lt;=0.6,"Media",IF(Y11&lt;=0.8,"Alta","Muy Alta"))))),"")</f>
        <v>Baja</v>
      </c>
      <c r="AA11" s="24">
        <f>+Y11</f>
        <v>0.28000000000000003</v>
      </c>
      <c r="AB11" s="19" t="str">
        <f>IFERROR(IF(AC11="","",IF(AC11&lt;=0.2,"Leve",IF(AC11&lt;=0.4,"Menor",IF(AC11&lt;=0.6,"Moderado",IF(AC11&lt;=0.8,"Mayor","Catastrófico"))))),"")</f>
        <v>Moderado</v>
      </c>
      <c r="AC11" s="24">
        <f t="shared" si="5"/>
        <v>0.6</v>
      </c>
      <c r="AD11" s="2"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Moderado</v>
      </c>
      <c r="AE11" s="12" t="s">
        <v>201</v>
      </c>
      <c r="AF11" s="357"/>
      <c r="AG11" s="140"/>
      <c r="AH11" s="144"/>
      <c r="AI11" s="140"/>
      <c r="AJ11" s="141"/>
      <c r="AK11" s="18"/>
    </row>
    <row r="12" spans="1:37" ht="182.25" customHeight="1" x14ac:dyDescent="0.3">
      <c r="A12" s="425"/>
      <c r="B12" s="582"/>
      <c r="C12" s="585"/>
      <c r="D12" s="585"/>
      <c r="E12" s="587"/>
      <c r="F12" s="403"/>
      <c r="G12" s="403"/>
      <c r="H12" s="402"/>
      <c r="I12" s="400"/>
      <c r="J12" s="588"/>
      <c r="K12" s="400">
        <f>IF(NOT(ISERROR(MATCH(J12,_xlfn.ANCHORARRAY(E15),0))),#REF!&amp;"Por favor no seleccionar los criterios de impacto",J12)</f>
        <v>0</v>
      </c>
      <c r="L12" s="402"/>
      <c r="M12" s="400"/>
      <c r="N12" s="374"/>
      <c r="O12" s="22">
        <v>2</v>
      </c>
      <c r="P12" s="23"/>
      <c r="Q12" s="23"/>
      <c r="R12" s="22"/>
      <c r="S12" s="12"/>
      <c r="T12" s="12"/>
      <c r="U12" s="24" t="str">
        <f t="shared" ref="U12" si="14">IF(AND(S12="Preventivo",T12="Automático"),"50%",IF(AND(S12="Preventivo",T12="Manual"),"40%",IF(AND(S12="Detectivo",T12="Automático"),"40%",IF(AND(S12="Detectivo",T12="Manual"),"30%",IF(AND(S12="Correctivo",T12="Automático"),"35%",IF(AND(S12="Correctivo",T12="Manual"),"25%",""))))))</f>
        <v/>
      </c>
      <c r="V12" s="12"/>
      <c r="W12" s="12"/>
      <c r="X12" s="12"/>
      <c r="Y12" s="25" t="str">
        <f t="shared" si="4"/>
        <v/>
      </c>
      <c r="Z12" s="19" t="str">
        <f t="shared" si="7"/>
        <v/>
      </c>
      <c r="AA12" s="24" t="str">
        <f t="shared" ref="AA12" si="15">+Y12</f>
        <v/>
      </c>
      <c r="AB12" s="19" t="str">
        <f t="shared" si="9"/>
        <v/>
      </c>
      <c r="AC12" s="24" t="str">
        <f t="shared" si="5"/>
        <v/>
      </c>
      <c r="AD12" s="2" t="str">
        <f t="shared" ref="AD12" si="16">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
      </c>
      <c r="AE12" s="12"/>
      <c r="AF12" s="359" t="s">
        <v>764</v>
      </c>
      <c r="AG12" s="140"/>
      <c r="AH12" s="144"/>
      <c r="AI12" s="140"/>
      <c r="AJ12" s="141"/>
      <c r="AK12" s="18"/>
    </row>
    <row r="13" spans="1:37" ht="182.25" customHeight="1" x14ac:dyDescent="0.3">
      <c r="A13" s="425">
        <v>3</v>
      </c>
      <c r="B13" s="403" t="s">
        <v>51</v>
      </c>
      <c r="C13" s="582" t="s">
        <v>765</v>
      </c>
      <c r="D13" s="582" t="s">
        <v>766</v>
      </c>
      <c r="E13" s="583" t="s">
        <v>767</v>
      </c>
      <c r="F13" s="403" t="s">
        <v>55</v>
      </c>
      <c r="G13" s="403" t="s">
        <v>289</v>
      </c>
      <c r="H13" s="402" t="str">
        <f>IF(G13="","",IF('[18]Mapa final'!G13='[18]Tabla probabilidad'!$C$4,"MUY BAJA",IF('[18]Mapa final'!G13='[18]Tabla probabilidad'!$C$5,"BAJA",IF('[18]Mapa final'!G13='[18]Tabla probabilidad'!$C$6,"MEDIA",IF('[18]Mapa final'!G13='[18]Tabla probabilidad'!$C$7,"ALTA",IF('[18]Mapa final'!G13='[18]Tabla probabilidad'!$C$8,"MUY ALTA"))))))</f>
        <v>ALTA</v>
      </c>
      <c r="I13" s="400">
        <f t="shared" ref="I13" si="17">IF(H13="","",IF(H13="Muy Baja",0.2,IF(H13="Baja",0.4,IF(H13="Media",0.6,IF(H13="Alta",0.8,IF(H13="Muy Alta",1,))))))</f>
        <v>0.8</v>
      </c>
      <c r="J13" s="401" t="s">
        <v>165</v>
      </c>
      <c r="K13" s="400" t="str">
        <f>IF(J13="","",IF(NOT(ISERROR(MATCH(J13,'[18]Tabla Impacto'!$B$37:$B$39,0))),'[18]Tabla Impacto'!$F$37&amp;"Por favor no seleccionar los criterios de impacto(Afectación Económica o presupuestal y Pérdida Reputacional)",J13))</f>
        <v xml:space="preserve">     Entre 50 y 100 SMLMV </v>
      </c>
      <c r="L13" s="402" t="str">
        <f>IF(OR(J13='[18]Tabla Impacto'!$F$25,J13='[18]Tabla Impacto'!$F$31),"Leve",IF(OR(J13='[18]Tabla Impacto'!$F$26,J13='[18]Tabla Impacto'!$F$32),"Menor",IF(OR(J13='[18]Tabla Impacto'!$F$27,J13='[18]Tabla Impacto'!$F$33,J13='[18]Tabla Impacto'!$F$37),"Moderado",IF(OR(J13='[18]Tabla Impacto'!$F$28,J13='[18]Tabla Impacto'!$F$34,J13='[18]Tabla Impacto'!$F$38),"Mayor",IF(OR(J13='[18]Tabla Impacto'!$F$29,J13='[18]Tabla Impacto'!$F$35,J13='[18]Tabla Impacto'!$F$39),"Catastrófico","")))))</f>
        <v>Moderado</v>
      </c>
      <c r="M13" s="400">
        <f t="shared" ref="M13" si="18">IF(L13="","",IF(L13="Leve",0.2,IF(L13="Menor",0.4,IF(L13="Moderado",0.6,IF(L13="Mayor",0.8,IF(L13="Catastrófico",1,))))))</f>
        <v>0.6</v>
      </c>
      <c r="N13" s="374" t="str">
        <f t="shared" ref="N13" si="19">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Alto</v>
      </c>
      <c r="O13" s="22">
        <v>1</v>
      </c>
      <c r="P13" s="356" t="s">
        <v>768</v>
      </c>
      <c r="Q13" s="356" t="s">
        <v>769</v>
      </c>
      <c r="R13" s="22" t="str">
        <f t="shared" si="3"/>
        <v>Probabilidad</v>
      </c>
      <c r="S13" s="12" t="s">
        <v>68</v>
      </c>
      <c r="T13" s="12" t="s">
        <v>61</v>
      </c>
      <c r="U13" s="24" t="str">
        <f>IF(AND(S13="Preventivo",T13="Automático"),"50%",IF(AND(S13="Preventivo",T13="Manual"),"40%",IF(AND(S13="Detectivo",T13="Automático"),"40%",IF(AND(S13="Detectivo",T13="Manual"),"30%",IF(AND(S13="Correctivo",T13="Automático"),"35%",IF(AND(S13="Correctivo",T13="Manual"),"25%",""))))))</f>
        <v>30%</v>
      </c>
      <c r="V13" s="12" t="s">
        <v>69</v>
      </c>
      <c r="W13" s="12" t="s">
        <v>63</v>
      </c>
      <c r="X13" s="12" t="s">
        <v>64</v>
      </c>
      <c r="Y13" s="25">
        <f t="shared" si="4"/>
        <v>0.56000000000000005</v>
      </c>
      <c r="Z13" s="19" t="str">
        <f>IFERROR(IF(Y13="","",IF(Y13&lt;=0.2,"Muy Baja",IF(Y13&lt;=0.4,"Baja",IF(Y13&lt;=0.6,"Media",IF(Y13&lt;=0.8,"Alta","Muy Alta"))))),"")</f>
        <v>Media</v>
      </c>
      <c r="AA13" s="24">
        <f>+Y13</f>
        <v>0.56000000000000005</v>
      </c>
      <c r="AB13" s="19" t="str">
        <f>IFERROR(IF(AC13="","",IF(AC13&lt;=0.2,"Leve",IF(AC13&lt;=0.4,"Menor",IF(AC13&lt;=0.6,"Moderado",IF(AC13&lt;=0.8,"Mayor","Catastrófico"))))),"")</f>
        <v>Moderado</v>
      </c>
      <c r="AC13" s="24">
        <f t="shared" si="5"/>
        <v>0.6</v>
      </c>
      <c r="AD13" s="2"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Moderado</v>
      </c>
      <c r="AE13" s="12" t="s">
        <v>201</v>
      </c>
      <c r="AF13" s="359" t="s">
        <v>770</v>
      </c>
      <c r="AG13" s="140"/>
      <c r="AH13" s="144"/>
      <c r="AI13" s="140"/>
      <c r="AJ13" s="141"/>
      <c r="AK13" s="18"/>
    </row>
    <row r="14" spans="1:37" ht="75" customHeight="1" x14ac:dyDescent="0.3">
      <c r="A14" s="425"/>
      <c r="B14" s="403"/>
      <c r="C14" s="582"/>
      <c r="D14" s="582"/>
      <c r="E14" s="583"/>
      <c r="F14" s="403"/>
      <c r="G14" s="403"/>
      <c r="H14" s="402"/>
      <c r="I14" s="400"/>
      <c r="J14" s="401"/>
      <c r="K14" s="400">
        <f>IF(NOT(ISERROR(MATCH(J14,_xlfn.ANCHORARRAY(E17),0))),#REF!&amp;"Por favor no seleccionar los criterios de impacto",J14)</f>
        <v>0</v>
      </c>
      <c r="L14" s="402"/>
      <c r="M14" s="400"/>
      <c r="N14" s="374"/>
      <c r="O14" s="22">
        <v>2</v>
      </c>
      <c r="P14" s="23"/>
      <c r="Q14" s="23"/>
      <c r="R14" s="22" t="str">
        <f t="shared" si="3"/>
        <v/>
      </c>
      <c r="S14" s="12"/>
      <c r="T14" s="12"/>
      <c r="U14" s="24" t="str">
        <f t="shared" ref="U14" si="20">IF(AND(S14="Preventivo",T14="Automático"),"50%",IF(AND(S14="Preventivo",T14="Manual"),"40%",IF(AND(S14="Detectivo",T14="Automático"),"40%",IF(AND(S14="Detectivo",T14="Manual"),"30%",IF(AND(S14="Correctivo",T14="Automático"),"35%",IF(AND(S14="Correctivo",T14="Manual"),"25%",""))))))</f>
        <v/>
      </c>
      <c r="V14" s="12"/>
      <c r="W14" s="12"/>
      <c r="X14" s="12"/>
      <c r="Y14" s="25" t="str">
        <f t="shared" si="4"/>
        <v/>
      </c>
      <c r="Z14" s="19" t="str">
        <f t="shared" si="7"/>
        <v/>
      </c>
      <c r="AA14" s="24" t="str">
        <f t="shared" ref="AA14" si="21">+Y14</f>
        <v/>
      </c>
      <c r="AB14" s="19" t="str">
        <f t="shared" si="9"/>
        <v/>
      </c>
      <c r="AC14" s="24" t="str">
        <f t="shared" si="5"/>
        <v/>
      </c>
      <c r="AD14" s="2" t="str">
        <f t="shared" ref="AD14" si="22">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
      </c>
      <c r="AE14" s="12"/>
      <c r="AF14" s="359"/>
      <c r="AG14" s="140"/>
      <c r="AH14" s="141"/>
      <c r="AI14" s="140"/>
      <c r="AJ14" s="141"/>
      <c r="AK14" s="18"/>
    </row>
    <row r="15" spans="1:37" ht="201.6" x14ac:dyDescent="0.3">
      <c r="A15" s="425">
        <v>4</v>
      </c>
      <c r="B15" s="403" t="s">
        <v>70</v>
      </c>
      <c r="C15" s="582" t="s">
        <v>771</v>
      </c>
      <c r="D15" s="582" t="s">
        <v>439</v>
      </c>
      <c r="E15" s="583" t="s">
        <v>772</v>
      </c>
      <c r="F15" s="403" t="s">
        <v>55</v>
      </c>
      <c r="G15" s="403" t="s">
        <v>75</v>
      </c>
      <c r="H15" s="402" t="str">
        <f>IF(G15="","",IF('[18]Mapa final'!G15='[18]Tabla probabilidad'!$C$4,"MUY BAJA",IF('[18]Mapa final'!G15='[18]Tabla probabilidad'!$C$5,"BAJA",IF('[18]Mapa final'!G15='[18]Tabla probabilidad'!$C$6,"MEDIA",IF('[18]Mapa final'!G15='[18]Tabla probabilidad'!$C$7,"ALTA",IF('[18]Mapa final'!G15='[18]Tabla probabilidad'!$C$8,"MUY ALTA"))))))</f>
        <v>MUY BAJA</v>
      </c>
      <c r="I15" s="400">
        <f t="shared" ref="I15" si="23">IF(H15="","",IF(H15="Muy Baja",0.2,IF(H15="Baja",0.4,IF(H15="Media",0.6,IF(H15="Alta",0.8,IF(H15="Muy Alta",1,))))))</f>
        <v>0.2</v>
      </c>
      <c r="J15" s="401" t="s">
        <v>76</v>
      </c>
      <c r="K15" s="400" t="str">
        <f>IF(J15="","",IF(NOT(ISERROR(MATCH(J15,'[18]Tabla Impacto'!$B$37:$B$39,0))),'[18]Tabla Impacto'!$F$37&amp;"Por favor no seleccionar los criterios de impacto(Afectación Económica o presupuestal y Pérdida Reputacional)",J15))</f>
        <v xml:space="preserve">     El riesgo afecta la imagen de la entidad con algunos usuarios de relevancia frente al logro de los objetivos</v>
      </c>
      <c r="L15" s="402" t="str">
        <f>IF(OR(J15='[18]Tabla Impacto'!$F$25,J15='[18]Tabla Impacto'!$F$31),"Leve",IF(OR(J15='[18]Tabla Impacto'!$F$26,J15='[18]Tabla Impacto'!$F$32),"Menor",IF(OR(J15='[18]Tabla Impacto'!$F$27,J15='[18]Tabla Impacto'!$F$33,J15='[18]Tabla Impacto'!$F$37),"Moderado",IF(OR(J15='[18]Tabla Impacto'!$F$28,J15='[18]Tabla Impacto'!$F$34,J15='[18]Tabla Impacto'!$F$38),"Mayor",IF(OR(J15='[18]Tabla Impacto'!$F$29,J15='[18]Tabla Impacto'!$F$35,J15='[18]Tabla Impacto'!$F$39),"Catastrófico","")))))</f>
        <v>Moderado</v>
      </c>
      <c r="M15" s="400">
        <f t="shared" ref="M15" si="24">IF(L15="","",IF(L15="Leve",0.2,IF(L15="Menor",0.4,IF(L15="Moderado",0.6,IF(L15="Mayor",0.8,IF(L15="Catastrófico",1,))))))</f>
        <v>0.6</v>
      </c>
      <c r="N15" s="374" t="str">
        <f t="shared" ref="N15" si="25">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22">
        <v>1</v>
      </c>
      <c r="P15" s="356" t="s">
        <v>773</v>
      </c>
      <c r="Q15" s="356" t="s">
        <v>774</v>
      </c>
      <c r="R15" s="22" t="str">
        <f t="shared" si="3"/>
        <v>Probabilidad</v>
      </c>
      <c r="S15" s="12" t="s">
        <v>60</v>
      </c>
      <c r="T15" s="12" t="s">
        <v>61</v>
      </c>
      <c r="U15" s="24" t="str">
        <f>IF(AND(S15="Preventivo",T15="Automático"),"50%",IF(AND(S15="Preventivo",T15="Manual"),"40%",IF(AND(S15="Detectivo",T15="Automático"),"40%",IF(AND(S15="Detectivo",T15="Manual"),"30%",IF(AND(S15="Correctivo",T15="Automático"),"35%",IF(AND(S15="Correctivo",T15="Manual"),"25%",""))))))</f>
        <v>40%</v>
      </c>
      <c r="V15" s="12" t="s">
        <v>69</v>
      </c>
      <c r="W15" s="12"/>
      <c r="X15" s="12" t="s">
        <v>64</v>
      </c>
      <c r="Y15" s="25">
        <f t="shared" si="4"/>
        <v>0.12</v>
      </c>
      <c r="Z15" s="19" t="str">
        <f>IFERROR(IF(Y15="","",IF(Y15&lt;=0.2,"Muy Baja",IF(Y15&lt;=0.4,"Baja",IF(Y15&lt;=0.6,"Media",IF(Y15&lt;=0.8,"Alta","Muy Alta"))))),"")</f>
        <v>Muy Baja</v>
      </c>
      <c r="AA15" s="24">
        <f>+Y15</f>
        <v>0.12</v>
      </c>
      <c r="AB15" s="19" t="str">
        <f>IFERROR(IF(AC15="","",IF(AC15&lt;=0.2,"Leve",IF(AC15&lt;=0.4,"Menor",IF(AC15&lt;=0.6,"Moderado",IF(AC15&lt;=0.8,"Mayor","Catastrófico"))))),"")</f>
        <v>Moderado</v>
      </c>
      <c r="AC15" s="24">
        <f t="shared" si="5"/>
        <v>0.6</v>
      </c>
      <c r="AD15" s="2" t="str">
        <f>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Moderado</v>
      </c>
      <c r="AE15" s="12" t="s">
        <v>201</v>
      </c>
      <c r="AF15" s="359" t="s">
        <v>775</v>
      </c>
      <c r="AG15" s="140"/>
      <c r="AH15" s="141"/>
      <c r="AI15" s="140"/>
      <c r="AJ15" s="141"/>
      <c r="AK15" s="18"/>
    </row>
    <row r="16" spans="1:37" x14ac:dyDescent="0.3">
      <c r="A16" s="425"/>
      <c r="B16" s="403"/>
      <c r="C16" s="582"/>
      <c r="D16" s="582"/>
      <c r="E16" s="583"/>
      <c r="F16" s="403"/>
      <c r="G16" s="403"/>
      <c r="H16" s="402"/>
      <c r="I16" s="400"/>
      <c r="J16" s="401"/>
      <c r="K16" s="400">
        <f>IF(NOT(ISERROR(MATCH(J16,_xlfn.ANCHORARRAY(E19),0))),#REF!&amp;"Por favor no seleccionar los criterios de impacto",J16)</f>
        <v>0</v>
      </c>
      <c r="L16" s="402"/>
      <c r="M16" s="400"/>
      <c r="N16" s="374"/>
      <c r="O16" s="22">
        <v>2</v>
      </c>
      <c r="P16" s="23"/>
      <c r="Q16" s="23"/>
      <c r="R16" s="22" t="str">
        <f t="shared" si="3"/>
        <v/>
      </c>
      <c r="S16" s="12"/>
      <c r="T16" s="12"/>
      <c r="U16" s="24" t="str">
        <f t="shared" ref="U16" si="26">IF(AND(S16="Preventivo",T16="Automático"),"50%",IF(AND(S16="Preventivo",T16="Manual"),"40%",IF(AND(S16="Detectivo",T16="Automático"),"40%",IF(AND(S16="Detectivo",T16="Manual"),"30%",IF(AND(S16="Correctivo",T16="Automático"),"35%",IF(AND(S16="Correctivo",T16="Manual"),"25%",""))))))</f>
        <v/>
      </c>
      <c r="V16" s="12"/>
      <c r="W16" s="12"/>
      <c r="X16" s="12"/>
      <c r="Y16" s="25" t="str">
        <f t="shared" si="4"/>
        <v/>
      </c>
      <c r="Z16" s="19" t="str">
        <f t="shared" si="7"/>
        <v/>
      </c>
      <c r="AA16" s="24" t="str">
        <f t="shared" ref="AA16" si="27">+Y16</f>
        <v/>
      </c>
      <c r="AB16" s="19" t="str">
        <f t="shared" si="9"/>
        <v/>
      </c>
      <c r="AC16" s="24" t="str">
        <f t="shared" si="5"/>
        <v/>
      </c>
      <c r="AD16" s="2" t="str">
        <f t="shared" ref="AD16" si="28">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
      </c>
      <c r="AE16" s="12"/>
      <c r="AF16" s="359"/>
      <c r="AG16" s="360"/>
      <c r="AH16" s="360"/>
      <c r="AI16" s="360"/>
      <c r="AJ16" s="360"/>
      <c r="AK16" s="360"/>
    </row>
    <row r="17" spans="1:37" ht="144" x14ac:dyDescent="0.3">
      <c r="A17" s="581">
        <v>5</v>
      </c>
      <c r="B17" s="582" t="s">
        <v>130</v>
      </c>
      <c r="C17" s="582" t="s">
        <v>776</v>
      </c>
      <c r="D17" s="582" t="s">
        <v>777</v>
      </c>
      <c r="E17" s="583" t="s">
        <v>778</v>
      </c>
      <c r="F17" s="403" t="s">
        <v>251</v>
      </c>
      <c r="G17" s="403" t="s">
        <v>75</v>
      </c>
      <c r="H17" s="402" t="str">
        <f>IF(G17="","",IF('[18]Mapa final'!G17='[18]Tabla probabilidad'!$C$4,"MUY BAJA",IF('[18]Mapa final'!G17='[18]Tabla probabilidad'!$C$5,"BAJA",IF('[18]Mapa final'!G17='[18]Tabla probabilidad'!$C$6,"MEDIA",IF('[18]Mapa final'!G17='[18]Tabla probabilidad'!$C$7,"ALTA",IF('[18]Mapa final'!G17='[18]Tabla probabilidad'!$C$8,"MUY ALTA"))))))</f>
        <v>ALTA</v>
      </c>
      <c r="I17" s="400">
        <f t="shared" ref="I17" si="29">IF(H17="","",IF(H17="Muy Baja",0.2,IF(H17="Baja",0.4,IF(H17="Media",0.6,IF(H17="Alta",0.8,IF(H17="Muy Alta",1,))))))</f>
        <v>0.8</v>
      </c>
      <c r="J17" s="401" t="s">
        <v>165</v>
      </c>
      <c r="K17" s="400" t="str">
        <f>IF(J17="","",IF(NOT(ISERROR(MATCH(J17,'[18]Tabla Impacto'!$B$37:$B$39,0))),'[18]Tabla Impacto'!$F$37&amp;"Por favor no seleccionar los criterios de impacto(Afectación Económica o presupuestal y Pérdida Reputacional)",J17))</f>
        <v xml:space="preserve">     Entre 50 y 100 SMLMV </v>
      </c>
      <c r="L17" s="402" t="str">
        <f>IF(OR(J17='[18]Tabla Impacto'!$F$25,J17='[18]Tabla Impacto'!$F$31),"Leve",IF(OR(J17='[18]Tabla Impacto'!$F$26,J17='[18]Tabla Impacto'!$F$32),"Menor",IF(OR(J17='[18]Tabla Impacto'!$F$27,J17='[18]Tabla Impacto'!$F$33,J17='[18]Tabla Impacto'!$F$37),"Moderado",IF(OR(J17='[18]Tabla Impacto'!$F$28,J17='[18]Tabla Impacto'!$F$34,J17='[18]Tabla Impacto'!$F$38),"Mayor",IF(OR(J17='[18]Tabla Impacto'!$F$29,J17='[18]Tabla Impacto'!$F$35,J17='[18]Tabla Impacto'!$F$39),"Catastrófico","")))))</f>
        <v>Moderado</v>
      </c>
      <c r="M17" s="400">
        <f t="shared" ref="M17" si="30">IF(L17="","",IF(L17="Leve",0.2,IF(L17="Menor",0.4,IF(L17="Moderado",0.6,IF(L17="Mayor",0.8,IF(L17="Catastrófico",1,))))))</f>
        <v>0.6</v>
      </c>
      <c r="N17" s="374" t="str">
        <f t="shared" ref="N17" si="31">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22">
        <v>1</v>
      </c>
      <c r="P17" s="356" t="s">
        <v>779</v>
      </c>
      <c r="Q17" s="356" t="s">
        <v>780</v>
      </c>
      <c r="R17" s="22" t="str">
        <f t="shared" si="3"/>
        <v>Probabilidad</v>
      </c>
      <c r="S17" s="12" t="s">
        <v>60</v>
      </c>
      <c r="T17" s="12" t="s">
        <v>61</v>
      </c>
      <c r="U17" s="24" t="str">
        <f>IF(AND(S17="Preventivo",T17="Automático"),"50%",IF(AND(S17="Preventivo",T17="Manual"),"40%",IF(AND(S17="Detectivo",T17="Automático"),"40%",IF(AND(S17="Detectivo",T17="Manual"),"30%",IF(AND(S17="Correctivo",T17="Automático"),"35%",IF(AND(S17="Correctivo",T17="Manual"),"25%",""))))))</f>
        <v>40%</v>
      </c>
      <c r="V17" s="12" t="s">
        <v>69</v>
      </c>
      <c r="W17" s="12" t="s">
        <v>63</v>
      </c>
      <c r="X17" s="12" t="s">
        <v>64</v>
      </c>
      <c r="Y17" s="25">
        <f t="shared" si="4"/>
        <v>0.48</v>
      </c>
      <c r="Z17" s="19" t="str">
        <f>IFERROR(IF(Y17="","",IF(Y17&lt;=0.2,"Muy Baja",IF(Y17&lt;=0.4,"Baja",IF(Y17&lt;=0.6,"Media",IF(Y17&lt;=0.8,"Alta","Muy Alta"))))),"")</f>
        <v>Media</v>
      </c>
      <c r="AA17" s="24">
        <f>+Y17</f>
        <v>0.48</v>
      </c>
      <c r="AB17" s="19" t="str">
        <f>IFERROR(IF(AC17="","",IF(AC17&lt;=0.2,"Leve",IF(AC17&lt;=0.4,"Menor",IF(AC17&lt;=0.6,"Moderado",IF(AC17&lt;=0.8,"Mayor","Catastrófico"))))),"")</f>
        <v>Moderado</v>
      </c>
      <c r="AC17" s="24">
        <f t="shared" si="5"/>
        <v>0.6</v>
      </c>
      <c r="AD17" s="2" t="str">
        <f>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Moderado</v>
      </c>
      <c r="AE17" s="12" t="s">
        <v>201</v>
      </c>
      <c r="AF17" s="359" t="s">
        <v>781</v>
      </c>
      <c r="AG17" s="360"/>
      <c r="AH17" s="360"/>
      <c r="AI17" s="360"/>
      <c r="AJ17" s="360"/>
      <c r="AK17" s="360"/>
    </row>
    <row r="18" spans="1:37" ht="82.8" x14ac:dyDescent="0.3">
      <c r="A18" s="581"/>
      <c r="B18" s="582"/>
      <c r="C18" s="582"/>
      <c r="D18" s="582"/>
      <c r="E18" s="583"/>
      <c r="F18" s="403"/>
      <c r="G18" s="403"/>
      <c r="H18" s="402"/>
      <c r="I18" s="400"/>
      <c r="J18" s="401"/>
      <c r="K18" s="400">
        <f>IF(NOT(ISERROR(MATCH(J18,_xlfn.ANCHORARRAY(E21),0))),#REF!&amp;"Por favor no seleccionar los criterios de impacto",J18)</f>
        <v>0</v>
      </c>
      <c r="L18" s="402"/>
      <c r="M18" s="400"/>
      <c r="N18" s="374"/>
      <c r="O18" s="22">
        <v>2</v>
      </c>
      <c r="P18" s="23" t="s">
        <v>782</v>
      </c>
      <c r="Q18" s="23" t="s">
        <v>783</v>
      </c>
      <c r="R18" s="22" t="str">
        <f t="shared" si="3"/>
        <v>Probabilidad</v>
      </c>
      <c r="S18" s="12" t="s">
        <v>68</v>
      </c>
      <c r="T18" s="12" t="s">
        <v>61</v>
      </c>
      <c r="U18" s="24" t="str">
        <f t="shared" ref="U18" si="32">IF(AND(S18="Preventivo",T18="Automático"),"50%",IF(AND(S18="Preventivo",T18="Manual"),"40%",IF(AND(S18="Detectivo",T18="Automático"),"40%",IF(AND(S18="Detectivo",T18="Manual"),"30%",IF(AND(S18="Correctivo",T18="Automático"),"35%",IF(AND(S18="Correctivo",T18="Manual"),"25%",""))))))</f>
        <v>30%</v>
      </c>
      <c r="V18" s="12" t="s">
        <v>69</v>
      </c>
      <c r="W18" s="12" t="s">
        <v>63</v>
      </c>
      <c r="X18" s="12" t="s">
        <v>64</v>
      </c>
      <c r="Y18" s="25">
        <f t="shared" si="4"/>
        <v>0</v>
      </c>
      <c r="Z18" s="19" t="str">
        <f t="shared" si="7"/>
        <v>Muy Baja</v>
      </c>
      <c r="AA18" s="24">
        <f t="shared" ref="AA18" si="33">+Y18</f>
        <v>0</v>
      </c>
      <c r="AB18" s="19" t="str">
        <f t="shared" si="9"/>
        <v>Leve</v>
      </c>
      <c r="AC18" s="24">
        <f t="shared" si="5"/>
        <v>0</v>
      </c>
      <c r="AD18" s="2" t="str">
        <f t="shared" ref="AD18" si="34">IFERROR(IF(OR(AND(Z18="Muy Baja",AB18="Leve"),AND(Z18="Muy Baja",AB18="Menor"),AND(Z18="Baja",AB18="Leve")),"Bajo",IF(OR(AND(Z18="Muy baja",AB18="Moderado"),AND(Z18="Baja",AB18="Menor"),AND(Z18="Baja",AB18="Moderado"),AND(Z18="Media",AB18="Leve"),AND(Z18="Media",AB18="Menor"),AND(Z18="Media",AB18="Moderado"),AND(Z18="Alta",AB18="Leve"),AND(Z18="Alta",AB18="Menor")),"Moderado",IF(OR(AND(Z18="Muy Baja",AB18="Mayor"),AND(Z18="Baja",AB18="Mayor"),AND(Z18="Media",AB18="Mayor"),AND(Z18="Alta",AB18="Moderado"),AND(Z18="Alta",AB18="Mayor"),AND(Z18="Muy Alta",AB18="Leve"),AND(Z18="Muy Alta",AB18="Menor"),AND(Z18="Muy Alta",AB18="Moderado"),AND(Z18="Muy Alta",AB18="Mayor")),"Alto",IF(OR(AND(Z18="Muy Baja",AB18="Catastrófico"),AND(Z18="Baja",AB18="Catastrófico"),AND(Z18="Media",AB18="Catastrófico"),AND(Z18="Alta",AB18="Catastrófico"),AND(Z18="Muy Alta",AB18="Catastrófico")),"Extremo","")))),"")</f>
        <v>Bajo</v>
      </c>
      <c r="AE18" s="12" t="s">
        <v>201</v>
      </c>
      <c r="AF18" s="359"/>
      <c r="AG18" s="360"/>
      <c r="AH18" s="360"/>
      <c r="AI18" s="360"/>
      <c r="AJ18" s="360"/>
      <c r="AK18" s="360"/>
    </row>
    <row r="19" spans="1:37" ht="158.4" x14ac:dyDescent="0.3">
      <c r="A19" s="581">
        <v>6</v>
      </c>
      <c r="B19" s="403" t="s">
        <v>130</v>
      </c>
      <c r="C19" s="582" t="s">
        <v>784</v>
      </c>
      <c r="D19" s="582" t="s">
        <v>785</v>
      </c>
      <c r="E19" s="583" t="s">
        <v>786</v>
      </c>
      <c r="F19" s="403" t="s">
        <v>113</v>
      </c>
      <c r="G19" s="403" t="s">
        <v>84</v>
      </c>
      <c r="H19" s="402" t="str">
        <f>IF(G19="","",IF('[18]Mapa final'!G19='[18]Tabla probabilidad'!$C$4,"MUY BAJA",IF('[18]Mapa final'!G19='[18]Tabla probabilidad'!$C$5,"BAJA",IF('[18]Mapa final'!G19='[18]Tabla probabilidad'!$C$6,"MEDIA",IF('[18]Mapa final'!G19='[18]Tabla probabilidad'!$C$7,"ALTA",IF('[18]Mapa final'!G19='[18]Tabla probabilidad'!$C$8,"MUY ALTA"))))))</f>
        <v>ALTA</v>
      </c>
      <c r="I19" s="400">
        <f t="shared" ref="I19" si="35">IF(H19="","",IF(H19="Muy Baja",0.2,IF(H19="Baja",0.4,IF(H19="Media",0.6,IF(H19="Alta",0.8,IF(H19="Muy Alta",1,))))))</f>
        <v>0.8</v>
      </c>
      <c r="J19" s="401" t="s">
        <v>165</v>
      </c>
      <c r="K19" s="400" t="str">
        <f>IF(J19="","",IF(NOT(ISERROR(MATCH(J19,'[18]Tabla Impacto'!$B$37:$B$39,0))),'[18]Tabla Impacto'!$F$37&amp;"Por favor no seleccionar los criterios de impacto(Afectación Económica o presupuestal y Pérdida Reputacional)",J19))</f>
        <v xml:space="preserve">     Entre 50 y 100 SMLMV </v>
      </c>
      <c r="L19" s="402" t="str">
        <f>IF(OR(J19='[18]Tabla Impacto'!$F$25,J19='[18]Tabla Impacto'!$F$31),"Leve",IF(OR(J19='[18]Tabla Impacto'!$F$26,J19='[18]Tabla Impacto'!$F$32),"Menor",IF(OR(J19='[18]Tabla Impacto'!$F$27,J19='[18]Tabla Impacto'!$F$33,J19='[18]Tabla Impacto'!$F$37),"Moderado",IF(OR(J19='[18]Tabla Impacto'!$F$28,J19='[18]Tabla Impacto'!$F$34,J19='[18]Tabla Impacto'!$F$38),"Mayor",IF(OR(J19='[18]Tabla Impacto'!$F$29,J19='[18]Tabla Impacto'!$F$35,J19='[18]Tabla Impacto'!$F$39),"Catastrófico","")))))</f>
        <v>Moderado</v>
      </c>
      <c r="M19" s="400">
        <f t="shared" ref="M19" si="36">IF(L19="","",IF(L19="Leve",0.2,IF(L19="Menor",0.4,IF(L19="Moderado",0.6,IF(L19="Mayor",0.8,IF(L19="Catastrófico",1,))))))</f>
        <v>0.6</v>
      </c>
      <c r="N19" s="374" t="str">
        <f t="shared" ref="N19" si="37">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22">
        <v>1</v>
      </c>
      <c r="P19" s="23" t="s">
        <v>787</v>
      </c>
      <c r="Q19" s="356" t="s">
        <v>788</v>
      </c>
      <c r="R19" s="22" t="str">
        <f t="shared" si="3"/>
        <v>Probabilidad</v>
      </c>
      <c r="S19" s="12" t="s">
        <v>68</v>
      </c>
      <c r="T19" s="12" t="s">
        <v>61</v>
      </c>
      <c r="U19" s="24" t="str">
        <f>IF(AND(S19="Preventivo",T19="Automático"),"50%",IF(AND(S19="Preventivo",T19="Manual"),"40%",IF(AND(S19="Detectivo",T19="Automático"),"40%",IF(AND(S19="Detectivo",T19="Manual"),"30%",IF(AND(S19="Correctivo",T19="Automático"),"35%",IF(AND(S19="Correctivo",T19="Manual"),"25%",""))))))</f>
        <v>30%</v>
      </c>
      <c r="V19" s="12" t="s">
        <v>69</v>
      </c>
      <c r="W19" s="12" t="s">
        <v>63</v>
      </c>
      <c r="X19" s="12" t="s">
        <v>64</v>
      </c>
      <c r="Y19" s="25">
        <f t="shared" si="4"/>
        <v>0.56000000000000005</v>
      </c>
      <c r="Z19" s="19" t="str">
        <f>IFERROR(IF(Y19="","",IF(Y19&lt;=0.2,"Muy Baja",IF(Y19&lt;=0.4,"Baja",IF(Y19&lt;=0.6,"Media",IF(Y19&lt;=0.8,"Alta","Muy Alta"))))),"")</f>
        <v>Media</v>
      </c>
      <c r="AA19" s="24">
        <f>+Y19</f>
        <v>0.56000000000000005</v>
      </c>
      <c r="AB19" s="19" t="str">
        <f>IFERROR(IF(AC19="","",IF(AC19&lt;=0.2,"Leve",IF(AC19&lt;=0.4,"Menor",IF(AC19&lt;=0.6,"Moderado",IF(AC19&lt;=0.8,"Mayor","Catastrófico"))))),"")</f>
        <v>Moderado</v>
      </c>
      <c r="AC19" s="24">
        <f t="shared" si="5"/>
        <v>0.6</v>
      </c>
      <c r="AD19" s="2" t="str">
        <f>IFERROR(IF(OR(AND(Z19="Muy Baja",AB19="Leve"),AND(Z19="Muy Baja",AB19="Menor"),AND(Z19="Baja",AB19="Leve")),"Bajo",IF(OR(AND(Z19="Muy baja",AB19="Moderado"),AND(Z19="Baja",AB19="Menor"),AND(Z19="Baja",AB19="Moderado"),AND(Z19="Media",AB19="Leve"),AND(Z19="Media",AB19="Menor"),AND(Z19="Media",AB19="Moderado"),AND(Z19="Alta",AB19="Leve"),AND(Z19="Alta",AB19="Menor")),"Moderado",IF(OR(AND(Z19="Muy Baja",AB19="Mayor"),AND(Z19="Baja",AB19="Mayor"),AND(Z19="Media",AB19="Mayor"),AND(Z19="Alta",AB19="Moderado"),AND(Z19="Alta",AB19="Mayor"),AND(Z19="Muy Alta",AB19="Leve"),AND(Z19="Muy Alta",AB19="Menor"),AND(Z19="Muy Alta",AB19="Moderado"),AND(Z19="Muy Alta",AB19="Mayor")),"Alto",IF(OR(AND(Z19="Muy Baja",AB19="Catastrófico"),AND(Z19="Baja",AB19="Catastrófico"),AND(Z19="Media",AB19="Catastrófico"),AND(Z19="Alta",AB19="Catastrófico"),AND(Z19="Muy Alta",AB19="Catastrófico")),"Extremo","")))),"")</f>
        <v>Moderado</v>
      </c>
      <c r="AE19" s="12" t="s">
        <v>201</v>
      </c>
      <c r="AF19" s="359" t="s">
        <v>789</v>
      </c>
      <c r="AG19" s="360"/>
      <c r="AH19" s="360"/>
      <c r="AI19" s="360"/>
      <c r="AJ19" s="360"/>
      <c r="AK19" s="360"/>
    </row>
    <row r="20" spans="1:37" x14ac:dyDescent="0.3">
      <c r="A20" s="581"/>
      <c r="B20" s="403"/>
      <c r="C20" s="582"/>
      <c r="D20" s="582"/>
      <c r="E20" s="583"/>
      <c r="F20" s="403"/>
      <c r="G20" s="403"/>
      <c r="H20" s="402"/>
      <c r="I20" s="400"/>
      <c r="J20" s="401"/>
      <c r="K20" s="400">
        <f>IF(NOT(ISERROR(MATCH(J20,_xlfn.ANCHORARRAY(E23),0))),#REF!&amp;"Por favor no seleccionar los criterios de impacto",J20)</f>
        <v>0</v>
      </c>
      <c r="L20" s="402"/>
      <c r="M20" s="400"/>
      <c r="N20" s="374"/>
      <c r="O20" s="22">
        <v>2</v>
      </c>
      <c r="P20" s="23"/>
      <c r="Q20" s="23"/>
      <c r="R20" s="22" t="str">
        <f t="shared" si="3"/>
        <v/>
      </c>
      <c r="S20" s="12"/>
      <c r="T20" s="12"/>
      <c r="U20" s="24" t="str">
        <f t="shared" ref="U20" si="38">IF(AND(S20="Preventivo",T20="Automático"),"50%",IF(AND(S20="Preventivo",T20="Manual"),"40%",IF(AND(S20="Detectivo",T20="Automático"),"40%",IF(AND(S20="Detectivo",T20="Manual"),"30%",IF(AND(S20="Correctivo",T20="Automático"),"35%",IF(AND(S20="Correctivo",T20="Manual"),"25%",""))))))</f>
        <v/>
      </c>
      <c r="V20" s="12"/>
      <c r="W20" s="12"/>
      <c r="X20" s="12"/>
      <c r="Y20" s="25" t="str">
        <f t="shared" si="4"/>
        <v/>
      </c>
      <c r="Z20" s="19" t="str">
        <f t="shared" si="7"/>
        <v/>
      </c>
      <c r="AA20" s="24" t="str">
        <f t="shared" ref="AA20" si="39">+Y20</f>
        <v/>
      </c>
      <c r="AB20" s="19" t="str">
        <f t="shared" si="9"/>
        <v/>
      </c>
      <c r="AC20" s="24" t="str">
        <f t="shared" si="5"/>
        <v/>
      </c>
      <c r="AD20" s="2" t="str">
        <f t="shared" ref="AD20" si="40">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
      </c>
      <c r="AE20" s="12"/>
      <c r="AF20" s="359"/>
      <c r="AG20" s="128"/>
      <c r="AH20" s="128"/>
      <c r="AI20" s="128"/>
      <c r="AJ20" s="128"/>
      <c r="AK20" s="128"/>
    </row>
    <row r="21" spans="1:37" ht="82.8" x14ac:dyDescent="0.3">
      <c r="A21" s="501">
        <v>7</v>
      </c>
      <c r="B21" s="403" t="s">
        <v>70</v>
      </c>
      <c r="C21" s="582" t="s">
        <v>790</v>
      </c>
      <c r="D21" s="582" t="s">
        <v>791</v>
      </c>
      <c r="E21" s="583" t="s">
        <v>792</v>
      </c>
      <c r="F21" s="403" t="s">
        <v>251</v>
      </c>
      <c r="G21" s="403" t="s">
        <v>75</v>
      </c>
      <c r="H21" s="402" t="str">
        <f>IF(G21="","",IF('[18]Mapa final'!G21='[18]Tabla probabilidad'!$C$4,"MUY BAJA",IF('[18]Mapa final'!G21='[18]Tabla probabilidad'!$C$5,"BAJA",IF('[18]Mapa final'!G21='[18]Tabla probabilidad'!$C$6,"MEDIA",IF('[18]Mapa final'!G21='[18]Tabla probabilidad'!$C$7,"ALTA",IF('[18]Mapa final'!G21='[18]Tabla probabilidad'!$C$8,"MUY ALTA"))))))</f>
        <v>BAJA</v>
      </c>
      <c r="I21" s="400">
        <f t="shared" ref="I21" si="41">IF(H21="","",IF(H21="Muy Baja",0.2,IF(H21="Baja",0.4,IF(H21="Media",0.6,IF(H21="Alta",0.8,IF(H21="Muy Alta",1,))))))</f>
        <v>0.4</v>
      </c>
      <c r="J21" s="401" t="s">
        <v>165</v>
      </c>
      <c r="K21" s="400" t="str">
        <f>IF(J21="","",IF(NOT(ISERROR(MATCH(J21,'[18]Tabla Impacto'!$B$37:$B$39,0))),'[18]Tabla Impacto'!$F$37&amp;"Por favor no seleccionar los criterios de impacto(Afectación Económica o presupuestal y Pérdida Reputacional)",J21))</f>
        <v xml:space="preserve">     Entre 50 y 100 SMLMV </v>
      </c>
      <c r="L21" s="402" t="str">
        <f>IF(OR(J21='[18]Tabla Impacto'!$F$25,J21='[18]Tabla Impacto'!$F$31),"Leve",IF(OR(J21='[18]Tabla Impacto'!$F$26,J21='[18]Tabla Impacto'!$F$32),"Menor",IF(OR(J21='[18]Tabla Impacto'!$F$27,J21='[18]Tabla Impacto'!$F$33,J21='[18]Tabla Impacto'!$F$37),"Moderado",IF(OR(J21='[18]Tabla Impacto'!$F$28,J21='[18]Tabla Impacto'!$F$34,J21='[18]Tabla Impacto'!$F$38),"Mayor",IF(OR(J21='[18]Tabla Impacto'!$F$29,J21='[18]Tabla Impacto'!$F$35,J21='[18]Tabla Impacto'!$F$39),"Catastrófico","")))))</f>
        <v>Moderado</v>
      </c>
      <c r="M21" s="400">
        <f t="shared" ref="M21" si="42">IF(L21="","",IF(L21="Leve",0.2,IF(L21="Menor",0.4,IF(L21="Moderado",0.6,IF(L21="Mayor",0.8,IF(L21="Catastrófico",1,))))))</f>
        <v>0.6</v>
      </c>
      <c r="N21" s="374" t="str">
        <f t="shared" ref="N21" si="43">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22">
        <v>1</v>
      </c>
      <c r="P21" s="356" t="s">
        <v>793</v>
      </c>
      <c r="Q21" s="356" t="s">
        <v>794</v>
      </c>
      <c r="R21" s="22" t="str">
        <f t="shared" si="3"/>
        <v>Probabilidad</v>
      </c>
      <c r="S21" s="12" t="s">
        <v>68</v>
      </c>
      <c r="T21" s="12" t="s">
        <v>61</v>
      </c>
      <c r="U21" s="24" t="str">
        <f>IF(AND(S21="Preventivo",T21="Automático"),"50%",IF(AND(S21="Preventivo",T21="Manual"),"40%",IF(AND(S21="Detectivo",T21="Automático"),"40%",IF(AND(S21="Detectivo",T21="Manual"),"30%",IF(AND(S21="Correctivo",T21="Automático"),"35%",IF(AND(S21="Correctivo",T21="Manual"),"25%",""))))))</f>
        <v>30%</v>
      </c>
      <c r="V21" s="12" t="s">
        <v>69</v>
      </c>
      <c r="W21" s="12"/>
      <c r="X21" s="12" t="s">
        <v>64</v>
      </c>
      <c r="Y21" s="25">
        <f t="shared" si="4"/>
        <v>0.28000000000000003</v>
      </c>
      <c r="Z21" s="19" t="str">
        <f>IFERROR(IF(Y21="","",IF(Y21&lt;=0.2,"Muy Baja",IF(Y21&lt;=0.4,"Baja",IF(Y21&lt;=0.6,"Media",IF(Y21&lt;=0.8,"Alta","Muy Alta"))))),"")</f>
        <v>Baja</v>
      </c>
      <c r="AA21" s="24">
        <f>+Y21</f>
        <v>0.28000000000000003</v>
      </c>
      <c r="AB21" s="19" t="str">
        <f>IFERROR(IF(AC21="","",IF(AC21&lt;=0.2,"Leve",IF(AC21&lt;=0.4,"Menor",IF(AC21&lt;=0.6,"Moderado",IF(AC21&lt;=0.8,"Mayor","Catastrófico"))))),"")</f>
        <v>Moderado</v>
      </c>
      <c r="AC21" s="24">
        <f t="shared" si="5"/>
        <v>0.6</v>
      </c>
      <c r="AD21" s="2" t="str">
        <f>IFERROR(IF(OR(AND(Z21="Muy Baja",AB21="Leve"),AND(Z21="Muy Baja",AB21="Menor"),AND(Z21="Baja",AB21="Leve")),"Bajo",IF(OR(AND(Z21="Muy baja",AB21="Moderado"),AND(Z21="Baja",AB21="Menor"),AND(Z21="Baja",AB21="Moderado"),AND(Z21="Media",AB21="Leve"),AND(Z21="Media",AB21="Menor"),AND(Z21="Media",AB21="Moderado"),AND(Z21="Alta",AB21="Leve"),AND(Z21="Alta",AB21="Menor")),"Moderado",IF(OR(AND(Z21="Muy Baja",AB21="Mayor"),AND(Z21="Baja",AB21="Mayor"),AND(Z21="Media",AB21="Mayor"),AND(Z21="Alta",AB21="Moderado"),AND(Z21="Alta",AB21="Mayor"),AND(Z21="Muy Alta",AB21="Leve"),AND(Z21="Muy Alta",AB21="Menor"),AND(Z21="Muy Alta",AB21="Moderado"),AND(Z21="Muy Alta",AB21="Mayor")),"Alto",IF(OR(AND(Z21="Muy Baja",AB21="Catastrófico"),AND(Z21="Baja",AB21="Catastrófico"),AND(Z21="Media",AB21="Catastrófico"),AND(Z21="Alta",AB21="Catastrófico"),AND(Z21="Muy Alta",AB21="Catastrófico")),"Extremo","")))),"")</f>
        <v>Moderado</v>
      </c>
      <c r="AE21" s="12" t="s">
        <v>201</v>
      </c>
      <c r="AF21" s="359"/>
      <c r="AG21" s="128"/>
      <c r="AH21" s="128"/>
      <c r="AI21" s="128"/>
      <c r="AJ21" s="128"/>
      <c r="AK21" s="128"/>
    </row>
    <row r="22" spans="1:37" x14ac:dyDescent="0.3">
      <c r="A22" s="501"/>
      <c r="B22" s="403"/>
      <c r="C22" s="582"/>
      <c r="D22" s="582"/>
      <c r="E22" s="583"/>
      <c r="F22" s="403"/>
      <c r="G22" s="403"/>
      <c r="H22" s="402"/>
      <c r="I22" s="400"/>
      <c r="J22" s="401"/>
      <c r="K22" s="400">
        <f>IF(NOT(ISERROR(MATCH(J22,_xlfn.ANCHORARRAY(E25),0))),#REF!&amp;"Por favor no seleccionar los criterios de impacto",J22)</f>
        <v>0</v>
      </c>
      <c r="L22" s="402"/>
      <c r="M22" s="400"/>
      <c r="N22" s="374"/>
      <c r="O22" s="22">
        <v>2</v>
      </c>
      <c r="P22" s="23"/>
      <c r="Q22" s="23"/>
      <c r="R22" s="22" t="str">
        <f t="shared" si="3"/>
        <v/>
      </c>
      <c r="S22" s="12"/>
      <c r="T22" s="12"/>
      <c r="U22" s="24" t="str">
        <f t="shared" ref="U22" si="44">IF(AND(S22="Preventivo",T22="Automático"),"50%",IF(AND(S22="Preventivo",T22="Manual"),"40%",IF(AND(S22="Detectivo",T22="Automático"),"40%",IF(AND(S22="Detectivo",T22="Manual"),"30%",IF(AND(S22="Correctivo",T22="Automático"),"35%",IF(AND(S22="Correctivo",T22="Manual"),"25%",""))))))</f>
        <v/>
      </c>
      <c r="V22" s="12"/>
      <c r="W22" s="12"/>
      <c r="X22" s="12"/>
      <c r="Y22" s="25" t="str">
        <f t="shared" si="4"/>
        <v/>
      </c>
      <c r="Z22" s="19" t="str">
        <f t="shared" si="7"/>
        <v/>
      </c>
      <c r="AA22" s="24" t="str">
        <f t="shared" ref="AA22" si="45">+Y22</f>
        <v/>
      </c>
      <c r="AB22" s="19" t="str">
        <f t="shared" si="9"/>
        <v/>
      </c>
      <c r="AC22" s="24" t="str">
        <f t="shared" si="5"/>
        <v/>
      </c>
      <c r="AD22" s="2" t="str">
        <f t="shared" ref="AD22" si="46">IFERROR(IF(OR(AND(Z22="Muy Baja",AB22="Leve"),AND(Z22="Muy Baja",AB22="Menor"),AND(Z22="Baja",AB22="Leve")),"Bajo",IF(OR(AND(Z22="Muy baja",AB22="Moderado"),AND(Z22="Baja",AB22="Menor"),AND(Z22="Baja",AB22="Moderado"),AND(Z22="Media",AB22="Leve"),AND(Z22="Media",AB22="Menor"),AND(Z22="Media",AB22="Moderado"),AND(Z22="Alta",AB22="Leve"),AND(Z22="Alta",AB22="Menor")),"Moderado",IF(OR(AND(Z22="Muy Baja",AB22="Mayor"),AND(Z22="Baja",AB22="Mayor"),AND(Z22="Media",AB22="Mayor"),AND(Z22="Alta",AB22="Moderado"),AND(Z22="Alta",AB22="Mayor"),AND(Z22="Muy Alta",AB22="Leve"),AND(Z22="Muy Alta",AB22="Menor"),AND(Z22="Muy Alta",AB22="Moderado"),AND(Z22="Muy Alta",AB22="Mayor")),"Alto",IF(OR(AND(Z22="Muy Baja",AB22="Catastrófico"),AND(Z22="Baja",AB22="Catastrófico"),AND(Z22="Media",AB22="Catastrófico"),AND(Z22="Alta",AB22="Catastrófico"),AND(Z22="Muy Alta",AB22="Catastrófico")),"Extremo","")))),"")</f>
        <v/>
      </c>
      <c r="AE22" s="12"/>
      <c r="AF22" s="358" t="s">
        <v>795</v>
      </c>
      <c r="AG22" s="128"/>
      <c r="AH22" s="128"/>
      <c r="AI22" s="128"/>
      <c r="AJ22" s="128"/>
      <c r="AK22" s="128"/>
    </row>
    <row r="23" spans="1:37" x14ac:dyDescent="0.3">
      <c r="A23" s="501">
        <v>8</v>
      </c>
      <c r="B23" s="403" t="s">
        <v>70</v>
      </c>
      <c r="C23" s="403" t="s">
        <v>796</v>
      </c>
      <c r="D23" s="403" t="s">
        <v>797</v>
      </c>
      <c r="E23" s="403" t="s">
        <v>798</v>
      </c>
      <c r="F23" s="403" t="s">
        <v>74</v>
      </c>
      <c r="G23" s="403" t="s">
        <v>56</v>
      </c>
      <c r="H23" s="402" t="str">
        <f>IF(G23="","",IF('[18]Mapa final'!G23='[18]Tabla probabilidad'!$C$4,"MUY BAJA",IF('[18]Mapa final'!G23='[18]Tabla probabilidad'!$C$5,"BAJA",IF('[18]Mapa final'!G23='[18]Tabla probabilidad'!$C$6,"MEDIA",IF('[18]Mapa final'!G23='[18]Tabla probabilidad'!$C$7,"ALTA",IF('[18]Mapa final'!G23='[18]Tabla probabilidad'!$C$8,"MUY ALTA"))))))</f>
        <v>ALTA</v>
      </c>
      <c r="I23" s="400">
        <f t="shared" ref="I23" si="47">IF(H23="","",IF(H23="Muy Baja",0.2,IF(H23="Baja",0.4,IF(H23="Media",0.6,IF(H23="Alta",0.8,IF(H23="Muy Alta",1,))))))</f>
        <v>0.8</v>
      </c>
      <c r="J23" s="401" t="s">
        <v>165</v>
      </c>
      <c r="K23" s="400" t="str">
        <f>IF(J23="","",IF(NOT(ISERROR(MATCH(J23,'[18]Tabla Impacto'!$B$37:$B$39,0))),'[18]Tabla Impacto'!$F$37&amp;"Por favor no seleccionar los criterios de impacto(Afectación Económica o presupuestal y Pérdida Reputacional)",J23))</f>
        <v xml:space="preserve">     Entre 50 y 100 SMLMV </v>
      </c>
      <c r="L23" s="402" t="str">
        <f>IF(OR(J23='[18]Tabla Impacto'!$F$25,J23='[18]Tabla Impacto'!$F$31),"Leve",IF(OR(J23='[18]Tabla Impacto'!$F$26,J23='[18]Tabla Impacto'!$F$32),"Menor",IF(OR(J23='[18]Tabla Impacto'!$F$27,J23='[18]Tabla Impacto'!$F$33,J23='[18]Tabla Impacto'!$F$37),"Moderado",IF(OR(J23='[18]Tabla Impacto'!$F$28,J23='[18]Tabla Impacto'!$F$34,J23='[18]Tabla Impacto'!$F$38),"Mayor",IF(OR(J23='[18]Tabla Impacto'!$F$29,J23='[18]Tabla Impacto'!$F$35,J23='[18]Tabla Impacto'!$F$39),"Catastrófico","")))))</f>
        <v>Moderado</v>
      </c>
      <c r="M23" s="400">
        <f t="shared" ref="M23" si="48">IF(L23="","",IF(L23="Leve",0.2,IF(L23="Menor",0.4,IF(L23="Moderado",0.6,IF(L23="Mayor",0.8,IF(L23="Catastrófico",1,))))))</f>
        <v>0.6</v>
      </c>
      <c r="N23" s="374" t="str">
        <f t="shared" ref="N23" si="49">IF(OR(AND(H23="Muy Baja",L23="Leve"),AND(H23="Muy Baja",L23="Menor"),AND(H23="Baja",L23="Leve")),"Bajo",IF(OR(AND(H23="Muy baja",L23="Moderado"),AND(H23="Baja",L23="Menor"),AND(H23="Baja",L23="Moderado"),AND(H23="Media",L23="Leve"),AND(H23="Media",L23="Menor"),AND(H23="Media",L23="Moderado"),AND(H23="Alta",L23="Leve"),AND(H23="Alta",L23="Menor")),"Moderado",IF(OR(AND(H23="Muy Baja",L23="Mayor"),AND(H23="Baja",L23="Mayor"),AND(H23="Media",L23="Mayor"),AND(H23="Alta",L23="Moderado"),AND(H23="Alta",L23="Mayor"),AND(H23="Muy Alta",L23="Leve"),AND(H23="Muy Alta",L23="Menor"),AND(H23="Muy Alta",L23="Moderado"),AND(H23="Muy Alta",L23="Mayor")),"Alto",IF(OR(AND(H23="Muy Baja",L23="Catastrófico"),AND(H23="Baja",L23="Catastrófico"),AND(H23="Media",L23="Catastrófico"),AND(H23="Alta",L23="Catastrófico"),AND(H23="Muy Alta",L23="Catastrófico")),"Extremo",""))))</f>
        <v>Alto</v>
      </c>
      <c r="O23" s="22">
        <v>1</v>
      </c>
      <c r="P23" s="23"/>
      <c r="Q23" s="23"/>
      <c r="R23" s="22" t="str">
        <f t="shared" si="3"/>
        <v/>
      </c>
      <c r="S23" s="12"/>
      <c r="T23" s="12"/>
      <c r="U23" s="24" t="str">
        <f>IF(AND(S23="Preventivo",T23="Automático"),"50%",IF(AND(S23="Preventivo",T23="Manual"),"40%",IF(AND(S23="Detectivo",T23="Automático"),"40%",IF(AND(S23="Detectivo",T23="Manual"),"30%",IF(AND(S23="Correctivo",T23="Automático"),"35%",IF(AND(S23="Correctivo",T23="Manual"),"25%",""))))))</f>
        <v/>
      </c>
      <c r="V23" s="12"/>
      <c r="W23" s="12"/>
      <c r="X23" s="12"/>
      <c r="Y23" s="25" t="str">
        <f t="shared" si="4"/>
        <v/>
      </c>
      <c r="Z23" s="19" t="str">
        <f>IFERROR(IF(Y23="","",IF(Y23&lt;=0.2,"Muy Baja",IF(Y23&lt;=0.4,"Baja",IF(Y23&lt;=0.6,"Media",IF(Y23&lt;=0.8,"Alta","Muy Alta"))))),"")</f>
        <v/>
      </c>
      <c r="AA23" s="24" t="str">
        <f>+Y23</f>
        <v/>
      </c>
      <c r="AB23" s="19" t="str">
        <f>IFERROR(IF(AC23="","",IF(AC23&lt;=0.2,"Leve",IF(AC23&lt;=0.4,"Menor",IF(AC23&lt;=0.6,"Moderado",IF(AC23&lt;=0.8,"Mayor","Catastrófico"))))),"")</f>
        <v/>
      </c>
      <c r="AC23" s="24" t="str">
        <f t="shared" si="5"/>
        <v/>
      </c>
      <c r="AD23" s="2" t="str">
        <f>IFERROR(IF(OR(AND(Z23="Muy Baja",AB23="Leve"),AND(Z23="Muy Baja",AB23="Menor"),AND(Z23="Baja",AB23="Leve")),"Bajo",IF(OR(AND(Z23="Muy baja",AB23="Moderado"),AND(Z23="Baja",AB23="Menor"),AND(Z23="Baja",AB23="Moderado"),AND(Z23="Media",AB23="Leve"),AND(Z23="Media",AB23="Menor"),AND(Z23="Media",AB23="Moderado"),AND(Z23="Alta",AB23="Leve"),AND(Z23="Alta",AB23="Menor")),"Moderado",IF(OR(AND(Z23="Muy Baja",AB23="Mayor"),AND(Z23="Baja",AB23="Mayor"),AND(Z23="Media",AB23="Mayor"),AND(Z23="Alta",AB23="Moderado"),AND(Z23="Alta",AB23="Mayor"),AND(Z23="Muy Alta",AB23="Leve"),AND(Z23="Muy Alta",AB23="Menor"),AND(Z23="Muy Alta",AB23="Moderado"),AND(Z23="Muy Alta",AB23="Mayor")),"Alto",IF(OR(AND(Z23="Muy Baja",AB23="Catastrófico"),AND(Z23="Baja",AB23="Catastrófico"),AND(Z23="Media",AB23="Catastrófico"),AND(Z23="Alta",AB23="Catastrófico"),AND(Z23="Muy Alta",AB23="Catastrófico")),"Extremo","")))),"")</f>
        <v/>
      </c>
      <c r="AE23" s="12"/>
      <c r="AF23" s="359"/>
      <c r="AG23" s="128"/>
      <c r="AH23" s="128"/>
      <c r="AI23" s="128"/>
      <c r="AJ23" s="128"/>
      <c r="AK23" s="128"/>
    </row>
    <row r="24" spans="1:37" ht="69" x14ac:dyDescent="0.3">
      <c r="A24" s="501"/>
      <c r="B24" s="403"/>
      <c r="C24" s="403"/>
      <c r="D24" s="403"/>
      <c r="E24" s="403"/>
      <c r="F24" s="403"/>
      <c r="G24" s="403"/>
      <c r="H24" s="402"/>
      <c r="I24" s="400"/>
      <c r="J24" s="401"/>
      <c r="K24" s="400">
        <f>IF(NOT(ISERROR(MATCH(J24,_xlfn.ANCHORARRAY(E27),0))),#REF!&amp;"Por favor no seleccionar los criterios de impacto",J24)</f>
        <v>0</v>
      </c>
      <c r="L24" s="402"/>
      <c r="M24" s="400"/>
      <c r="N24" s="374"/>
      <c r="O24" s="22">
        <v>2</v>
      </c>
      <c r="P24" s="23" t="s">
        <v>799</v>
      </c>
      <c r="Q24" s="356" t="s">
        <v>774</v>
      </c>
      <c r="R24" s="22" t="str">
        <f t="shared" si="3"/>
        <v>Probabilidad</v>
      </c>
      <c r="S24" s="12" t="s">
        <v>68</v>
      </c>
      <c r="T24" s="12" t="s">
        <v>61</v>
      </c>
      <c r="U24" s="24" t="str">
        <f t="shared" ref="U24" si="50">IF(AND(S24="Preventivo",T24="Automático"),"50%",IF(AND(S24="Preventivo",T24="Manual"),"40%",IF(AND(S24="Detectivo",T24="Automático"),"40%",IF(AND(S24="Detectivo",T24="Manual"),"30%",IF(AND(S24="Correctivo",T24="Automático"),"35%",IF(AND(S24="Correctivo",T24="Manual"),"25%",""))))))</f>
        <v>30%</v>
      </c>
      <c r="V24" s="12" t="s">
        <v>69</v>
      </c>
      <c r="W24" s="12" t="s">
        <v>116</v>
      </c>
      <c r="X24" s="12" t="s">
        <v>64</v>
      </c>
      <c r="Y24" s="25">
        <f t="shared" si="4"/>
        <v>0</v>
      </c>
      <c r="Z24" s="19" t="str">
        <f t="shared" si="7"/>
        <v>Muy Baja</v>
      </c>
      <c r="AA24" s="24">
        <f t="shared" ref="AA24" si="51">+Y24</f>
        <v>0</v>
      </c>
      <c r="AB24" s="19" t="str">
        <f t="shared" si="9"/>
        <v>Leve</v>
      </c>
      <c r="AC24" s="24">
        <f t="shared" si="5"/>
        <v>0</v>
      </c>
      <c r="AD24" s="2" t="str">
        <f t="shared" ref="AD24" si="52">IFERROR(IF(OR(AND(Z24="Muy Baja",AB24="Leve"),AND(Z24="Muy Baja",AB24="Menor"),AND(Z24="Baja",AB24="Leve")),"Bajo",IF(OR(AND(Z24="Muy baja",AB24="Moderado"),AND(Z24="Baja",AB24="Menor"),AND(Z24="Baja",AB24="Moderado"),AND(Z24="Media",AB24="Leve"),AND(Z24="Media",AB24="Menor"),AND(Z24="Media",AB24="Moderado"),AND(Z24="Alta",AB24="Leve"),AND(Z24="Alta",AB24="Menor")),"Moderado",IF(OR(AND(Z24="Muy Baja",AB24="Mayor"),AND(Z24="Baja",AB24="Mayor"),AND(Z24="Media",AB24="Mayor"),AND(Z24="Alta",AB24="Moderado"),AND(Z24="Alta",AB24="Mayor"),AND(Z24="Muy Alta",AB24="Leve"),AND(Z24="Muy Alta",AB24="Menor"),AND(Z24="Muy Alta",AB24="Moderado"),AND(Z24="Muy Alta",AB24="Mayor")),"Alto",IF(OR(AND(Z24="Muy Baja",AB24="Catastrófico"),AND(Z24="Baja",AB24="Catastrófico"),AND(Z24="Media",AB24="Catastrófico"),AND(Z24="Alta",AB24="Catastrófico"),AND(Z24="Muy Alta",AB24="Catastrófico")),"Extremo","")))),"")</f>
        <v>Bajo</v>
      </c>
      <c r="AE24" s="12" t="s">
        <v>201</v>
      </c>
      <c r="AF24" s="359"/>
      <c r="AG24" s="128"/>
      <c r="AH24" s="128"/>
      <c r="AI24" s="128"/>
      <c r="AJ24" s="128"/>
      <c r="AK24" s="128"/>
    </row>
  </sheetData>
  <mergeCells count="162">
    <mergeCell ref="A5:B5"/>
    <mergeCell ref="C5:G5"/>
    <mergeCell ref="H5:I5"/>
    <mergeCell ref="J5:N5"/>
    <mergeCell ref="O5:P5"/>
    <mergeCell ref="Q5:AE5"/>
    <mergeCell ref="G7:G8"/>
    <mergeCell ref="H7:H8"/>
    <mergeCell ref="I7:I8"/>
    <mergeCell ref="J7:J8"/>
    <mergeCell ref="K7:K8"/>
    <mergeCell ref="L7:L8"/>
    <mergeCell ref="A1:D3"/>
    <mergeCell ref="E1:AG1"/>
    <mergeCell ref="AH1:AK1"/>
    <mergeCell ref="E2:AG3"/>
    <mergeCell ref="AH2:AK2"/>
    <mergeCell ref="AH3:AK3"/>
    <mergeCell ref="A7:A8"/>
    <mergeCell ref="B7:B8"/>
    <mergeCell ref="C7:C8"/>
    <mergeCell ref="D7:D8"/>
    <mergeCell ref="E7:E8"/>
    <mergeCell ref="F7:F8"/>
    <mergeCell ref="AG5:AK5"/>
    <mergeCell ref="A6:G6"/>
    <mergeCell ref="H6:N6"/>
    <mergeCell ref="O6:X6"/>
    <mergeCell ref="Y6:AE6"/>
    <mergeCell ref="AF6:AK6"/>
    <mergeCell ref="K9:K10"/>
    <mergeCell ref="N9:N10"/>
    <mergeCell ref="N11:N12"/>
    <mergeCell ref="AJ7:AJ8"/>
    <mergeCell ref="AK7:AK8"/>
    <mergeCell ref="AD7:AD8"/>
    <mergeCell ref="AE7:AE8"/>
    <mergeCell ref="AF7:AF8"/>
    <mergeCell ref="AG7:AG8"/>
    <mergeCell ref="AH7:AH8"/>
    <mergeCell ref="AI7:AI8"/>
    <mergeCell ref="S7:X7"/>
    <mergeCell ref="Y7:Y8"/>
    <mergeCell ref="Z7:Z8"/>
    <mergeCell ref="AA7:AA8"/>
    <mergeCell ref="AB7:AB8"/>
    <mergeCell ref="AC7:AC8"/>
    <mergeCell ref="M7:M8"/>
    <mergeCell ref="N7:N8"/>
    <mergeCell ref="O7:O8"/>
    <mergeCell ref="P7:P8"/>
    <mergeCell ref="Q7:Q8"/>
    <mergeCell ref="R7:R8"/>
    <mergeCell ref="L15:L16"/>
    <mergeCell ref="L9:L10"/>
    <mergeCell ref="M9:M10"/>
    <mergeCell ref="B9:B10"/>
    <mergeCell ref="C9:C10"/>
    <mergeCell ref="D9:D10"/>
    <mergeCell ref="E9:E10"/>
    <mergeCell ref="F9:F10"/>
    <mergeCell ref="G9:G10"/>
    <mergeCell ref="L11:L12"/>
    <mergeCell ref="M11:M12"/>
    <mergeCell ref="B11:B12"/>
    <mergeCell ref="C11:C12"/>
    <mergeCell ref="D11:D12"/>
    <mergeCell ref="E11:E12"/>
    <mergeCell ref="F11:F12"/>
    <mergeCell ref="G11:G12"/>
    <mergeCell ref="H11:H12"/>
    <mergeCell ref="I11:I12"/>
    <mergeCell ref="J11:J12"/>
    <mergeCell ref="K11:K12"/>
    <mergeCell ref="H9:H10"/>
    <mergeCell ref="I9:I10"/>
    <mergeCell ref="J9:J10"/>
    <mergeCell ref="H15:H16"/>
    <mergeCell ref="I15:I16"/>
    <mergeCell ref="J13:J14"/>
    <mergeCell ref="K13:K14"/>
    <mergeCell ref="L13:L14"/>
    <mergeCell ref="M13:M14"/>
    <mergeCell ref="N13:N14"/>
    <mergeCell ref="B15:B16"/>
    <mergeCell ref="C15:C16"/>
    <mergeCell ref="D15:D16"/>
    <mergeCell ref="E15:E16"/>
    <mergeCell ref="F15:F16"/>
    <mergeCell ref="B13:B14"/>
    <mergeCell ref="C13:C14"/>
    <mergeCell ref="D13:D14"/>
    <mergeCell ref="E13:E14"/>
    <mergeCell ref="F13:F14"/>
    <mergeCell ref="G13:G14"/>
    <mergeCell ref="H13:H14"/>
    <mergeCell ref="I13:I14"/>
    <mergeCell ref="M15:M16"/>
    <mergeCell ref="N15:N16"/>
    <mergeCell ref="J15:J16"/>
    <mergeCell ref="K15:K16"/>
    <mergeCell ref="J17:J18"/>
    <mergeCell ref="K17:K18"/>
    <mergeCell ref="L17:L18"/>
    <mergeCell ref="M17:M18"/>
    <mergeCell ref="N17:N18"/>
    <mergeCell ref="B19:B20"/>
    <mergeCell ref="C19:C20"/>
    <mergeCell ref="D19:D20"/>
    <mergeCell ref="E19:E20"/>
    <mergeCell ref="F19:F20"/>
    <mergeCell ref="B17:B18"/>
    <mergeCell ref="C17:C18"/>
    <mergeCell ref="D17:D18"/>
    <mergeCell ref="E17:E18"/>
    <mergeCell ref="F17:F18"/>
    <mergeCell ref="G17:G18"/>
    <mergeCell ref="H17:H18"/>
    <mergeCell ref="I17:I18"/>
    <mergeCell ref="M19:M20"/>
    <mergeCell ref="N19:N20"/>
    <mergeCell ref="B21:B22"/>
    <mergeCell ref="C21:C22"/>
    <mergeCell ref="D21:D22"/>
    <mergeCell ref="E21:E22"/>
    <mergeCell ref="F21:F22"/>
    <mergeCell ref="G21:G22"/>
    <mergeCell ref="H21:H22"/>
    <mergeCell ref="I21:I22"/>
    <mergeCell ref="G19:G20"/>
    <mergeCell ref="H19:H20"/>
    <mergeCell ref="I19:I20"/>
    <mergeCell ref="J19:J20"/>
    <mergeCell ref="K19:K20"/>
    <mergeCell ref="L19:L20"/>
    <mergeCell ref="A9:A10"/>
    <mergeCell ref="A11:A12"/>
    <mergeCell ref="A13:A14"/>
    <mergeCell ref="A15:A16"/>
    <mergeCell ref="A17:A18"/>
    <mergeCell ref="A19:A20"/>
    <mergeCell ref="A21:A22"/>
    <mergeCell ref="A23:A24"/>
    <mergeCell ref="G23:G24"/>
    <mergeCell ref="E23:E24"/>
    <mergeCell ref="F23:F24"/>
    <mergeCell ref="G15:G16"/>
    <mergeCell ref="L23:L24"/>
    <mergeCell ref="J21:J22"/>
    <mergeCell ref="K21:K22"/>
    <mergeCell ref="L21:L22"/>
    <mergeCell ref="M21:M22"/>
    <mergeCell ref="N21:N22"/>
    <mergeCell ref="B23:B24"/>
    <mergeCell ref="C23:C24"/>
    <mergeCell ref="D23:D24"/>
    <mergeCell ref="M23:M24"/>
    <mergeCell ref="N23:N24"/>
    <mergeCell ref="H23:H24"/>
    <mergeCell ref="I23:I24"/>
    <mergeCell ref="J23:J24"/>
    <mergeCell ref="K23:K24"/>
  </mergeCells>
  <conditionalFormatting sqref="H9 H11 H13 H15 H17 H19 H21 H23">
    <cfRule type="cellIs" dxfId="505" priority="25" operator="equal">
      <formula>"Muy Alta"</formula>
    </cfRule>
    <cfRule type="cellIs" dxfId="504" priority="26" operator="equal">
      <formula>"Alta"</formula>
    </cfRule>
    <cfRule type="cellIs" dxfId="503" priority="27" operator="equal">
      <formula>"Media"</formula>
    </cfRule>
    <cfRule type="cellIs" dxfId="502" priority="28" operator="equal">
      <formula>"Baja"</formula>
    </cfRule>
    <cfRule type="cellIs" dxfId="501" priority="29" operator="equal">
      <formula>"Muy Baja"</formula>
    </cfRule>
  </conditionalFormatting>
  <conditionalFormatting sqref="K9:K24">
    <cfRule type="containsText" dxfId="500" priority="1" operator="containsText" text="❌">
      <formula>NOT(ISERROR(SEARCH("❌",K9)))</formula>
    </cfRule>
  </conditionalFormatting>
  <conditionalFormatting sqref="L9 L11 L13 L15 L17 L19 L21 L23">
    <cfRule type="cellIs" dxfId="499" priority="20" operator="equal">
      <formula>"Catastrófico"</formula>
    </cfRule>
    <cfRule type="cellIs" dxfId="498" priority="21" operator="equal">
      <formula>"Mayor"</formula>
    </cfRule>
    <cfRule type="cellIs" dxfId="497" priority="22" operator="equal">
      <formula>"Moderado"</formula>
    </cfRule>
    <cfRule type="cellIs" dxfId="496" priority="23" operator="equal">
      <formula>"Menor"</formula>
    </cfRule>
    <cfRule type="cellIs" dxfId="495" priority="24" operator="equal">
      <formula>"Leve"</formula>
    </cfRule>
  </conditionalFormatting>
  <conditionalFormatting sqref="N9 N11 N13 N15 N17 N19 N21 N23">
    <cfRule type="cellIs" dxfId="494" priority="16" operator="equal">
      <formula>"Extremo"</formula>
    </cfRule>
    <cfRule type="cellIs" dxfId="493" priority="17" operator="equal">
      <formula>"Alto"</formula>
    </cfRule>
    <cfRule type="cellIs" dxfId="492" priority="18" operator="equal">
      <formula>"Moderado"</formula>
    </cfRule>
    <cfRule type="cellIs" dxfId="491" priority="19" operator="equal">
      <formula>"Bajo"</formula>
    </cfRule>
  </conditionalFormatting>
  <conditionalFormatting sqref="Z9:Z24">
    <cfRule type="cellIs" dxfId="490" priority="11" operator="equal">
      <formula>"Muy Alta"</formula>
    </cfRule>
    <cfRule type="cellIs" dxfId="489" priority="12" operator="equal">
      <formula>"Alta"</formula>
    </cfRule>
    <cfRule type="cellIs" dxfId="488" priority="13" operator="equal">
      <formula>"Media"</formula>
    </cfRule>
    <cfRule type="cellIs" dxfId="487" priority="14" operator="equal">
      <formula>"Baja"</formula>
    </cfRule>
    <cfRule type="cellIs" dxfId="486" priority="15" operator="equal">
      <formula>"Muy Baja"</formula>
    </cfRule>
  </conditionalFormatting>
  <conditionalFormatting sqref="AB9:AB24">
    <cfRule type="cellIs" dxfId="485" priority="6" operator="equal">
      <formula>"Catastrófico"</formula>
    </cfRule>
    <cfRule type="cellIs" dxfId="484" priority="7" operator="equal">
      <formula>"Mayor"</formula>
    </cfRule>
    <cfRule type="cellIs" dxfId="483" priority="8" operator="equal">
      <formula>"Moderado"</formula>
    </cfRule>
    <cfRule type="cellIs" dxfId="482" priority="9" operator="equal">
      <formula>"Menor"</formula>
    </cfRule>
    <cfRule type="cellIs" dxfId="481" priority="10" operator="equal">
      <formula>"Leve"</formula>
    </cfRule>
  </conditionalFormatting>
  <conditionalFormatting sqref="AD9:AD24">
    <cfRule type="cellIs" dxfId="480" priority="2" operator="equal">
      <formula>"Extremo"</formula>
    </cfRule>
    <cfRule type="cellIs" dxfId="479" priority="3" operator="equal">
      <formula>"Alto"</formula>
    </cfRule>
    <cfRule type="cellIs" dxfId="478" priority="4" operator="equal">
      <formula>"Moderado"</formula>
    </cfRule>
    <cfRule type="cellIs" dxfId="477" priority="5" operator="equal">
      <formula>"Bajo"</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D07A1-03D1-4326-8571-A94FB1DCC03C}">
  <sheetPr>
    <tabColor rgb="FF92D050"/>
  </sheetPr>
  <dimension ref="A1:AK22"/>
  <sheetViews>
    <sheetView topLeftCell="A2" zoomScale="80" zoomScaleNormal="80" workbookViewId="0">
      <selection activeCell="F11" sqref="F11:F12"/>
    </sheetView>
  </sheetViews>
  <sheetFormatPr baseColWidth="10" defaultColWidth="11.44140625" defaultRowHeight="13.8" x14ac:dyDescent="0.3"/>
  <cols>
    <col min="1" max="1" width="4" style="3" bestFit="1" customWidth="1"/>
    <col min="2" max="2" width="14.109375" style="3" customWidth="1"/>
    <col min="3" max="3" width="20.33203125" style="3" customWidth="1"/>
    <col min="4" max="4" width="21.88671875" style="3" customWidth="1"/>
    <col min="5" max="5" width="53.33203125" style="3" customWidth="1"/>
    <col min="6" max="6" width="19" style="3" customWidth="1"/>
    <col min="7" max="7" width="41" style="3" customWidth="1"/>
    <col min="8" max="8" width="16.5546875" style="3" customWidth="1"/>
    <col min="9" max="9" width="6.33203125" style="3" bestFit="1" customWidth="1"/>
    <col min="10" max="10" width="27.33203125" style="3" bestFit="1" customWidth="1"/>
    <col min="11" max="11" width="39.109375" style="3" customWidth="1"/>
    <col min="12" max="12" width="17.5546875" style="3" customWidth="1"/>
    <col min="13" max="13" width="6.33203125" style="3" bestFit="1" customWidth="1"/>
    <col min="14" max="14" width="16" style="3" customWidth="1"/>
    <col min="15" max="15" width="5.88671875" style="3" customWidth="1"/>
    <col min="16" max="16" width="42.33203125" style="3" customWidth="1"/>
    <col min="17" max="17" width="31" style="3" customWidth="1"/>
    <col min="18" max="18" width="15.109375" style="3" bestFit="1" customWidth="1"/>
    <col min="19" max="19" width="6.88671875" style="3" customWidth="1"/>
    <col min="20" max="20" width="5" style="3" customWidth="1"/>
    <col min="21" max="21" width="5.5546875" style="3" customWidth="1"/>
    <col min="22" max="22" width="7.88671875" style="3" customWidth="1"/>
    <col min="23" max="23" width="6.6640625" style="3" customWidth="1"/>
    <col min="24" max="24" width="7.5546875" style="3" customWidth="1"/>
    <col min="25" max="25" width="13.44140625" style="3" customWidth="1"/>
    <col min="26" max="26" width="8.6640625" style="3" customWidth="1"/>
    <col min="27" max="27" width="10.44140625" style="3" customWidth="1"/>
    <col min="28" max="28" width="9.33203125" style="3" customWidth="1"/>
    <col min="29" max="29" width="9.109375" style="3" customWidth="1"/>
    <col min="30" max="30" width="11.88671875" style="3" customWidth="1"/>
    <col min="31" max="31" width="7.33203125" style="3" customWidth="1"/>
    <col min="32" max="32" width="23" style="3" customWidth="1"/>
    <col min="33" max="33" width="18.88671875" style="3" customWidth="1"/>
    <col min="34" max="34" width="16.88671875" style="3" customWidth="1"/>
    <col min="35" max="35" width="14.88671875" style="3" customWidth="1"/>
    <col min="36" max="36" width="18.5546875" style="3" customWidth="1"/>
    <col min="37" max="37" width="21" style="3" customWidth="1"/>
    <col min="38" max="16384" width="11.44140625" style="3"/>
  </cols>
  <sheetData>
    <row r="1" spans="1:37" ht="30" customHeight="1" x14ac:dyDescent="0.3">
      <c r="A1" s="373"/>
      <c r="B1" s="373"/>
      <c r="C1" s="373"/>
      <c r="D1" s="373"/>
      <c r="E1" s="375" t="s">
        <v>0</v>
      </c>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t="s">
        <v>1</v>
      </c>
      <c r="AI1" s="375"/>
      <c r="AJ1" s="375"/>
      <c r="AK1" s="375"/>
    </row>
    <row r="2" spans="1:37" ht="30" customHeight="1" x14ac:dyDescent="0.3">
      <c r="A2" s="373"/>
      <c r="B2" s="373"/>
      <c r="C2" s="373"/>
      <c r="D2" s="373"/>
      <c r="E2" s="375" t="s">
        <v>2</v>
      </c>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t="s">
        <v>3</v>
      </c>
      <c r="AI2" s="375"/>
      <c r="AJ2" s="375"/>
      <c r="AK2" s="375"/>
    </row>
    <row r="3" spans="1:37" ht="30" customHeight="1" x14ac:dyDescent="0.3">
      <c r="A3" s="373"/>
      <c r="B3" s="373"/>
      <c r="C3" s="373"/>
      <c r="D3" s="373"/>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t="s">
        <v>4</v>
      </c>
      <c r="AI3" s="375"/>
      <c r="AJ3" s="375"/>
      <c r="AK3" s="375"/>
    </row>
    <row r="5" spans="1:37" ht="26.25" customHeight="1" x14ac:dyDescent="0.3">
      <c r="A5" s="612" t="s">
        <v>5</v>
      </c>
      <c r="B5" s="612"/>
      <c r="C5" s="613" t="s">
        <v>519</v>
      </c>
      <c r="D5" s="613"/>
      <c r="E5" s="613"/>
      <c r="F5" s="613"/>
      <c r="G5" s="613"/>
      <c r="H5" s="612" t="s">
        <v>7</v>
      </c>
      <c r="I5" s="612"/>
      <c r="J5" s="613" t="s">
        <v>733</v>
      </c>
      <c r="K5" s="613"/>
      <c r="L5" s="613"/>
      <c r="M5" s="613"/>
      <c r="N5" s="613"/>
      <c r="O5" s="612" t="s">
        <v>8</v>
      </c>
      <c r="P5" s="612"/>
      <c r="Q5" s="614"/>
      <c r="R5" s="615"/>
      <c r="S5" s="615"/>
      <c r="T5" s="615"/>
      <c r="U5" s="615"/>
      <c r="V5" s="615"/>
      <c r="W5" s="615"/>
      <c r="X5" s="615"/>
      <c r="Y5" s="615"/>
      <c r="Z5" s="615"/>
      <c r="AA5" s="615"/>
      <c r="AB5" s="615"/>
      <c r="AC5" s="615"/>
      <c r="AD5" s="615"/>
      <c r="AE5" s="616"/>
      <c r="AF5" s="160" t="s">
        <v>10</v>
      </c>
      <c r="AG5" s="608"/>
      <c r="AH5" s="608"/>
      <c r="AI5" s="608"/>
      <c r="AJ5" s="608"/>
      <c r="AK5" s="608"/>
    </row>
    <row r="6" spans="1:37" x14ac:dyDescent="0.3">
      <c r="A6" s="607" t="s">
        <v>12</v>
      </c>
      <c r="B6" s="607"/>
      <c r="C6" s="607"/>
      <c r="D6" s="607"/>
      <c r="E6" s="607"/>
      <c r="F6" s="607"/>
      <c r="G6" s="607"/>
      <c r="H6" s="600" t="s">
        <v>13</v>
      </c>
      <c r="I6" s="600"/>
      <c r="J6" s="600"/>
      <c r="K6" s="600"/>
      <c r="L6" s="600"/>
      <c r="M6" s="600"/>
      <c r="N6" s="600"/>
      <c r="O6" s="609" t="s">
        <v>14</v>
      </c>
      <c r="P6" s="609"/>
      <c r="Q6" s="609"/>
      <c r="R6" s="609"/>
      <c r="S6" s="609"/>
      <c r="T6" s="609"/>
      <c r="U6" s="609"/>
      <c r="V6" s="609"/>
      <c r="W6" s="609"/>
      <c r="X6" s="609"/>
      <c r="Y6" s="610" t="s">
        <v>15</v>
      </c>
      <c r="Z6" s="610"/>
      <c r="AA6" s="610"/>
      <c r="AB6" s="610"/>
      <c r="AC6" s="610"/>
      <c r="AD6" s="610"/>
      <c r="AE6" s="610"/>
      <c r="AF6" s="611" t="s">
        <v>16</v>
      </c>
      <c r="AG6" s="611"/>
      <c r="AH6" s="611"/>
      <c r="AI6" s="611"/>
      <c r="AJ6" s="611"/>
      <c r="AK6" s="611"/>
    </row>
    <row r="7" spans="1:37" ht="16.5" customHeight="1" x14ac:dyDescent="0.3">
      <c r="A7" s="606" t="s">
        <v>17</v>
      </c>
      <c r="B7" s="607" t="s">
        <v>18</v>
      </c>
      <c r="C7" s="605" t="s">
        <v>19</v>
      </c>
      <c r="D7" s="605" t="s">
        <v>20</v>
      </c>
      <c r="E7" s="607" t="s">
        <v>21</v>
      </c>
      <c r="F7" s="605" t="s">
        <v>22</v>
      </c>
      <c r="G7" s="605" t="s">
        <v>23</v>
      </c>
      <c r="H7" s="601" t="s">
        <v>24</v>
      </c>
      <c r="I7" s="600" t="s">
        <v>25</v>
      </c>
      <c r="J7" s="601" t="s">
        <v>26</v>
      </c>
      <c r="K7" s="601" t="s">
        <v>27</v>
      </c>
      <c r="L7" s="601" t="s">
        <v>28</v>
      </c>
      <c r="M7" s="600" t="s">
        <v>25</v>
      </c>
      <c r="N7" s="601" t="s">
        <v>29</v>
      </c>
      <c r="O7" s="602" t="s">
        <v>30</v>
      </c>
      <c r="P7" s="599" t="s">
        <v>31</v>
      </c>
      <c r="Q7" s="603" t="s">
        <v>32</v>
      </c>
      <c r="R7" s="599" t="s">
        <v>33</v>
      </c>
      <c r="S7" s="599" t="s">
        <v>34</v>
      </c>
      <c r="T7" s="599"/>
      <c r="U7" s="599"/>
      <c r="V7" s="599"/>
      <c r="W7" s="599"/>
      <c r="X7" s="599"/>
      <c r="Y7" s="598" t="s">
        <v>35</v>
      </c>
      <c r="Z7" s="598" t="s">
        <v>36</v>
      </c>
      <c r="AA7" s="598" t="s">
        <v>25</v>
      </c>
      <c r="AB7" s="598" t="s">
        <v>37</v>
      </c>
      <c r="AC7" s="598" t="s">
        <v>25</v>
      </c>
      <c r="AD7" s="598" t="s">
        <v>38</v>
      </c>
      <c r="AE7" s="598" t="s">
        <v>39</v>
      </c>
      <c r="AF7" s="597" t="s">
        <v>16</v>
      </c>
      <c r="AG7" s="597" t="s">
        <v>40</v>
      </c>
      <c r="AH7" s="597" t="s">
        <v>41</v>
      </c>
      <c r="AI7" s="597" t="s">
        <v>42</v>
      </c>
      <c r="AJ7" s="597" t="s">
        <v>43</v>
      </c>
      <c r="AK7" s="597" t="s">
        <v>44</v>
      </c>
    </row>
    <row r="8" spans="1:37" s="161" customFormat="1" ht="94.5" customHeight="1" x14ac:dyDescent="0.3">
      <c r="A8" s="606"/>
      <c r="B8" s="607"/>
      <c r="C8" s="605"/>
      <c r="D8" s="605"/>
      <c r="E8" s="607"/>
      <c r="F8" s="605"/>
      <c r="G8" s="605"/>
      <c r="H8" s="601"/>
      <c r="I8" s="600"/>
      <c r="J8" s="601"/>
      <c r="K8" s="601"/>
      <c r="L8" s="600"/>
      <c r="M8" s="600"/>
      <c r="N8" s="601"/>
      <c r="O8" s="602"/>
      <c r="P8" s="599"/>
      <c r="Q8" s="604"/>
      <c r="R8" s="599"/>
      <c r="S8" s="79" t="s">
        <v>45</v>
      </c>
      <c r="T8" s="79" t="s">
        <v>46</v>
      </c>
      <c r="U8" s="79" t="s">
        <v>47</v>
      </c>
      <c r="V8" s="79" t="s">
        <v>48</v>
      </c>
      <c r="W8" s="79" t="s">
        <v>49</v>
      </c>
      <c r="X8" s="79" t="s">
        <v>50</v>
      </c>
      <c r="Y8" s="598"/>
      <c r="Z8" s="598"/>
      <c r="AA8" s="598"/>
      <c r="AB8" s="598"/>
      <c r="AC8" s="598"/>
      <c r="AD8" s="598"/>
      <c r="AE8" s="598"/>
      <c r="AF8" s="597"/>
      <c r="AG8" s="597"/>
      <c r="AH8" s="597"/>
      <c r="AI8" s="597"/>
      <c r="AJ8" s="597"/>
      <c r="AK8" s="597"/>
    </row>
    <row r="9" spans="1:37" ht="59.4" customHeight="1" x14ac:dyDescent="0.3">
      <c r="A9" s="373">
        <v>1</v>
      </c>
      <c r="B9" s="591" t="s">
        <v>130</v>
      </c>
      <c r="C9" s="591" t="s">
        <v>421</v>
      </c>
      <c r="D9" s="591" t="s">
        <v>422</v>
      </c>
      <c r="E9" s="592" t="s">
        <v>423</v>
      </c>
      <c r="F9" s="591" t="s">
        <v>251</v>
      </c>
      <c r="G9" s="591" t="s">
        <v>56</v>
      </c>
      <c r="H9" s="590" t="str">
        <f>IF(G9="","",IF('Sec. Cultura y Patrimonio'!G9='[19]Tabla probabilidad'!$C$4,"MUY BAJA",IF('Sec. Cultura y Patrimonio'!G9='[19]Tabla probabilidad'!$C$5,"BAJA",IF('Sec. Cultura y Patrimonio'!G9='[19]Tabla probabilidad'!$C$6,"MEDIA",IF('Sec. Cultura y Patrimonio'!G9='[19]Tabla probabilidad'!$C$7,"ALTA",IF('Sec. Cultura y Patrimonio'!G9='[19]Tabla probabilidad'!$C$8,"MUY ALTA"))))))</f>
        <v>MEDIA</v>
      </c>
      <c r="I9" s="589">
        <f>IF(H9="","",IF(H9="Muy Baja",0.2,IF(H9="Baja",0.4,IF(H9="Media",0.6,IF(H9="Alta",0.8,IF(H9="Muy Alta",1,))))))</f>
        <v>0.6</v>
      </c>
      <c r="J9" s="593" t="s">
        <v>165</v>
      </c>
      <c r="K9" s="589" t="str">
        <f>IF(J9="","",IF(NOT(ISERROR(MATCH(J9,'[19]Tabla Impacto'!$B$37:$B$39,0))),'[19]Tabla Impacto'!$F$37&amp;"Por favor no seleccionar los criterios de impacto(Afectación Económica o presupuestal y Pérdida Reputacional)",J9))</f>
        <v xml:space="preserve">     Entre 50 y 100 SMLMV </v>
      </c>
      <c r="L9" s="590" t="str">
        <f>IF(OR(J9='[19]Tabla Impacto'!$F$25,J9='[19]Tabla Impacto'!$F$31),"Leve",IF(OR(J9='[19]Tabla Impacto'!$F$26,J9='[19]Tabla Impacto'!$F$32),"Menor",IF(OR(J9='[19]Tabla Impacto'!$F$27,J9='[19]Tabla Impacto'!$F$33,J9='[19]Tabla Impacto'!$F$37),"Moderado",IF(OR(J9='[19]Tabla Impacto'!$F$28,J9='[19]Tabla Impacto'!$F$34,J9='[19]Tabla Impacto'!$F$38),"Mayor",IF(OR(J9='[19]Tabla Impacto'!$F$29,J9='[19]Tabla Impacto'!$F$35,J9='[19]Tabla Impacto'!$F$39),"Catastrófico","")))))</f>
        <v/>
      </c>
      <c r="M9" s="589" t="str">
        <f>IF(L9="","",IF(L9="Leve",0.2,IF(L9="Menor",0.4,IF(L9="Moderado",0.6,IF(L9="Mayor",0.8,IF(L9="Catastrófico",1,))))))</f>
        <v/>
      </c>
      <c r="N9" s="375"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1">
        <v>1</v>
      </c>
      <c r="P9" s="164" t="s">
        <v>424</v>
      </c>
      <c r="Q9" s="164" t="s">
        <v>425</v>
      </c>
      <c r="R9" s="1" t="str">
        <f>IF(OR(S9="Preventivo",S9="Detectivo"),"Probabilidad",IF(S9="Correctivo","Impacto",""))</f>
        <v>Probabilidad</v>
      </c>
      <c r="S9" s="81" t="s">
        <v>60</v>
      </c>
      <c r="T9" s="81" t="s">
        <v>61</v>
      </c>
      <c r="U9" s="165" t="str">
        <f t="shared" ref="U9:U20" si="0">IF(AND(S9="Preventivo",T9="Automático"),"50%",IF(AND(S9="Preventivo",T9="Manual"),"40%",IF(AND(S9="Detectivo",T9="Automático"),"40%",IF(AND(S9="Detectivo",T9="Manual"),"30%",IF(AND(S9="Correctivo",T9="Automático"),"35%",IF(AND(S9="Correctivo",T9="Manual"),"25%",""))))))</f>
        <v>40%</v>
      </c>
      <c r="V9" s="81" t="s">
        <v>62</v>
      </c>
      <c r="W9" s="81" t="s">
        <v>63</v>
      </c>
      <c r="X9" s="81" t="s">
        <v>64</v>
      </c>
      <c r="Y9" s="166">
        <f>IFERROR(IF(R9="Probabilidad",(I9-(+I9*U9)),IF(R9="Impacto",I9,"")),"")</f>
        <v>0.36</v>
      </c>
      <c r="Z9" s="163" t="str">
        <f>IFERROR(IF(Y9="","",IF(Y9&lt;=0.2,"Muy Baja",IF(Y9&lt;=0.4,"Baja",IF(Y9&lt;=0.6,"Media",IF(Y9&lt;=0.8,"Alta","Muy Alta"))))),"")</f>
        <v>Baja</v>
      </c>
      <c r="AA9" s="165">
        <f t="shared" ref="AA9:AA20" si="1">+Y9</f>
        <v>0.36</v>
      </c>
      <c r="AB9" s="163" t="str">
        <f>IFERROR(IF(AC9="","",IF(AC9&lt;=0.2,"Leve",IF(AC9&lt;=0.4,"Menor",IF(AC9&lt;=0.6,"Moderado",IF(AC9&lt;=0.8,"Mayor","Catastrófico"))))),"")</f>
        <v/>
      </c>
      <c r="AC9" s="165" t="str">
        <f>IFERROR(IF(R9="Impacto",(M9-(+M9*U9)),IF(R9="Probabilidad",M9,"")),"")</f>
        <v/>
      </c>
      <c r="AD9" s="159" t="str">
        <f t="shared" ref="AD9:AD20" si="2">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81" t="s">
        <v>65</v>
      </c>
      <c r="AF9" s="80" t="s">
        <v>426</v>
      </c>
      <c r="AG9" s="80" t="s">
        <v>427</v>
      </c>
      <c r="AH9" s="83" t="s">
        <v>428</v>
      </c>
      <c r="AI9" s="83" t="s">
        <v>429</v>
      </c>
      <c r="AJ9" s="80" t="s">
        <v>430</v>
      </c>
      <c r="AK9" s="81" t="s">
        <v>206</v>
      </c>
    </row>
    <row r="10" spans="1:37" ht="52.95" customHeight="1" x14ac:dyDescent="0.3">
      <c r="A10" s="373"/>
      <c r="B10" s="591"/>
      <c r="C10" s="591"/>
      <c r="D10" s="591"/>
      <c r="E10" s="592"/>
      <c r="F10" s="591"/>
      <c r="G10" s="591"/>
      <c r="H10" s="590"/>
      <c r="I10" s="589"/>
      <c r="J10" s="593"/>
      <c r="K10" s="589">
        <f>IF(NOT(ISERROR(MATCH(J10,_xlfn.ANCHORARRAY(E13),0))),#REF!&amp;"Por favor no seleccionar los criterios de impacto",J10)</f>
        <v>0</v>
      </c>
      <c r="L10" s="590"/>
      <c r="M10" s="589"/>
      <c r="N10" s="375"/>
      <c r="O10" s="1">
        <v>2</v>
      </c>
      <c r="P10" s="164"/>
      <c r="Q10" s="164"/>
      <c r="R10" s="1" t="str">
        <f>IF(OR(S10="Preventivo",S10="Detectivo"),"Probabilidad",IF(S10="Correctivo","Impacto",""))</f>
        <v/>
      </c>
      <c r="S10" s="81"/>
      <c r="T10" s="81"/>
      <c r="U10" s="165" t="str">
        <f t="shared" si="0"/>
        <v/>
      </c>
      <c r="V10" s="81"/>
      <c r="W10" s="81"/>
      <c r="X10" s="81"/>
      <c r="Y10" s="166" t="str">
        <f t="shared" ref="Y10:Y20" si="3">IFERROR(IF(R10="Probabilidad",(I10-(+I10*U10)),IF(R10="Impacto",I10,"")),"")</f>
        <v/>
      </c>
      <c r="Z10" s="163" t="str">
        <f>IFERROR(IF(Y10="","",IF(Y10&lt;=0.2,"Muy Baja",IF(Y10&lt;=0.4,"Baja",IF(Y10&lt;=0.6,"Media",IF(Y10&lt;=0.8,"Alta","Muy Alta"))))),"")</f>
        <v/>
      </c>
      <c r="AA10" s="165" t="str">
        <f t="shared" si="1"/>
        <v/>
      </c>
      <c r="AB10" s="163" t="str">
        <f>IFERROR(IF(AC10="","",IF(AC10&lt;=0.2,"Leve",IF(AC10&lt;=0.4,"Menor",IF(AC10&lt;=0.6,"Moderado",IF(AC10&lt;=0.8,"Mayor","Catastrófico"))))),"")</f>
        <v/>
      </c>
      <c r="AC10" s="165" t="str">
        <f t="shared" ref="AC10:AC20" si="4">IFERROR(IF(R10="Impacto",(M10-(+M10*U10)),IF(R10="Probabilidad",M10,"")),"")</f>
        <v/>
      </c>
      <c r="AD10" s="159" t="str">
        <f t="shared" si="2"/>
        <v/>
      </c>
      <c r="AE10" s="81"/>
      <c r="AH10" s="83"/>
      <c r="AI10" s="83"/>
      <c r="AJ10" s="80"/>
      <c r="AK10" s="81"/>
    </row>
    <row r="11" spans="1:37" ht="34.950000000000003" customHeight="1" x14ac:dyDescent="0.3">
      <c r="A11" s="373">
        <v>2</v>
      </c>
      <c r="B11" s="591" t="s">
        <v>130</v>
      </c>
      <c r="C11" s="591" t="s">
        <v>431</v>
      </c>
      <c r="D11" s="591" t="s">
        <v>432</v>
      </c>
      <c r="E11" s="592" t="s">
        <v>433</v>
      </c>
      <c r="F11" s="591" t="s">
        <v>251</v>
      </c>
      <c r="G11" s="591" t="s">
        <v>56</v>
      </c>
      <c r="H11" s="590" t="str">
        <f>IF(G11="","",IF('Sec. Cultura y Patrimonio'!G11='[19]Tabla probabilidad'!$C$4,"MUY BAJA",IF('Sec. Cultura y Patrimonio'!G11='[19]Tabla probabilidad'!$C$5,"BAJA",IF('Sec. Cultura y Patrimonio'!G11='[19]Tabla probabilidad'!$C$6,"MEDIA",IF('Sec. Cultura y Patrimonio'!G11='[19]Tabla probabilidad'!$C$7,"ALTA",IF('Sec. Cultura y Patrimonio'!G11='[19]Tabla probabilidad'!$C$8,"MUY ALTA"))))))</f>
        <v>MEDIA</v>
      </c>
      <c r="I11" s="589">
        <f>IF(H11="","",IF(H11="Muy Baja",0.2,IF(H11="Baja",0.4,IF(H11="Media",0.6,IF(H11="Alta",0.8,IF(H11="Muy Alta",1,))))))</f>
        <v>0.6</v>
      </c>
      <c r="J11" s="593" t="s">
        <v>125</v>
      </c>
      <c r="K11" s="589" t="str">
        <f>IF(J11="","",IF(NOT(ISERROR(MATCH(J11,'[19]Tabla Impacto'!$B$37:$B$39,0))),'[19]Tabla Impacto'!$F$37&amp;"Por favor no seleccionar los criterios de impacto(Afectación Económica o presupuestal y Pérdida Reputacional)",J11))</f>
        <v xml:space="preserve">     Entre 10 y 50 SMLMV </v>
      </c>
      <c r="L11" s="590" t="str">
        <f>IF(OR(J11='[19]Tabla Impacto'!$F$25,J11='[19]Tabla Impacto'!$F$31),"Leve",IF(OR(J11='[19]Tabla Impacto'!$F$26,J11='[19]Tabla Impacto'!$F$32),"Menor",IF(OR(J11='[19]Tabla Impacto'!$F$27,J11='[19]Tabla Impacto'!$F$33,J11='[19]Tabla Impacto'!$F$37),"Moderado",IF(OR(J11='[19]Tabla Impacto'!$F$28,J11='[19]Tabla Impacto'!$F$34,J11='[19]Tabla Impacto'!$F$38),"Mayor",IF(OR(J11='[19]Tabla Impacto'!$F$29,J11='[19]Tabla Impacto'!$F$35,J11='[19]Tabla Impacto'!$F$39),"Catastrófico","")))))</f>
        <v/>
      </c>
      <c r="M11" s="589" t="str">
        <f>IF(L11="","",IF(L11="Leve",0.2,IF(L11="Menor",0.4,IF(L11="Moderado",0.6,IF(L11="Mayor",0.8,IF(L11="Catastrófico",1,))))))</f>
        <v/>
      </c>
      <c r="N11" s="375" t="str">
        <f>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
      </c>
      <c r="O11" s="1">
        <v>1</v>
      </c>
      <c r="P11" s="164" t="s">
        <v>434</v>
      </c>
      <c r="Q11" s="164" t="s">
        <v>435</v>
      </c>
      <c r="R11" s="1" t="str">
        <f t="shared" ref="R11:R16" si="5">IF(OR(S11="Preventivo",S11="Detectivo"),"Probabilidad",IF(S11="Correctivo","Impacto",""))</f>
        <v>Probabilidad</v>
      </c>
      <c r="S11" s="81" t="s">
        <v>68</v>
      </c>
      <c r="T11" s="81" t="s">
        <v>61</v>
      </c>
      <c r="U11" s="165" t="str">
        <f t="shared" si="0"/>
        <v>30%</v>
      </c>
      <c r="V11" s="81" t="s">
        <v>69</v>
      </c>
      <c r="W11" s="81" t="s">
        <v>63</v>
      </c>
      <c r="X11" s="81" t="s">
        <v>64</v>
      </c>
      <c r="Y11" s="166">
        <f t="shared" si="3"/>
        <v>0.42</v>
      </c>
      <c r="Z11" s="163" t="str">
        <f>IFERROR(IF(Y11="","",IF(Y11&lt;=0.2,"Muy Baja",IF(Y11&lt;=0.4,"Baja",IF(Y11&lt;=0.6,"Media",IF(Y11&lt;=0.8,"Alta","Muy Alta"))))),"")</f>
        <v>Media</v>
      </c>
      <c r="AA11" s="165">
        <f t="shared" si="1"/>
        <v>0.42</v>
      </c>
      <c r="AB11" s="163" t="str">
        <f>IFERROR(IF(AC11="","",IF(AC11&lt;=0.2,"Leve",IF(AC11&lt;=0.4,"Menor",IF(AC11&lt;=0.6,"Moderado",IF(AC11&lt;=0.8,"Mayor","Catastrófico"))))),"")</f>
        <v/>
      </c>
      <c r="AC11" s="165" t="str">
        <f t="shared" si="4"/>
        <v/>
      </c>
      <c r="AD11" s="159" t="str">
        <f t="shared" si="2"/>
        <v/>
      </c>
      <c r="AE11" s="80" t="s">
        <v>65</v>
      </c>
      <c r="AF11" s="80" t="s">
        <v>436</v>
      </c>
      <c r="AG11" s="80" t="s">
        <v>437</v>
      </c>
      <c r="AH11" s="83" t="s">
        <v>428</v>
      </c>
      <c r="AI11" s="83" t="s">
        <v>429</v>
      </c>
      <c r="AJ11" s="80" t="s">
        <v>430</v>
      </c>
      <c r="AK11" s="81" t="s">
        <v>206</v>
      </c>
    </row>
    <row r="12" spans="1:37" ht="46.95" customHeight="1" x14ac:dyDescent="0.3">
      <c r="A12" s="373"/>
      <c r="B12" s="591"/>
      <c r="C12" s="591"/>
      <c r="D12" s="591"/>
      <c r="E12" s="592"/>
      <c r="F12" s="591"/>
      <c r="G12" s="591"/>
      <c r="H12" s="590"/>
      <c r="I12" s="589"/>
      <c r="J12" s="593"/>
      <c r="K12" s="589">
        <f>IF(NOT(ISERROR(MATCH(J12,_xlfn.ANCHORARRAY(E15),0))),#REF!&amp;"Por favor no seleccionar los criterios de impacto",J12)</f>
        <v>0</v>
      </c>
      <c r="L12" s="590"/>
      <c r="M12" s="589"/>
      <c r="N12" s="375"/>
      <c r="O12" s="1">
        <v>2</v>
      </c>
      <c r="P12" s="164"/>
      <c r="Q12" s="164"/>
      <c r="R12" s="1" t="str">
        <f t="shared" si="5"/>
        <v/>
      </c>
      <c r="S12" s="81"/>
      <c r="T12" s="81"/>
      <c r="U12" s="165" t="str">
        <f t="shared" si="0"/>
        <v/>
      </c>
      <c r="V12" s="81"/>
      <c r="W12" s="81"/>
      <c r="X12" s="81"/>
      <c r="Y12" s="166" t="str">
        <f t="shared" si="3"/>
        <v/>
      </c>
      <c r="Z12" s="163" t="str">
        <f t="shared" ref="Z12:Z16" si="6">IFERROR(IF(Y12="","",IF(Y12&lt;=0.2,"Muy Baja",IF(Y12&lt;=0.4,"Baja",IF(Y12&lt;=0.6,"Media",IF(Y12&lt;=0.8,"Alta","Muy Alta"))))),"")</f>
        <v/>
      </c>
      <c r="AA12" s="165" t="str">
        <f t="shared" si="1"/>
        <v/>
      </c>
      <c r="AB12" s="163" t="str">
        <f t="shared" ref="AB12:AB16" si="7">IFERROR(IF(AC12="","",IF(AC12&lt;=0.2,"Leve",IF(AC12&lt;=0.4,"Menor",IF(AC12&lt;=0.6,"Moderado",IF(AC12&lt;=0.8,"Mayor","Catastrófico"))))),"")</f>
        <v/>
      </c>
      <c r="AC12" s="165" t="str">
        <f t="shared" si="4"/>
        <v/>
      </c>
      <c r="AD12" s="159" t="str">
        <f t="shared" si="2"/>
        <v/>
      </c>
      <c r="AE12" s="81"/>
      <c r="AF12" s="80"/>
      <c r="AH12" s="83"/>
      <c r="AI12" s="83"/>
      <c r="AJ12" s="80"/>
      <c r="AK12" s="81"/>
    </row>
    <row r="13" spans="1:37" ht="52.2" customHeight="1" x14ac:dyDescent="0.3">
      <c r="A13" s="373">
        <v>3</v>
      </c>
      <c r="B13" s="591" t="s">
        <v>70</v>
      </c>
      <c r="C13" s="591" t="s">
        <v>438</v>
      </c>
      <c r="D13" s="591" t="s">
        <v>439</v>
      </c>
      <c r="E13" s="592" t="s">
        <v>440</v>
      </c>
      <c r="F13" s="591" t="s">
        <v>55</v>
      </c>
      <c r="G13" s="591" t="s">
        <v>84</v>
      </c>
      <c r="H13" s="590" t="str">
        <f>IF(G13="","",IF('Sec. Cultura y Patrimonio'!G13='[19]Tabla probabilidad'!$C$4,"MUY BAJA",IF('Sec. Cultura y Patrimonio'!G13='[19]Tabla probabilidad'!$C$5,"BAJA",IF('Sec. Cultura y Patrimonio'!G13='[19]Tabla probabilidad'!$C$6,"MEDIA",IF('Sec. Cultura y Patrimonio'!G13='[19]Tabla probabilidad'!$C$7,"ALTA",IF('Sec. Cultura y Patrimonio'!G13='[19]Tabla probabilidad'!$C$8,"MUY ALTA"))))))</f>
        <v>BAJA</v>
      </c>
      <c r="I13" s="589">
        <f>IF(H13="","",IF(H13="Muy Baja",0.2,IF(H13="Baja",0.4,IF(H13="Media",0.6,IF(H13="Alta",0.8,IF(H13="Muy Alta",1,))))))</f>
        <v>0.4</v>
      </c>
      <c r="J13" s="593" t="s">
        <v>441</v>
      </c>
      <c r="K13" s="589" t="str">
        <f>IF(J13="","",IF(NOT(ISERROR(MATCH(J13,'[19]Tabla Impacto'!$B$37:$B$39,0))),'[19]Tabla Impacto'!$F$37&amp;"Por favor no seleccionar los criterios de impacto(Afectación Económica o presupuestal y Pérdida Reputacional)",J13))</f>
        <v>Genera medianas consecuencias sobre la entidadPor favor no seleccionar los criterios de impacto(Afectación Económica o presupuestal y Pérdida Reputacional)</v>
      </c>
      <c r="L13" s="590" t="str">
        <f>IF(OR(J13='[19]Tabla Impacto'!$F$25,J13='[19]Tabla Impacto'!$F$31),"Leve",IF(OR(J13='[19]Tabla Impacto'!$F$26,J13='[19]Tabla Impacto'!$F$32),"Menor",IF(OR(J13='[19]Tabla Impacto'!$F$27,J13='[19]Tabla Impacto'!$F$33,J13='[19]Tabla Impacto'!$F$37),"Moderado",IF(OR(J13='[19]Tabla Impacto'!$F$28,J13='[19]Tabla Impacto'!$F$34,J13='[19]Tabla Impacto'!$F$38),"Mayor",IF(OR(J13='[19]Tabla Impacto'!$F$29,J13='[19]Tabla Impacto'!$F$35,J13='[19]Tabla Impacto'!$F$39),"Catastrófico","")))))</f>
        <v/>
      </c>
      <c r="M13" s="589" t="str">
        <f>IF(L13="","",IF(L13="Leve",0.2,IF(L13="Menor",0.4,IF(L13="Moderado",0.6,IF(L13="Mayor",0.8,IF(L13="Catastrófico",1,))))))</f>
        <v/>
      </c>
      <c r="N13" s="375" t="str">
        <f>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
      </c>
      <c r="O13" s="1">
        <v>1</v>
      </c>
      <c r="P13" s="164" t="s">
        <v>442</v>
      </c>
      <c r="Q13" s="164" t="s">
        <v>443</v>
      </c>
      <c r="R13" s="1" t="str">
        <f t="shared" si="5"/>
        <v>Probabilidad</v>
      </c>
      <c r="S13" s="81" t="s">
        <v>60</v>
      </c>
      <c r="T13" s="81" t="s">
        <v>61</v>
      </c>
      <c r="U13" s="165" t="str">
        <f t="shared" si="0"/>
        <v>40%</v>
      </c>
      <c r="V13" s="81" t="s">
        <v>69</v>
      </c>
      <c r="W13" s="81" t="s">
        <v>63</v>
      </c>
      <c r="X13" s="81" t="s">
        <v>64</v>
      </c>
      <c r="Y13" s="166">
        <f t="shared" si="3"/>
        <v>0.24</v>
      </c>
      <c r="Z13" s="163" t="str">
        <f>IFERROR(IF(Y13="","",IF(Y13&lt;=0.2,"Muy Baja",IF(Y13&lt;=0.4,"Baja",IF(Y13&lt;=0.6,"Media",IF(Y13&lt;=0.8,"Alta","Muy Alta"))))),"")</f>
        <v>Baja</v>
      </c>
      <c r="AA13" s="165">
        <f t="shared" si="1"/>
        <v>0.24</v>
      </c>
      <c r="AB13" s="163" t="str">
        <f>IFERROR(IF(AC13="","",IF(AC13&lt;=0.2,"Leve",IF(AC13&lt;=0.4,"Menor",IF(AC13&lt;=0.6,"Moderado",IF(AC13&lt;=0.8,"Mayor","Catastrófico"))))),"")</f>
        <v/>
      </c>
      <c r="AC13" s="165" t="str">
        <f t="shared" si="4"/>
        <v/>
      </c>
      <c r="AD13" s="159" t="str">
        <f t="shared" si="2"/>
        <v/>
      </c>
      <c r="AE13" s="81" t="s">
        <v>200</v>
      </c>
      <c r="AF13" s="80" t="s">
        <v>444</v>
      </c>
      <c r="AG13" s="80" t="s">
        <v>445</v>
      </c>
      <c r="AH13" s="83" t="s">
        <v>428</v>
      </c>
      <c r="AI13" s="83" t="s">
        <v>429</v>
      </c>
      <c r="AJ13" s="80" t="s">
        <v>430</v>
      </c>
      <c r="AK13" s="81" t="s">
        <v>206</v>
      </c>
    </row>
    <row r="14" spans="1:37" ht="47.4" customHeight="1" x14ac:dyDescent="0.3">
      <c r="A14" s="373"/>
      <c r="B14" s="591"/>
      <c r="C14" s="591"/>
      <c r="D14" s="591"/>
      <c r="E14" s="592"/>
      <c r="F14" s="591"/>
      <c r="G14" s="591"/>
      <c r="H14" s="590"/>
      <c r="I14" s="589"/>
      <c r="J14" s="593"/>
      <c r="K14" s="589">
        <f>IF(NOT(ISERROR(MATCH(J14,_xlfn.ANCHORARRAY(#REF!),0))),#REF!&amp;"Por favor no seleccionar los criterios de impacto",J14)</f>
        <v>0</v>
      </c>
      <c r="L14" s="590"/>
      <c r="M14" s="589"/>
      <c r="N14" s="375"/>
      <c r="O14" s="1">
        <v>2</v>
      </c>
      <c r="P14" s="164"/>
      <c r="Q14" s="164"/>
      <c r="R14" s="1"/>
      <c r="S14" s="81"/>
      <c r="T14" s="81"/>
      <c r="U14" s="165" t="str">
        <f t="shared" si="0"/>
        <v/>
      </c>
      <c r="V14" s="81"/>
      <c r="W14" s="81"/>
      <c r="X14" s="81"/>
      <c r="Y14" s="166" t="str">
        <f t="shared" si="3"/>
        <v/>
      </c>
      <c r="Z14" s="163" t="str">
        <f t="shared" si="6"/>
        <v/>
      </c>
      <c r="AA14" s="165" t="str">
        <f t="shared" si="1"/>
        <v/>
      </c>
      <c r="AB14" s="163" t="str">
        <f t="shared" si="7"/>
        <v/>
      </c>
      <c r="AC14" s="165" t="str">
        <f t="shared" si="4"/>
        <v/>
      </c>
      <c r="AD14" s="159" t="str">
        <f t="shared" si="2"/>
        <v/>
      </c>
      <c r="AE14" s="81"/>
      <c r="AF14" s="80" t="s">
        <v>446</v>
      </c>
      <c r="AG14" s="80" t="s">
        <v>445</v>
      </c>
      <c r="AH14" s="83" t="s">
        <v>428</v>
      </c>
      <c r="AI14" s="83" t="s">
        <v>429</v>
      </c>
      <c r="AJ14" s="80" t="s">
        <v>430</v>
      </c>
      <c r="AK14" s="81" t="s">
        <v>206</v>
      </c>
    </row>
    <row r="15" spans="1:37" ht="88.2" customHeight="1" x14ac:dyDescent="0.3">
      <c r="A15" s="373">
        <v>4</v>
      </c>
      <c r="B15" s="591" t="s">
        <v>51</v>
      </c>
      <c r="C15" s="591" t="s">
        <v>447</v>
      </c>
      <c r="D15" s="591" t="s">
        <v>448</v>
      </c>
      <c r="E15" s="592" t="s">
        <v>449</v>
      </c>
      <c r="F15" s="591" t="s">
        <v>55</v>
      </c>
      <c r="G15" s="591" t="s">
        <v>84</v>
      </c>
      <c r="H15" s="590" t="str">
        <f>IF(G15="","",IF('Sec. Cultura y Patrimonio'!G15='[19]Tabla probabilidad'!$C$4,"MUY BAJA",IF('Sec. Cultura y Patrimonio'!G15='[19]Tabla probabilidad'!$C$5,"BAJA",IF('Sec. Cultura y Patrimonio'!G15='[19]Tabla probabilidad'!$C$6,"MEDIA",IF('Sec. Cultura y Patrimonio'!G15='[19]Tabla probabilidad'!$C$7,"ALTA",IF('Sec. Cultura y Patrimonio'!G15='[19]Tabla probabilidad'!$C$8,"MUY ALTA"))))))</f>
        <v>BAJA</v>
      </c>
      <c r="I15" s="589">
        <f>IF(H15="","",IF(H15="Muy Baja",0.2,IF(H15="Baja",0.4,IF(H15="Media",0.6,IF(H15="Alta",0.8,IF(H15="Muy Alta",1,))))))</f>
        <v>0.4</v>
      </c>
      <c r="J15" s="593" t="s">
        <v>441</v>
      </c>
      <c r="K15" s="589" t="str">
        <f>IF(J15="","",IF(NOT(ISERROR(MATCH(J15,'[19]Tabla Impacto'!$B$37:$B$39,0))),'[19]Tabla Impacto'!$F$37&amp;"Por favor no seleccionar los criterios de impacto(Afectación Económica o presupuestal y Pérdida Reputacional)",J15))</f>
        <v>Genera medianas consecuencias sobre la entidadPor favor no seleccionar los criterios de impacto(Afectación Económica o presupuestal y Pérdida Reputacional)</v>
      </c>
      <c r="L15" s="590" t="str">
        <f>IF(OR(J15='[19]Tabla Impacto'!$F$25,J15='[19]Tabla Impacto'!$F$31),"Leve",IF(OR(J15='[19]Tabla Impacto'!$F$26,J15='[19]Tabla Impacto'!$F$32),"Menor",IF(OR(J15='[19]Tabla Impacto'!$F$27,J15='[19]Tabla Impacto'!$F$33,J15='[19]Tabla Impacto'!$F$37),"Moderado",IF(OR(J15='[19]Tabla Impacto'!$F$28,J15='[19]Tabla Impacto'!$F$34,J15='[19]Tabla Impacto'!$F$38),"Mayor",IF(OR(J15='[19]Tabla Impacto'!$F$29,J15='[19]Tabla Impacto'!$F$35,J15='[19]Tabla Impacto'!$F$39),"Catastrófico","")))))</f>
        <v/>
      </c>
      <c r="M15" s="589" t="str">
        <f>IF(L15="","",IF(L15="Leve",0.2,IF(L15="Menor",0.4,IF(L15="Moderado",0.6,IF(L15="Mayor",0.8,IF(L15="Catastrófico",1,))))))</f>
        <v/>
      </c>
      <c r="N15" s="375"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1">
        <v>1</v>
      </c>
      <c r="P15" s="167" t="s">
        <v>450</v>
      </c>
      <c r="Q15" s="167" t="s">
        <v>451</v>
      </c>
      <c r="R15" s="1" t="str">
        <f t="shared" si="5"/>
        <v>Probabilidad</v>
      </c>
      <c r="S15" s="81" t="s">
        <v>60</v>
      </c>
      <c r="T15" s="81" t="s">
        <v>61</v>
      </c>
      <c r="U15" s="165" t="str">
        <f t="shared" si="0"/>
        <v>40%</v>
      </c>
      <c r="V15" s="81" t="s">
        <v>69</v>
      </c>
      <c r="W15" s="81" t="s">
        <v>63</v>
      </c>
      <c r="X15" s="81" t="s">
        <v>64</v>
      </c>
      <c r="Y15" s="166">
        <f t="shared" si="3"/>
        <v>0.24</v>
      </c>
      <c r="Z15" s="163" t="str">
        <f>IFERROR(IF(Y15="","",IF(Y15&lt;=0.2,"Muy Baja",IF(Y15&lt;=0.4,"Baja",IF(Y15&lt;=0.6,"Media",IF(Y15&lt;=0.8,"Alta","Muy Alta"))))),"")</f>
        <v>Baja</v>
      </c>
      <c r="AA15" s="165">
        <f t="shared" si="1"/>
        <v>0.24</v>
      </c>
      <c r="AB15" s="163" t="str">
        <f>IFERROR(IF(AC15="","",IF(AC15&lt;=0.2,"Leve",IF(AC15&lt;=0.4,"Menor",IF(AC15&lt;=0.6,"Moderado",IF(AC15&lt;=0.8,"Mayor","Catastrófico"))))),"")</f>
        <v/>
      </c>
      <c r="AC15" s="165" t="str">
        <f t="shared" si="4"/>
        <v/>
      </c>
      <c r="AD15" s="159" t="str">
        <f t="shared" si="2"/>
        <v/>
      </c>
      <c r="AE15" s="81" t="s">
        <v>200</v>
      </c>
      <c r="AF15" s="80" t="s">
        <v>444</v>
      </c>
      <c r="AG15" s="81" t="s">
        <v>452</v>
      </c>
      <c r="AH15" s="83" t="s">
        <v>453</v>
      </c>
      <c r="AI15" s="83" t="s">
        <v>429</v>
      </c>
      <c r="AJ15" s="80" t="s">
        <v>430</v>
      </c>
      <c r="AK15" s="81" t="s">
        <v>206</v>
      </c>
    </row>
    <row r="16" spans="1:37" ht="80.400000000000006" customHeight="1" x14ac:dyDescent="0.3">
      <c r="A16" s="373"/>
      <c r="B16" s="591"/>
      <c r="C16" s="591"/>
      <c r="D16" s="591"/>
      <c r="E16" s="592"/>
      <c r="F16" s="591"/>
      <c r="G16" s="591"/>
      <c r="H16" s="590"/>
      <c r="I16" s="589"/>
      <c r="J16" s="593"/>
      <c r="K16" s="589">
        <f>IF(NOT(ISERROR(MATCH(J16,_xlfn.ANCHORARRAY(#REF!),0))),#REF!&amp;"Por favor no seleccionar los criterios de impacto",J16)</f>
        <v>0</v>
      </c>
      <c r="L16" s="590"/>
      <c r="M16" s="589"/>
      <c r="N16" s="375"/>
      <c r="O16" s="1">
        <v>2</v>
      </c>
      <c r="P16" s="164"/>
      <c r="Q16" s="164"/>
      <c r="R16" s="1" t="str">
        <f t="shared" si="5"/>
        <v/>
      </c>
      <c r="S16" s="81"/>
      <c r="T16" s="81"/>
      <c r="U16" s="165" t="str">
        <f t="shared" si="0"/>
        <v/>
      </c>
      <c r="V16" s="81"/>
      <c r="W16" s="81"/>
      <c r="X16" s="81"/>
      <c r="Y16" s="166" t="str">
        <f t="shared" si="3"/>
        <v/>
      </c>
      <c r="Z16" s="163" t="str">
        <f t="shared" si="6"/>
        <v/>
      </c>
      <c r="AA16" s="165" t="str">
        <f t="shared" si="1"/>
        <v/>
      </c>
      <c r="AB16" s="163" t="str">
        <f t="shared" si="7"/>
        <v/>
      </c>
      <c r="AC16" s="165" t="str">
        <f t="shared" si="4"/>
        <v/>
      </c>
      <c r="AD16" s="159" t="str">
        <f t="shared" si="2"/>
        <v/>
      </c>
      <c r="AE16" s="81"/>
      <c r="AF16" s="80"/>
      <c r="AG16" s="81"/>
      <c r="AH16" s="83"/>
      <c r="AI16" s="83"/>
      <c r="AJ16" s="80"/>
      <c r="AK16" s="81"/>
    </row>
    <row r="17" spans="1:37" ht="80.400000000000006" customHeight="1" x14ac:dyDescent="0.3">
      <c r="A17" s="373">
        <v>5</v>
      </c>
      <c r="B17" s="591" t="s">
        <v>51</v>
      </c>
      <c r="C17" s="591" t="s">
        <v>682</v>
      </c>
      <c r="D17" s="591" t="s">
        <v>683</v>
      </c>
      <c r="E17" s="592" t="s">
        <v>684</v>
      </c>
      <c r="F17" s="591" t="s">
        <v>55</v>
      </c>
      <c r="G17" s="591" t="s">
        <v>84</v>
      </c>
      <c r="H17" s="590" t="str">
        <f>IF(G17="","",IF('[20]Mapa final'!G17='[20]Tabla probabilidad'!$C$4,"MUY BAJA",IF('[20]Mapa final'!G17='[20]Tabla probabilidad'!$C$5,"BAJA",IF('[20]Mapa final'!G17='[20]Tabla probabilidad'!$C$6,"MEDIA",IF('[20]Mapa final'!G17='[20]Tabla probabilidad'!$C$7,"ALTA",IF('[20]Mapa final'!G17='[20]Tabla probabilidad'!$C$8,"MUY ALTA"))))))</f>
        <v>BAJA</v>
      </c>
      <c r="I17" s="589">
        <f>IF(H17="","",IF(H17="Muy Baja",0.2,IF(H17="Baja",0.4,IF(H17="Media",0.6,IF(H17="Alta",0.8,IF(H17="Muy Alta",1,))))))</f>
        <v>0.4</v>
      </c>
      <c r="J17" s="593" t="s">
        <v>685</v>
      </c>
      <c r="K17" s="589" t="str">
        <f>IF(J17="","",IF(NOT(ISERROR(MATCH(J17,'[20]Tabla Impacto'!$B$37:$B$39,0))),'[20]Tabla Impacto'!$F$37&amp;"Por favor no seleccionar los criterios de impacto(Afectación Económica o presupuestal y Pérdida Reputacional)",J17))</f>
        <v xml:space="preserve">     Genera medianas consecuencias sobre la entidadPor favor no seleccionar los criterios de impacto(Afectación Económica o presupuestal y Pérdida Reputacional)</v>
      </c>
      <c r="L17" s="590" t="str">
        <f>IF(OR(J17='[20]Tabla Impacto'!$F$25,J17='[20]Tabla Impacto'!$F$31),"Leve",IF(OR(J17='[20]Tabla Impacto'!$F$26,J17='[20]Tabla Impacto'!$F$32),"Menor",IF(OR(J17='[20]Tabla Impacto'!$F$27,J17='[20]Tabla Impacto'!$F$33,J17='[20]Tabla Impacto'!$F$37),"Moderado",IF(OR(J17='[20]Tabla Impacto'!$F$28,J17='[20]Tabla Impacto'!$F$34,J17='[20]Tabla Impacto'!$F$38),"Mayor",IF(OR(J17='[20]Tabla Impacto'!$F$29,J17='[20]Tabla Impacto'!$F$35,J17='[20]Tabla Impacto'!$F$39),"Catastrófico","")))))</f>
        <v/>
      </c>
      <c r="M17" s="589" t="str">
        <f>IF(L17="","",IF(L17="Leve",0.2,IF(L17="Menor",0.4,IF(L17="Moderado",0.6,IF(L17="Mayor",0.8,IF(L17="Catastrófico",1,))))))</f>
        <v/>
      </c>
      <c r="N17" s="375"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
      </c>
      <c r="O17" s="1">
        <v>1</v>
      </c>
      <c r="P17" s="164" t="s">
        <v>686</v>
      </c>
      <c r="Q17" s="164" t="s">
        <v>687</v>
      </c>
      <c r="R17" s="1" t="s">
        <v>168</v>
      </c>
      <c r="S17" s="81" t="s">
        <v>60</v>
      </c>
      <c r="T17" s="81" t="s">
        <v>61</v>
      </c>
      <c r="U17" s="165" t="str">
        <f t="shared" si="0"/>
        <v>40%</v>
      </c>
      <c r="V17" s="81" t="s">
        <v>69</v>
      </c>
      <c r="W17" s="81" t="s">
        <v>63</v>
      </c>
      <c r="X17" s="81" t="s">
        <v>64</v>
      </c>
      <c r="Y17" s="166">
        <f t="shared" si="3"/>
        <v>0.24</v>
      </c>
      <c r="Z17" s="163" t="str">
        <f>IFERROR(IF(Y17="","",IF(Y17&lt;=0.2,"Muy Baja",IF(Y17&lt;=0.4,"Baja",IF(Y17&lt;=0.6,"Media",IF(Y17&lt;=0.8,"Alta","Muy Alta"))))),"")</f>
        <v>Baja</v>
      </c>
      <c r="AA17" s="165">
        <f t="shared" si="1"/>
        <v>0.24</v>
      </c>
      <c r="AB17" s="163" t="str">
        <f>IFERROR(IF(AC17="","",IF(AC17&lt;=0.2,"Leve",IF(AC17&lt;=0.4,"Menor",IF(AC17&lt;=0.6,"Moderado",IF(AC17&lt;=0.8,"Mayor","Catastrófico"))))),"")</f>
        <v/>
      </c>
      <c r="AC17" s="165" t="str">
        <f t="shared" si="4"/>
        <v/>
      </c>
      <c r="AD17" s="159" t="str">
        <f t="shared" si="2"/>
        <v/>
      </c>
      <c r="AE17" s="81" t="s">
        <v>200</v>
      </c>
      <c r="AF17" s="80" t="s">
        <v>688</v>
      </c>
      <c r="AG17" s="81" t="s">
        <v>452</v>
      </c>
      <c r="AH17" s="83" t="s">
        <v>689</v>
      </c>
      <c r="AI17" s="83" t="s">
        <v>544</v>
      </c>
      <c r="AJ17" s="80" t="s">
        <v>690</v>
      </c>
      <c r="AK17" s="81" t="s">
        <v>206</v>
      </c>
    </row>
    <row r="18" spans="1:37" ht="80.400000000000006" customHeight="1" x14ac:dyDescent="0.3">
      <c r="A18" s="373"/>
      <c r="B18" s="591"/>
      <c r="C18" s="591"/>
      <c r="D18" s="591"/>
      <c r="E18" s="592"/>
      <c r="F18" s="591"/>
      <c r="G18" s="591"/>
      <c r="H18" s="590"/>
      <c r="I18" s="589"/>
      <c r="J18" s="593"/>
      <c r="K18" s="589">
        <f>IF(NOT(ISERROR(MATCH(J18,_xlfn.ANCHORARRAY(E21),0))),#REF!&amp;"Por favor no seleccionar los criterios de impacto",J18)</f>
        <v>0</v>
      </c>
      <c r="L18" s="590"/>
      <c r="M18" s="589"/>
      <c r="N18" s="375"/>
      <c r="O18" s="1">
        <v>2</v>
      </c>
      <c r="P18" s="164"/>
      <c r="Q18" s="164"/>
      <c r="R18" s="1" t="str">
        <f t="shared" ref="R18:R20" si="8">IF(OR(S18="Preventivo",S18="Detectivo"),"Probabilidad",IF(S18="Correctivo","Impacto",""))</f>
        <v/>
      </c>
      <c r="S18" s="81"/>
      <c r="T18" s="81"/>
      <c r="U18" s="165" t="str">
        <f t="shared" si="0"/>
        <v/>
      </c>
      <c r="V18" s="81"/>
      <c r="W18" s="81"/>
      <c r="X18" s="81"/>
      <c r="Y18" s="166" t="str">
        <f t="shared" si="3"/>
        <v/>
      </c>
      <c r="Z18" s="163" t="str">
        <f t="shared" ref="Z18:Z20" si="9">IFERROR(IF(Y18="","",IF(Y18&lt;=0.2,"Muy Baja",IF(Y18&lt;=0.4,"Baja",IF(Y18&lt;=0.6,"Media",IF(Y18&lt;=0.8,"Alta","Muy Alta"))))),"")</f>
        <v/>
      </c>
      <c r="AA18" s="165" t="str">
        <f t="shared" si="1"/>
        <v/>
      </c>
      <c r="AB18" s="163" t="str">
        <f t="shared" ref="AB18:AB20" si="10">IFERROR(IF(AC18="","",IF(AC18&lt;=0.2,"Leve",IF(AC18&lt;=0.4,"Menor",IF(AC18&lt;=0.6,"Moderado",IF(AC18&lt;=0.8,"Mayor","Catastrófico"))))),"")</f>
        <v/>
      </c>
      <c r="AC18" s="165" t="str">
        <f t="shared" si="4"/>
        <v/>
      </c>
      <c r="AD18" s="159" t="str">
        <f t="shared" si="2"/>
        <v/>
      </c>
      <c r="AE18" s="81"/>
      <c r="AF18" s="80"/>
      <c r="AG18" s="81"/>
      <c r="AH18" s="83"/>
      <c r="AI18" s="83"/>
      <c r="AJ18" s="80"/>
      <c r="AK18" s="81"/>
    </row>
    <row r="19" spans="1:37" ht="80.400000000000006" customHeight="1" x14ac:dyDescent="0.3">
      <c r="A19" s="373">
        <v>6</v>
      </c>
      <c r="B19" s="591" t="s">
        <v>51</v>
      </c>
      <c r="C19" s="591" t="s">
        <v>691</v>
      </c>
      <c r="D19" s="591" t="s">
        <v>692</v>
      </c>
      <c r="E19" s="592" t="s">
        <v>693</v>
      </c>
      <c r="F19" s="591" t="s">
        <v>55</v>
      </c>
      <c r="G19" s="591" t="s">
        <v>289</v>
      </c>
      <c r="H19" s="590" t="str">
        <f>IF(G19="","",IF('[20]Mapa final'!G19='[20]Tabla probabilidad'!$C$4,"MUY BAJA",IF('[20]Mapa final'!G19='[20]Tabla probabilidad'!$C$5,"BAJA",IF('[20]Mapa final'!G19='[20]Tabla probabilidad'!$C$6,"MEDIA",IF('[20]Mapa final'!G19='[20]Tabla probabilidad'!$C$7,"ALTA",IF('[20]Mapa final'!G19='[20]Tabla probabilidad'!$C$8,"MUY ALTA"))))))</f>
        <v>MUY BAJA</v>
      </c>
      <c r="I19" s="589">
        <f>IF(H19="","",IF(H19="Muy Baja",0.2,IF(H19="Baja",0.4,IF(H19="Media",0.6,IF(H19="Alta",0.8,IF(H19="Muy Alta",1,))))))</f>
        <v>0.2</v>
      </c>
      <c r="J19" s="593" t="s">
        <v>685</v>
      </c>
      <c r="K19" s="589" t="str">
        <f>IF(J19="","",IF(NOT(ISERROR(MATCH(J19,'[20]Tabla Impacto'!$B$37:$B$39,0))),'[20]Tabla Impacto'!$F$37&amp;"Por favor no seleccionar los criterios de impacto(Afectación Económica o presupuestal y Pérdida Reputacional)",J19))</f>
        <v xml:space="preserve">     Genera medianas consecuencias sobre la entidadPor favor no seleccionar los criterios de impacto(Afectación Económica o presupuestal y Pérdida Reputacional)</v>
      </c>
      <c r="L19" s="590" t="str">
        <f>IF(OR(J19='[20]Tabla Impacto'!$F$25,J19='[20]Tabla Impacto'!$F$31),"Leve",IF(OR(J19='[20]Tabla Impacto'!$F$26,J19='[20]Tabla Impacto'!$F$32),"Menor",IF(OR(J19='[20]Tabla Impacto'!$F$27,J19='[20]Tabla Impacto'!$F$33,J19='[20]Tabla Impacto'!$F$37),"Moderado",IF(OR(J19='[20]Tabla Impacto'!$F$28,J19='[20]Tabla Impacto'!$F$34,J19='[20]Tabla Impacto'!$F$38),"Mayor",IF(OR(J19='[20]Tabla Impacto'!$F$29,J19='[20]Tabla Impacto'!$F$35,J19='[20]Tabla Impacto'!$F$39),"Catastrófico","")))))</f>
        <v/>
      </c>
      <c r="M19" s="589" t="str">
        <f>IF(L19="","",IF(L19="Leve",0.2,IF(L19="Menor",0.4,IF(L19="Moderado",0.6,IF(L19="Mayor",0.8,IF(L19="Catastrófico",1,))))))</f>
        <v/>
      </c>
      <c r="N19" s="375"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
        <v>1</v>
      </c>
      <c r="P19" s="164" t="s">
        <v>694</v>
      </c>
      <c r="Q19" s="164" t="s">
        <v>695</v>
      </c>
      <c r="R19" s="1" t="s">
        <v>168</v>
      </c>
      <c r="S19" s="81" t="s">
        <v>60</v>
      </c>
      <c r="T19" s="81" t="s">
        <v>61</v>
      </c>
      <c r="U19" s="165" t="str">
        <f t="shared" si="0"/>
        <v>40%</v>
      </c>
      <c r="V19" s="81" t="s">
        <v>69</v>
      </c>
      <c r="W19" s="81" t="s">
        <v>63</v>
      </c>
      <c r="X19" s="81" t="s">
        <v>64</v>
      </c>
      <c r="Y19" s="166">
        <f t="shared" si="3"/>
        <v>0.12</v>
      </c>
      <c r="Z19" s="163" t="str">
        <f>IFERROR(IF(Y19="","",IF(Y19&lt;=0.2,"Muy Baja",IF(Y19&lt;=0.4,"Baja",IF(Y19&lt;=0.6,"Media",IF(Y19&lt;=0.8,"Alta","Muy Alta"))))),"")</f>
        <v>Muy Baja</v>
      </c>
      <c r="AA19" s="165">
        <f t="shared" si="1"/>
        <v>0.12</v>
      </c>
      <c r="AB19" s="163" t="str">
        <f>IFERROR(IF(AC19="","",IF(AC19&lt;=0.2,"Leve",IF(AC19&lt;=0.4,"Menor",IF(AC19&lt;=0.6,"Moderado",IF(AC19&lt;=0.8,"Mayor","Catastrófico"))))),"")</f>
        <v/>
      </c>
      <c r="AC19" s="165" t="str">
        <f t="shared" si="4"/>
        <v/>
      </c>
      <c r="AD19" s="159" t="str">
        <f t="shared" si="2"/>
        <v/>
      </c>
      <c r="AE19" s="81" t="s">
        <v>200</v>
      </c>
      <c r="AF19" s="80" t="s">
        <v>696</v>
      </c>
      <c r="AG19" s="3" t="s">
        <v>452</v>
      </c>
      <c r="AH19" s="251" t="s">
        <v>697</v>
      </c>
      <c r="AI19" s="83" t="s">
        <v>544</v>
      </c>
      <c r="AJ19" s="3" t="s">
        <v>698</v>
      </c>
      <c r="AK19" s="81" t="s">
        <v>206</v>
      </c>
    </row>
    <row r="20" spans="1:37" ht="80.400000000000006" customHeight="1" x14ac:dyDescent="0.3">
      <c r="A20" s="373"/>
      <c r="B20" s="591"/>
      <c r="C20" s="591"/>
      <c r="D20" s="591"/>
      <c r="E20" s="592"/>
      <c r="F20" s="591"/>
      <c r="G20" s="591"/>
      <c r="H20" s="590"/>
      <c r="I20" s="589"/>
      <c r="J20" s="593"/>
      <c r="K20" s="589">
        <f>IF(NOT(ISERROR(MATCH(J20,_xlfn.ANCHORARRAY(E23),0))),#REF!&amp;"Por favor no seleccionar los criterios de impacto",J20)</f>
        <v>0</v>
      </c>
      <c r="L20" s="590"/>
      <c r="M20" s="589"/>
      <c r="N20" s="375"/>
      <c r="O20" s="1">
        <v>2</v>
      </c>
      <c r="P20" s="164"/>
      <c r="Q20" s="164"/>
      <c r="R20" s="1" t="str">
        <f t="shared" si="8"/>
        <v/>
      </c>
      <c r="S20" s="81"/>
      <c r="T20" s="81"/>
      <c r="U20" s="165" t="str">
        <f t="shared" si="0"/>
        <v/>
      </c>
      <c r="V20" s="81"/>
      <c r="W20" s="81"/>
      <c r="X20" s="81"/>
      <c r="Y20" s="166" t="str">
        <f t="shared" si="3"/>
        <v/>
      </c>
      <c r="Z20" s="163" t="str">
        <f t="shared" si="9"/>
        <v/>
      </c>
      <c r="AA20" s="165" t="str">
        <f t="shared" si="1"/>
        <v/>
      </c>
      <c r="AB20" s="163" t="str">
        <f t="shared" si="10"/>
        <v/>
      </c>
      <c r="AC20" s="165" t="str">
        <f t="shared" si="4"/>
        <v/>
      </c>
      <c r="AD20" s="159" t="str">
        <f t="shared" si="2"/>
        <v/>
      </c>
      <c r="AE20" s="81"/>
      <c r="AF20" s="80"/>
      <c r="AG20" s="81"/>
      <c r="AH20" s="83"/>
      <c r="AI20" s="83"/>
      <c r="AJ20" s="80"/>
      <c r="AK20" s="81"/>
    </row>
    <row r="21" spans="1:37" ht="41.25" customHeight="1" x14ac:dyDescent="0.3">
      <c r="A21" s="594" t="s">
        <v>454</v>
      </c>
      <c r="B21" s="595"/>
      <c r="C21" s="595"/>
      <c r="D21" s="595"/>
      <c r="E21" s="595"/>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6"/>
    </row>
    <row r="22" spans="1:37" s="170" customFormat="1" x14ac:dyDescent="0.3">
      <c r="A22" s="168"/>
      <c r="B22" s="169" t="s">
        <v>97</v>
      </c>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row>
  </sheetData>
  <dataConsolidate/>
  <mergeCells count="135">
    <mergeCell ref="A1:D3"/>
    <mergeCell ref="E1:AG1"/>
    <mergeCell ref="AH1:AK1"/>
    <mergeCell ref="E2:AG3"/>
    <mergeCell ref="AH2:AK2"/>
    <mergeCell ref="AH3:AK3"/>
    <mergeCell ref="AG5:AK5"/>
    <mergeCell ref="A6:G6"/>
    <mergeCell ref="H6:N6"/>
    <mergeCell ref="O6:X6"/>
    <mergeCell ref="Y6:AE6"/>
    <mergeCell ref="AF6:AK6"/>
    <mergeCell ref="A5:B5"/>
    <mergeCell ref="C5:G5"/>
    <mergeCell ref="H5:I5"/>
    <mergeCell ref="J5:N5"/>
    <mergeCell ref="O5:P5"/>
    <mergeCell ref="Q5:AE5"/>
    <mergeCell ref="G7:G8"/>
    <mergeCell ref="H7:H8"/>
    <mergeCell ref="I7:I8"/>
    <mergeCell ref="J7:J8"/>
    <mergeCell ref="K7:K8"/>
    <mergeCell ref="L7:L8"/>
    <mergeCell ref="A7:A8"/>
    <mergeCell ref="B7:B8"/>
    <mergeCell ref="C7:C8"/>
    <mergeCell ref="D7:D8"/>
    <mergeCell ref="E7:E8"/>
    <mergeCell ref="F7:F8"/>
    <mergeCell ref="Z7:Z8"/>
    <mergeCell ref="AA7:AA8"/>
    <mergeCell ref="AB7:AB8"/>
    <mergeCell ref="AC7:AC8"/>
    <mergeCell ref="M7:M8"/>
    <mergeCell ref="N7:N8"/>
    <mergeCell ref="O7:O8"/>
    <mergeCell ref="P7:P8"/>
    <mergeCell ref="Q7:Q8"/>
    <mergeCell ref="R7:R8"/>
    <mergeCell ref="I9:I10"/>
    <mergeCell ref="J9:J10"/>
    <mergeCell ref="K9:K10"/>
    <mergeCell ref="L9:L10"/>
    <mergeCell ref="M9:M10"/>
    <mergeCell ref="N9:N10"/>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AI7:AI8"/>
    <mergeCell ref="S7:X7"/>
    <mergeCell ref="Y7:Y8"/>
    <mergeCell ref="A13:A14"/>
    <mergeCell ref="B13:B14"/>
    <mergeCell ref="C13:C14"/>
    <mergeCell ref="D13:D14"/>
    <mergeCell ref="E13:E14"/>
    <mergeCell ref="F13:F14"/>
    <mergeCell ref="G13:G14"/>
    <mergeCell ref="H13:H14"/>
    <mergeCell ref="G11:G12"/>
    <mergeCell ref="H11:H12"/>
    <mergeCell ref="A11:A12"/>
    <mergeCell ref="B11:B12"/>
    <mergeCell ref="C11:C12"/>
    <mergeCell ref="D11:D12"/>
    <mergeCell ref="E11:E12"/>
    <mergeCell ref="F11:F12"/>
    <mergeCell ref="I13:I14"/>
    <mergeCell ref="J13:J14"/>
    <mergeCell ref="K13:K14"/>
    <mergeCell ref="L13:L14"/>
    <mergeCell ref="M13:M14"/>
    <mergeCell ref="M15:M16"/>
    <mergeCell ref="N13:N14"/>
    <mergeCell ref="M11:M12"/>
    <mergeCell ref="N11:N12"/>
    <mergeCell ref="I11:I12"/>
    <mergeCell ref="J11:J12"/>
    <mergeCell ref="K11:K12"/>
    <mergeCell ref="L11:L12"/>
    <mergeCell ref="A21:AK21"/>
    <mergeCell ref="N15:N16"/>
    <mergeCell ref="G15:G16"/>
    <mergeCell ref="H15:H16"/>
    <mergeCell ref="I15:I16"/>
    <mergeCell ref="J15:J16"/>
    <mergeCell ref="K15:K16"/>
    <mergeCell ref="L15:L16"/>
    <mergeCell ref="A15:A16"/>
    <mergeCell ref="B15:B16"/>
    <mergeCell ref="C15:C16"/>
    <mergeCell ref="D15:D16"/>
    <mergeCell ref="E15:E16"/>
    <mergeCell ref="F15:F16"/>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s>
  <conditionalFormatting sqref="H9 H11 H13 H15">
    <cfRule type="cellIs" dxfId="476" priority="169" operator="equal">
      <formula>"Baja"</formula>
    </cfRule>
    <cfRule type="cellIs" dxfId="475" priority="168" operator="equal">
      <formula>"Media"</formula>
    </cfRule>
    <cfRule type="cellIs" dxfId="474" priority="167" operator="equal">
      <formula>"Alta"</formula>
    </cfRule>
    <cfRule type="cellIs" dxfId="473" priority="166" operator="equal">
      <formula>"Muy Alta"</formula>
    </cfRule>
    <cfRule type="cellIs" dxfId="472" priority="170" operator="equal">
      <formula>"Muy Baja"</formula>
    </cfRule>
  </conditionalFormatting>
  <conditionalFormatting sqref="H17 H19">
    <cfRule type="cellIs" dxfId="471" priority="27" operator="equal">
      <formula>"Media"</formula>
    </cfRule>
    <cfRule type="cellIs" dxfId="470" priority="26" operator="equal">
      <formula>"Alta"</formula>
    </cfRule>
    <cfRule type="cellIs" dxfId="469" priority="25" operator="equal">
      <formula>"Muy Alta"</formula>
    </cfRule>
    <cfRule type="cellIs" dxfId="468" priority="29" operator="equal">
      <formula>"Muy Baja"</formula>
    </cfRule>
    <cfRule type="cellIs" dxfId="467" priority="28" operator="equal">
      <formula>"Baja"</formula>
    </cfRule>
  </conditionalFormatting>
  <conditionalFormatting sqref="K9:K20">
    <cfRule type="containsText" dxfId="466" priority="1" operator="containsText" text="❌">
      <formula>NOT(ISERROR(SEARCH("❌",K9)))</formula>
    </cfRule>
  </conditionalFormatting>
  <conditionalFormatting sqref="L9 L11 L13 L15">
    <cfRule type="cellIs" dxfId="465" priority="165" operator="equal">
      <formula>"Leve"</formula>
    </cfRule>
    <cfRule type="cellIs" dxfId="464" priority="164" operator="equal">
      <formula>"Menor"</formula>
    </cfRule>
    <cfRule type="cellIs" dxfId="463" priority="163" operator="equal">
      <formula>"Moderado"</formula>
    </cfRule>
    <cfRule type="cellIs" dxfId="462" priority="162" operator="equal">
      <formula>"Mayor"</formula>
    </cfRule>
    <cfRule type="cellIs" dxfId="461" priority="161" operator="equal">
      <formula>"Catastrófico"</formula>
    </cfRule>
  </conditionalFormatting>
  <conditionalFormatting sqref="L17 L19">
    <cfRule type="cellIs" dxfId="460" priority="22" operator="equal">
      <formula>"Moderado"</formula>
    </cfRule>
    <cfRule type="cellIs" dxfId="459" priority="23" operator="equal">
      <formula>"Menor"</formula>
    </cfRule>
    <cfRule type="cellIs" dxfId="458" priority="24" operator="equal">
      <formula>"Leve"</formula>
    </cfRule>
    <cfRule type="cellIs" dxfId="457" priority="20" operator="equal">
      <formula>"Catastrófico"</formula>
    </cfRule>
    <cfRule type="cellIs" dxfId="456" priority="21" operator="equal">
      <formula>"Mayor"</formula>
    </cfRule>
  </conditionalFormatting>
  <conditionalFormatting sqref="N9 N11 N13 N15">
    <cfRule type="cellIs" dxfId="455" priority="157" operator="equal">
      <formula>"Extremo"</formula>
    </cfRule>
    <cfRule type="cellIs" dxfId="454" priority="158" operator="equal">
      <formula>"Alto"</formula>
    </cfRule>
    <cfRule type="cellIs" dxfId="453" priority="159" operator="equal">
      <formula>"Moderado"</formula>
    </cfRule>
    <cfRule type="cellIs" dxfId="452" priority="160" operator="equal">
      <formula>"Bajo"</formula>
    </cfRule>
  </conditionalFormatting>
  <conditionalFormatting sqref="N17 N19">
    <cfRule type="cellIs" dxfId="451" priority="19" operator="equal">
      <formula>"Bajo"</formula>
    </cfRule>
    <cfRule type="cellIs" dxfId="450" priority="18" operator="equal">
      <formula>"Moderado"</formula>
    </cfRule>
    <cfRule type="cellIs" dxfId="449" priority="17" operator="equal">
      <formula>"Alto"</formula>
    </cfRule>
    <cfRule type="cellIs" dxfId="448" priority="16" operator="equal">
      <formula>"Extremo"</formula>
    </cfRule>
  </conditionalFormatting>
  <conditionalFormatting sqref="Z9:Z20">
    <cfRule type="cellIs" dxfId="447" priority="15" operator="equal">
      <formula>"Muy Baja"</formula>
    </cfRule>
    <cfRule type="cellIs" dxfId="446" priority="14" operator="equal">
      <formula>"Baja"</formula>
    </cfRule>
    <cfRule type="cellIs" dxfId="445" priority="13" operator="equal">
      <formula>"Media"</formula>
    </cfRule>
    <cfRule type="cellIs" dxfId="444" priority="12" operator="equal">
      <formula>"Alta"</formula>
    </cfRule>
    <cfRule type="cellIs" dxfId="443" priority="11" operator="equal">
      <formula>"Muy Alta"</formula>
    </cfRule>
  </conditionalFormatting>
  <conditionalFormatting sqref="AB9:AB20">
    <cfRule type="cellIs" dxfId="442" priority="6" operator="equal">
      <formula>"Catastrófico"</formula>
    </cfRule>
    <cfRule type="cellIs" dxfId="441" priority="10" operator="equal">
      <formula>"Leve"</formula>
    </cfRule>
    <cfRule type="cellIs" dxfId="440" priority="9" operator="equal">
      <formula>"Menor"</formula>
    </cfRule>
    <cfRule type="cellIs" dxfId="439" priority="8" operator="equal">
      <formula>"Moderado"</formula>
    </cfRule>
    <cfRule type="cellIs" dxfId="438" priority="7" operator="equal">
      <formula>"Mayor"</formula>
    </cfRule>
  </conditionalFormatting>
  <conditionalFormatting sqref="AD9:AD20">
    <cfRule type="cellIs" dxfId="437" priority="2" operator="equal">
      <formula>"Extremo"</formula>
    </cfRule>
    <cfRule type="cellIs" dxfId="436" priority="3" operator="equal">
      <formula>"Alto"</formula>
    </cfRule>
    <cfRule type="cellIs" dxfId="435" priority="4" operator="equal">
      <formula>"Moderado"</formula>
    </cfRule>
    <cfRule type="cellIs" dxfId="434" priority="5" operator="equal">
      <formula>"Bajo"</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20C9D-3D6A-4E74-B7F6-9FDADC11AF6E}">
  <sheetPr>
    <tabColor theme="7"/>
  </sheetPr>
  <dimension ref="A1:AK12"/>
  <sheetViews>
    <sheetView zoomScale="80" zoomScaleNormal="80" workbookViewId="0">
      <selection activeCell="D18" sqref="D18"/>
    </sheetView>
  </sheetViews>
  <sheetFormatPr baseColWidth="10" defaultRowHeight="14.4" x14ac:dyDescent="0.3"/>
  <cols>
    <col min="3" max="3" width="24.44140625" customWidth="1"/>
    <col min="4" max="4" width="30.44140625" customWidth="1"/>
    <col min="5" max="5" width="38.44140625" customWidth="1"/>
    <col min="7" max="7" width="17.109375" customWidth="1"/>
    <col min="10" max="10" width="17.109375" customWidth="1"/>
    <col min="11" max="11" width="16.88671875" customWidth="1"/>
    <col min="16" max="16" width="30.44140625" customWidth="1"/>
    <col min="17" max="17" width="19.33203125" customWidth="1"/>
    <col min="31" max="31" width="21.109375" customWidth="1"/>
    <col min="32" max="32" width="19.109375" customWidth="1"/>
    <col min="33" max="33" width="21.109375"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3.4" x14ac:dyDescent="0.3">
      <c r="A5" s="407" t="s">
        <v>5</v>
      </c>
      <c r="B5" s="407"/>
      <c r="C5" s="408" t="s">
        <v>519</v>
      </c>
      <c r="D5" s="408"/>
      <c r="E5" s="408"/>
      <c r="F5" s="408"/>
      <c r="G5" s="408"/>
      <c r="H5" s="409" t="s">
        <v>7</v>
      </c>
      <c r="I5" s="409"/>
      <c r="J5" s="408" t="s">
        <v>534</v>
      </c>
      <c r="K5" s="408"/>
      <c r="L5" s="408"/>
      <c r="M5" s="408"/>
      <c r="N5" s="408"/>
      <c r="O5" s="409" t="s">
        <v>8</v>
      </c>
      <c r="P5" s="409"/>
      <c r="Q5" s="410"/>
      <c r="R5" s="411"/>
      <c r="S5" s="411"/>
      <c r="T5" s="411"/>
      <c r="U5" s="411"/>
      <c r="V5" s="411"/>
      <c r="W5" s="411"/>
      <c r="X5" s="411"/>
      <c r="Y5" s="411"/>
      <c r="Z5" s="411"/>
      <c r="AA5" s="411"/>
      <c r="AB5" s="411"/>
      <c r="AC5" s="411"/>
      <c r="AD5" s="411"/>
      <c r="AE5" s="412"/>
      <c r="AF5" s="147" t="s">
        <v>10</v>
      </c>
      <c r="AG5" s="406"/>
      <c r="AH5" s="406"/>
      <c r="AI5" s="406"/>
      <c r="AJ5" s="406"/>
      <c r="AK5" s="406"/>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405" t="s">
        <v>17</v>
      </c>
      <c r="B7" s="378" t="s">
        <v>18</v>
      </c>
      <c r="C7" s="390" t="s">
        <v>19</v>
      </c>
      <c r="D7" s="390" t="s">
        <v>20</v>
      </c>
      <c r="E7" s="390"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80.400000000000006" x14ac:dyDescent="0.3">
      <c r="A8" s="405"/>
      <c r="B8" s="378"/>
      <c r="C8" s="390"/>
      <c r="D8" s="390"/>
      <c r="E8" s="390"/>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93.6" x14ac:dyDescent="0.3">
      <c r="A9" s="494">
        <v>1</v>
      </c>
      <c r="B9" s="521" t="s">
        <v>306</v>
      </c>
      <c r="C9" s="495" t="s">
        <v>307</v>
      </c>
      <c r="D9" s="495" t="s">
        <v>308</v>
      </c>
      <c r="E9" s="617" t="s">
        <v>309</v>
      </c>
      <c r="F9" s="521" t="s">
        <v>55</v>
      </c>
      <c r="G9" s="521" t="s">
        <v>310</v>
      </c>
      <c r="H9" s="533" t="str">
        <f>IF(G9&lt;=0,"",IF(G9&lt;=2,"Muy Baja",IF(G9&lt;=24,"Baja",IF(G9&lt;=500,"Media",IF(G9&lt;=5000,"Alta","Muy Alta")))))</f>
        <v>Muy Alta</v>
      </c>
      <c r="I9" s="474">
        <f>IF(H9="","",IF(H9="Muy Baja",0.2,IF(H9="Baja",0.4,IF(H9="Media",0.6,IF(H9="Alta",0.8,IF(H9="Muy Alta",1,))))))</f>
        <v>1</v>
      </c>
      <c r="J9" s="622" t="s">
        <v>76</v>
      </c>
      <c r="K9" s="474" t="str">
        <f>IF(NOT(ISERROR(MATCH(J9,'[21]Tabla Impacto'!$B$221:$B$223,0))),'[21]Tabla Impacto'!$F$223&amp;"Por favor no seleccionar los criterios de impacto(Afectación Económica o presupuestal y Pérdida Reputacional)",J9)</f>
        <v xml:space="preserve">     El riesgo afecta la imagen de la entidad con algunos usuarios de relevancia frente al logro de los objetivos</v>
      </c>
      <c r="L9" s="533" t="str">
        <f>IF(OR(K9='[21]Tabla Impacto'!$C$11,K9='[21]Tabla Impacto'!$D$11),"Leve",IF(OR(K9='[21]Tabla Impacto'!$C$12,K9='[21]Tabla Impacto'!$D$12),"Menor",IF(OR(K9='[21]Tabla Impacto'!$C$13,K9='[21]Tabla Impacto'!$D$13),"Moderado",IF(OR(K9='[21]Tabla Impacto'!$C$14,K9='[21]Tabla Impacto'!$D$14),"Mayor",IF(OR(K9='[21]Tabla Impacto'!$C$15,K9='[21]Tabla Impacto'!$D$15),"Catastrófico","")))))</f>
        <v/>
      </c>
      <c r="M9" s="474" t="str">
        <f>IF(L9="","",IF(L9="Leve",0.2,IF(L9="Menor",0.4,IF(L9="Moderado",0.6,IF(L9="Mayor",0.8,IF(L9="Catastrófico",1,))))))</f>
        <v/>
      </c>
      <c r="N9" s="532"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8">
        <v>1</v>
      </c>
      <c r="P9" s="9" t="s">
        <v>311</v>
      </c>
      <c r="Q9" s="10" t="s">
        <v>312</v>
      </c>
      <c r="R9" s="11" t="s">
        <v>18</v>
      </c>
      <c r="S9" s="12" t="s">
        <v>68</v>
      </c>
      <c r="T9" s="12" t="s">
        <v>61</v>
      </c>
      <c r="U9" s="13" t="str">
        <f>IF(AND(S9="Preventivo",T9="Automático"),"50%",IF(AND(S9="Preventivo",T9="Manual"),"40%",IF(AND(S9="Detectivo",T9="Automático"),"40%",IF(AND(S9="Detectivo",T9="Manual"),"30%",IF(AND(S9="Correctivo",T9="Automático"),"35%",IF(AND(S9="Correctivo",T9="Manual"),"25%",""))))))</f>
        <v>30%</v>
      </c>
      <c r="V9" s="12" t="s">
        <v>69</v>
      </c>
      <c r="W9" s="12" t="s">
        <v>63</v>
      </c>
      <c r="X9" s="31" t="s">
        <v>64</v>
      </c>
      <c r="Y9" s="14">
        <f>IFERROR(IF(R9="Probabilidad",(I9-(+I9*U9)),IF(R9="Impacto",I9,"")),"")</f>
        <v>1</v>
      </c>
      <c r="Z9" s="15" t="str">
        <f>IFERROR(IF(Y9="","",IF(Y9&lt;=0.2,"Muy Baja",IF(Y9&lt;=0.4,"Baja",IF(Y9&lt;=0.6,"Media",IF(Y9&lt;=0.8,"Alta","Muy Alta"))))),"")</f>
        <v>Muy Alta</v>
      </c>
      <c r="AA9" s="13">
        <f>+Y9</f>
        <v>1</v>
      </c>
      <c r="AB9" s="15" t="str">
        <f>IFERROR(IF(AC9="","",IF(AC9&lt;=0.2,"Leve",IF(AC9&lt;=0.4,"Menor",IF(AC9&lt;=0.6,"Moderado",IF(AC9&lt;=0.8,"Mayor","Catastrófico"))))),"")</f>
        <v/>
      </c>
      <c r="AC9" s="13" t="str">
        <f>IFERROR(IF(R9="Impacto",(M9-(+M9*U9)),IF(R9="Probabilidad",M9,"")),"")</f>
        <v/>
      </c>
      <c r="AD9" s="16"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2" t="s">
        <v>236</v>
      </c>
      <c r="AF9" s="484" t="s">
        <v>313</v>
      </c>
      <c r="AG9" s="484" t="s">
        <v>314</v>
      </c>
      <c r="AH9" s="482">
        <v>45381</v>
      </c>
      <c r="AI9" s="482">
        <v>45657</v>
      </c>
      <c r="AJ9" s="618" t="s">
        <v>315</v>
      </c>
      <c r="AK9" s="620" t="s">
        <v>206</v>
      </c>
    </row>
    <row r="10" spans="1:37" ht="15" customHeight="1" x14ac:dyDescent="0.3">
      <c r="A10" s="494"/>
      <c r="B10" s="521"/>
      <c r="C10" s="495"/>
      <c r="D10" s="495"/>
      <c r="E10" s="617"/>
      <c r="F10" s="521"/>
      <c r="G10" s="521"/>
      <c r="H10" s="533"/>
      <c r="I10" s="474"/>
      <c r="J10" s="622"/>
      <c r="K10" s="474">
        <f>IF(NOT(ISERROR(MATCH(J10,_xlfn.ANCHORARRAY(#REF!),0))),#REF!&amp;"Por favor no seleccionar los criterios de impacto",J10)</f>
        <v>0</v>
      </c>
      <c r="L10" s="533"/>
      <c r="M10" s="474"/>
      <c r="N10" s="532"/>
      <c r="O10" s="8">
        <v>2</v>
      </c>
      <c r="P10" s="9" t="s">
        <v>316</v>
      </c>
      <c r="Q10" s="10" t="s">
        <v>312</v>
      </c>
      <c r="R10" s="11" t="s">
        <v>18</v>
      </c>
      <c r="S10" s="12" t="s">
        <v>68</v>
      </c>
      <c r="T10" s="12" t="s">
        <v>61</v>
      </c>
      <c r="U10" s="13" t="str">
        <f t="shared" ref="U10" si="0">IF(AND(S10="Preventivo",T10="Automático"),"50%",IF(AND(S10="Preventivo",T10="Manual"),"40%",IF(AND(S10="Detectivo",T10="Automático"),"40%",IF(AND(S10="Detectivo",T10="Manual"),"30%",IF(AND(S10="Correctivo",T10="Automático"),"35%",IF(AND(S10="Correctivo",T10="Manual"),"25%",""))))))</f>
        <v>30%</v>
      </c>
      <c r="V10" s="12" t="s">
        <v>69</v>
      </c>
      <c r="W10" s="12" t="s">
        <v>63</v>
      </c>
      <c r="X10" s="31" t="s">
        <v>64</v>
      </c>
      <c r="Y10" s="14">
        <f>IFERROR(IF(AND(R9="Probabilidad",R10="Probabilidad"),(AA9-(+AA9*U10)),IF(R10="Probabilidad",(I9-(+I9*U10)),IF(R10="Impacto",AA9,""))),"")</f>
        <v>1</v>
      </c>
      <c r="Z10" s="15" t="str">
        <f t="shared" ref="Z10" si="1">IFERROR(IF(Y10="","",IF(Y10&lt;=0.2,"Muy Baja",IF(Y10&lt;=0.4,"Baja",IF(Y10&lt;=0.6,"Media",IF(Y10&lt;=0.8,"Alta","Muy Alta"))))),"")</f>
        <v>Muy Alta</v>
      </c>
      <c r="AA10" s="13">
        <f t="shared" ref="AA10" si="2">+Y10</f>
        <v>1</v>
      </c>
      <c r="AB10" s="15" t="str">
        <f t="shared" ref="AB10" si="3">IFERROR(IF(AC10="","",IF(AC10&lt;=0.2,"Leve",IF(AC10&lt;=0.4,"Menor",IF(AC10&lt;=0.6,"Moderado",IF(AC10&lt;=0.8,"Mayor","Catastrófico"))))),"")</f>
        <v/>
      </c>
      <c r="AC10" s="13" t="str">
        <f>IFERROR(IF(AND(R9="Impacto",R10="Impacto"),(AC9-(+AC9*U10)),IF(R10="Impacto",($M$9-(+$M$9*U10)),IF(R10="Probabilidad",AC9,""))),"")</f>
        <v/>
      </c>
      <c r="AD10" s="16" t="str">
        <f t="shared" ref="AD10" si="4">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
      </c>
      <c r="AE10" s="12" t="s">
        <v>236</v>
      </c>
      <c r="AF10" s="485"/>
      <c r="AG10" s="485"/>
      <c r="AH10" s="483"/>
      <c r="AI10" s="483"/>
      <c r="AJ10" s="619"/>
      <c r="AK10" s="621"/>
    </row>
    <row r="11" spans="1:37" x14ac:dyDescent="0.3">
      <c r="A11" s="393" t="s">
        <v>96</v>
      </c>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5"/>
    </row>
    <row r="12" spans="1:37" x14ac:dyDescent="0.3">
      <c r="A12" s="27"/>
      <c r="B12" s="28" t="s">
        <v>97</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sheetData>
  <mergeCells count="71">
    <mergeCell ref="G9:G10"/>
    <mergeCell ref="H9:H10"/>
    <mergeCell ref="E7:E8"/>
    <mergeCell ref="F7:F8"/>
    <mergeCell ref="A11:AK11"/>
    <mergeCell ref="AF9:AF10"/>
    <mergeCell ref="AG9:AG10"/>
    <mergeCell ref="AH9:AH10"/>
    <mergeCell ref="AI9:AI10"/>
    <mergeCell ref="AJ9:AJ10"/>
    <mergeCell ref="AK9:AK10"/>
    <mergeCell ref="I9:I10"/>
    <mergeCell ref="J9:J10"/>
    <mergeCell ref="K9:K10"/>
    <mergeCell ref="L9:L10"/>
    <mergeCell ref="M9:M10"/>
    <mergeCell ref="N9:N10"/>
    <mergeCell ref="F9:F10"/>
    <mergeCell ref="AJ7:AJ8"/>
    <mergeCell ref="AK7:AK8"/>
    <mergeCell ref="AE7:AE8"/>
    <mergeCell ref="AF7:AF8"/>
    <mergeCell ref="AG7:AG8"/>
    <mergeCell ref="AH7:AH8"/>
    <mergeCell ref="AI7:AI8"/>
    <mergeCell ref="Q7:Q8"/>
    <mergeCell ref="AD7:AD8"/>
    <mergeCell ref="S7:X7"/>
    <mergeCell ref="Y7:Y8"/>
    <mergeCell ref="Z7:Z8"/>
    <mergeCell ref="AA7:AA8"/>
    <mergeCell ref="AB7:AB8"/>
    <mergeCell ref="A9:A10"/>
    <mergeCell ref="B9:B10"/>
    <mergeCell ref="C9:C10"/>
    <mergeCell ref="D9:D10"/>
    <mergeCell ref="E9:E10"/>
    <mergeCell ref="AC7:AC8"/>
    <mergeCell ref="R7:R8"/>
    <mergeCell ref="AH1:AK1"/>
    <mergeCell ref="E2:AG3"/>
    <mergeCell ref="AH2:AK2"/>
    <mergeCell ref="AH3:AK3"/>
    <mergeCell ref="M7:M8"/>
    <mergeCell ref="N7:N8"/>
    <mergeCell ref="O7:O8"/>
    <mergeCell ref="P7:P8"/>
    <mergeCell ref="J7:J8"/>
    <mergeCell ref="K7:K8"/>
    <mergeCell ref="L7:L8"/>
    <mergeCell ref="I7:I8"/>
    <mergeCell ref="A1:D3"/>
    <mergeCell ref="E1:AG1"/>
    <mergeCell ref="AG5:AK5"/>
    <mergeCell ref="A6:G6"/>
    <mergeCell ref="H6:N6"/>
    <mergeCell ref="O6:X6"/>
    <mergeCell ref="Y6:AE6"/>
    <mergeCell ref="AF6:AK6"/>
    <mergeCell ref="H5:I5"/>
    <mergeCell ref="J5:N5"/>
    <mergeCell ref="O5:P5"/>
    <mergeCell ref="Q5:AE5"/>
    <mergeCell ref="A5:B5"/>
    <mergeCell ref="C5:G5"/>
    <mergeCell ref="A7:A8"/>
    <mergeCell ref="B7:B8"/>
    <mergeCell ref="G7:G8"/>
    <mergeCell ref="H7:H8"/>
    <mergeCell ref="C7:C8"/>
    <mergeCell ref="D7:D8"/>
  </mergeCells>
  <conditionalFormatting sqref="H9">
    <cfRule type="cellIs" dxfId="433" priority="83" operator="equal">
      <formula>"Muy Alta"</formula>
    </cfRule>
    <cfRule type="cellIs" dxfId="432" priority="84" operator="equal">
      <formula>"Alta"</formula>
    </cfRule>
    <cfRule type="cellIs" dxfId="431" priority="85" operator="equal">
      <formula>"Media"</formula>
    </cfRule>
    <cfRule type="cellIs" dxfId="430" priority="86" operator="equal">
      <formula>"Baja"</formula>
    </cfRule>
    <cfRule type="cellIs" dxfId="429" priority="87" operator="equal">
      <formula>"Muy Baja"</formula>
    </cfRule>
  </conditionalFormatting>
  <conditionalFormatting sqref="K9:K10">
    <cfRule type="containsText" dxfId="428" priority="1" operator="containsText" text="❌">
      <formula>NOT(ISERROR(SEARCH("❌",K9)))</formula>
    </cfRule>
  </conditionalFormatting>
  <conditionalFormatting sqref="L9">
    <cfRule type="cellIs" dxfId="427" priority="63" operator="equal">
      <formula>"Catastrófico"</formula>
    </cfRule>
    <cfRule type="cellIs" dxfId="426" priority="64" operator="equal">
      <formula>"Mayor"</formula>
    </cfRule>
    <cfRule type="cellIs" dxfId="425" priority="65" operator="equal">
      <formula>"Moderado"</formula>
    </cfRule>
    <cfRule type="cellIs" dxfId="424" priority="66" operator="equal">
      <formula>"Menor"</formula>
    </cfRule>
    <cfRule type="cellIs" dxfId="423" priority="67" operator="equal">
      <formula>"Leve"</formula>
    </cfRule>
  </conditionalFormatting>
  <conditionalFormatting sqref="N9">
    <cfRule type="cellIs" dxfId="422" priority="59" operator="equal">
      <formula>"Extremo"</formula>
    </cfRule>
    <cfRule type="cellIs" dxfId="421" priority="60" operator="equal">
      <formula>"Alto"</formula>
    </cfRule>
    <cfRule type="cellIs" dxfId="420" priority="61" operator="equal">
      <formula>"Moderado"</formula>
    </cfRule>
    <cfRule type="cellIs" dxfId="419" priority="62" operator="equal">
      <formula>"Bajo"</formula>
    </cfRule>
  </conditionalFormatting>
  <conditionalFormatting sqref="Z9:Z10">
    <cfRule type="cellIs" dxfId="418" priority="11" operator="equal">
      <formula>"Muy Alta"</formula>
    </cfRule>
    <cfRule type="cellIs" dxfId="417" priority="12" operator="equal">
      <formula>"Alta"</formula>
    </cfRule>
    <cfRule type="cellIs" dxfId="416" priority="13" operator="equal">
      <formula>"Media"</formula>
    </cfRule>
    <cfRule type="cellIs" dxfId="415" priority="14" operator="equal">
      <formula>"Baja"</formula>
    </cfRule>
    <cfRule type="cellIs" dxfId="414" priority="15" operator="equal">
      <formula>"Muy Baja"</formula>
    </cfRule>
  </conditionalFormatting>
  <conditionalFormatting sqref="AB9:AB10">
    <cfRule type="cellIs" dxfId="413" priority="6" operator="equal">
      <formula>"Catastrófico"</formula>
    </cfRule>
    <cfRule type="cellIs" dxfId="412" priority="7" operator="equal">
      <formula>"Mayor"</formula>
    </cfRule>
    <cfRule type="cellIs" dxfId="411" priority="8" operator="equal">
      <formula>"Moderado"</formula>
    </cfRule>
    <cfRule type="cellIs" dxfId="410" priority="9" operator="equal">
      <formula>"Menor"</formula>
    </cfRule>
    <cfRule type="cellIs" dxfId="409" priority="10" operator="equal">
      <formula>"Leve"</formula>
    </cfRule>
  </conditionalFormatting>
  <conditionalFormatting sqref="AD9:AD10">
    <cfRule type="cellIs" dxfId="408" priority="2" operator="equal">
      <formula>"Extremo"</formula>
    </cfRule>
    <cfRule type="cellIs" dxfId="407" priority="3" operator="equal">
      <formula>"Alto"</formula>
    </cfRule>
    <cfRule type="cellIs" dxfId="406" priority="4" operator="equal">
      <formula>"Moderado"</formula>
    </cfRule>
    <cfRule type="cellIs" dxfId="405" priority="5" operator="equal">
      <formula>"Bajo"</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50B6-4F58-4CD3-A555-55A2879A8717}">
  <sheetPr>
    <tabColor theme="6" tint="-0.249977111117893"/>
  </sheetPr>
  <dimension ref="A1:AK19"/>
  <sheetViews>
    <sheetView topLeftCell="A2" workbookViewId="0">
      <selection activeCell="H6" sqref="H6:N6"/>
    </sheetView>
  </sheetViews>
  <sheetFormatPr baseColWidth="10" defaultRowHeight="14.4" x14ac:dyDescent="0.3"/>
  <cols>
    <col min="1" max="1" width="4" customWidth="1"/>
    <col min="2" max="2" width="14.109375" customWidth="1"/>
    <col min="3" max="3" width="20.33203125" customWidth="1"/>
    <col min="4" max="4" width="21.88671875" customWidth="1"/>
    <col min="5" max="5" width="53.33203125" customWidth="1"/>
    <col min="6" max="6" width="19" customWidth="1"/>
    <col min="7" max="7" width="41" customWidth="1"/>
    <col min="8" max="8" width="16.5546875" customWidth="1"/>
    <col min="9" max="9" width="6.33203125" bestFit="1" customWidth="1"/>
    <col min="10" max="10" width="27.33203125" bestFit="1" customWidth="1"/>
    <col min="11" max="11" width="39.109375" customWidth="1"/>
    <col min="12" max="12" width="17.5546875" customWidth="1"/>
    <col min="13" max="13" width="6.33203125" bestFit="1" customWidth="1"/>
    <col min="14" max="14" width="16" customWidth="1"/>
    <col min="15" max="15" width="5.88671875" customWidth="1"/>
    <col min="16" max="16" width="42.33203125" customWidth="1"/>
    <col min="17" max="17" width="25.44140625" customWidth="1"/>
    <col min="18" max="18" width="15.109375" bestFit="1" customWidth="1"/>
    <col min="19" max="19" width="12.44140625" customWidth="1"/>
    <col min="20" max="20" width="10.5546875" customWidth="1"/>
    <col min="21" max="21" width="5.5546875" customWidth="1"/>
    <col min="22" max="22" width="16.88671875" customWidth="1"/>
    <col min="23" max="23" width="8.88671875" bestFit="1" customWidth="1"/>
    <col min="24" max="24" width="11.6640625" bestFit="1" customWidth="1"/>
    <col min="25" max="25" width="13.44140625" customWidth="1"/>
    <col min="26" max="26" width="8.6640625" customWidth="1"/>
    <col min="27" max="27" width="10.44140625" customWidth="1"/>
    <col min="28" max="28" width="9.33203125" customWidth="1"/>
    <col min="29" max="29" width="9.109375" customWidth="1"/>
    <col min="30" max="30" width="28.5546875" customWidth="1"/>
    <col min="31" max="31" width="19.33203125" customWidth="1"/>
    <col min="32" max="32" width="30.109375" customWidth="1"/>
    <col min="33" max="33" width="23.6640625" customWidth="1"/>
    <col min="34" max="34" width="16.88671875" customWidth="1"/>
    <col min="35" max="35" width="14.88671875" customWidth="1"/>
    <col min="36" max="36" width="18.5546875" customWidth="1"/>
    <col min="37" max="37" width="21"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171"/>
      <c r="R4" s="171"/>
      <c r="S4" s="171"/>
      <c r="T4" s="171"/>
      <c r="U4" s="5"/>
      <c r="V4" s="5"/>
      <c r="W4" s="5"/>
      <c r="X4" s="5"/>
      <c r="Y4" s="5"/>
      <c r="Z4" s="5"/>
      <c r="AA4" s="5"/>
      <c r="AB4" s="5"/>
      <c r="AC4" s="5"/>
      <c r="AD4" s="5"/>
      <c r="AE4" s="5"/>
      <c r="AF4" s="5"/>
      <c r="AG4" s="5"/>
      <c r="AH4" s="5"/>
      <c r="AI4" s="5"/>
      <c r="AJ4" s="5"/>
      <c r="AK4" s="5"/>
    </row>
    <row r="5" spans="1:37" ht="33" customHeight="1" x14ac:dyDescent="0.3">
      <c r="A5" s="407" t="s">
        <v>5</v>
      </c>
      <c r="B5" s="407"/>
      <c r="C5" s="613" t="s">
        <v>519</v>
      </c>
      <c r="D5" s="613"/>
      <c r="E5" s="613"/>
      <c r="F5" s="613"/>
      <c r="G5" s="613"/>
      <c r="H5" s="409" t="s">
        <v>7</v>
      </c>
      <c r="I5" s="409"/>
      <c r="J5" s="631" t="s">
        <v>734</v>
      </c>
      <c r="K5" s="631"/>
      <c r="L5" s="631"/>
      <c r="M5" s="631"/>
      <c r="N5" s="631"/>
      <c r="O5" s="409" t="s">
        <v>8</v>
      </c>
      <c r="P5" s="409"/>
      <c r="Q5" s="628" t="s">
        <v>455</v>
      </c>
      <c r="R5" s="629"/>
      <c r="S5" s="629"/>
      <c r="T5" s="629"/>
      <c r="U5" s="629"/>
      <c r="V5" s="629"/>
      <c r="W5" s="629"/>
      <c r="X5" s="629"/>
      <c r="Y5" s="629"/>
      <c r="Z5" s="629"/>
      <c r="AA5" s="629"/>
      <c r="AB5" s="629"/>
      <c r="AC5" s="629"/>
      <c r="AD5" s="629"/>
      <c r="AE5" s="630"/>
      <c r="AF5" s="176" t="s">
        <v>10</v>
      </c>
      <c r="AG5" s="424" t="s">
        <v>458</v>
      </c>
      <c r="AH5" s="424"/>
      <c r="AI5" s="424"/>
      <c r="AJ5" s="424"/>
      <c r="AK5" s="424"/>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405" t="s">
        <v>17</v>
      </c>
      <c r="B7" s="378" t="s">
        <v>18</v>
      </c>
      <c r="C7" s="390" t="s">
        <v>19</v>
      </c>
      <c r="D7" s="390" t="s">
        <v>20</v>
      </c>
      <c r="E7" s="378" t="s">
        <v>21</v>
      </c>
      <c r="F7" s="390" t="s">
        <v>22</v>
      </c>
      <c r="G7" s="390" t="s">
        <v>23</v>
      </c>
      <c r="H7" s="388" t="s">
        <v>24</v>
      </c>
      <c r="I7" s="379" t="s">
        <v>25</v>
      </c>
      <c r="J7" s="388" t="s">
        <v>26</v>
      </c>
      <c r="K7" s="388" t="s">
        <v>27</v>
      </c>
      <c r="L7" s="388" t="s">
        <v>28</v>
      </c>
      <c r="M7" s="379" t="s">
        <v>25</v>
      </c>
      <c r="N7" s="388" t="s">
        <v>29</v>
      </c>
      <c r="O7" s="396" t="s">
        <v>30</v>
      </c>
      <c r="P7" s="397" t="s">
        <v>31</v>
      </c>
      <c r="Q7" s="625" t="s">
        <v>32</v>
      </c>
      <c r="R7" s="62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79.8" x14ac:dyDescent="0.3">
      <c r="A8" s="405"/>
      <c r="B8" s="378"/>
      <c r="C8" s="390"/>
      <c r="D8" s="390"/>
      <c r="E8" s="378"/>
      <c r="F8" s="390"/>
      <c r="G8" s="390"/>
      <c r="H8" s="388"/>
      <c r="I8" s="379"/>
      <c r="J8" s="388"/>
      <c r="K8" s="388"/>
      <c r="L8" s="379"/>
      <c r="M8" s="379"/>
      <c r="N8" s="388"/>
      <c r="O8" s="396"/>
      <c r="P8" s="397"/>
      <c r="Q8" s="626"/>
      <c r="R8" s="627"/>
      <c r="S8" s="174" t="s">
        <v>45</v>
      </c>
      <c r="T8" s="174" t="s">
        <v>46</v>
      </c>
      <c r="U8" s="7" t="s">
        <v>47</v>
      </c>
      <c r="V8" s="7" t="s">
        <v>48</v>
      </c>
      <c r="W8" s="7" t="s">
        <v>49</v>
      </c>
      <c r="X8" s="7" t="s">
        <v>50</v>
      </c>
      <c r="Y8" s="391"/>
      <c r="Z8" s="391"/>
      <c r="AA8" s="391"/>
      <c r="AB8" s="391"/>
      <c r="AC8" s="391"/>
      <c r="AD8" s="391"/>
      <c r="AE8" s="391"/>
      <c r="AF8" s="392"/>
      <c r="AG8" s="392"/>
      <c r="AH8" s="392"/>
      <c r="AI8" s="392"/>
      <c r="AJ8" s="392"/>
      <c r="AK8" s="392"/>
    </row>
    <row r="9" spans="1:37" ht="75" customHeight="1" x14ac:dyDescent="0.3">
      <c r="A9" s="373">
        <v>1</v>
      </c>
      <c r="B9" s="403" t="s">
        <v>51</v>
      </c>
      <c r="C9" s="403" t="s">
        <v>557</v>
      </c>
      <c r="D9" s="403" t="s">
        <v>558</v>
      </c>
      <c r="E9" s="404" t="s">
        <v>559</v>
      </c>
      <c r="F9" s="403" t="s">
        <v>55</v>
      </c>
      <c r="G9" s="403" t="s">
        <v>56</v>
      </c>
      <c r="H9" s="402" t="str">
        <f>IF(G9="","",IF('[22]Mapa final'!G9='[22]Tabla probabilidad'!$C$4,"MUY BAJA",IF('[22]Mapa final'!G9='[22]Tabla probabilidad'!$C$5,"BAJA",IF('[22]Mapa final'!G9='[22]Tabla probabilidad'!$C$6,"MEDIA",IF('[22]Mapa final'!G9='[22]Tabla probabilidad'!$C$7,"ALTA",IF('[22]Mapa final'!G9='[22]Tabla probabilidad'!$C$8,"MUY ALTA"))))))</f>
        <v>MEDIA</v>
      </c>
      <c r="I9" s="400">
        <f>IF(H9="","",IF(H9="Muy Baja",0.2,IF(H9="Baja",0.4,IF(H9="Media",0.6,IF(H9="Alta",0.8,IF(H9="Muy Alta",1,))))))</f>
        <v>0.6</v>
      </c>
      <c r="J9" s="401" t="s">
        <v>165</v>
      </c>
      <c r="K9" s="400" t="str">
        <f>IF(J9="","",IF(NOT(ISERROR(MATCH(J9,'[22]Tabla Impacto'!$B$37:$B$39,0))),'[22]Tabla Impacto'!$F$37&amp;"Por favor no seleccionar los criterios de impacto(Afectación Económica o presupuestal y Pérdida Reputacional)",J9))</f>
        <v xml:space="preserve">     Entre 50 y 100 SMLMV </v>
      </c>
      <c r="L9" s="402" t="str">
        <f>IF(OR(J9='[22]Tabla Impacto'!$F$25,J9='[22]Tabla Impacto'!$F$31),"Leve",IF(OR(J9='[22]Tabla Impacto'!$F$26,J9='[22]Tabla Impacto'!$F$32),"Menor",IF(OR(J9='[22]Tabla Impacto'!$F$27,J9='[22]Tabla Impacto'!$F$33,J9='[22]Tabla Impacto'!$F$37),"Moderado",IF(OR(J9='[22]Tabla Impacto'!$F$28,J9='[22]Tabla Impacto'!$F$34,J9='[22]Tabla Impacto'!$F$38),"Mayor",IF(OR(J9='[22]Tabla Impacto'!$F$29,J9='[22]Tabla Impacto'!$F$35,J9='[22]Tabla Impacto'!$F$39),"Catastrófico","")))))</f>
        <v/>
      </c>
      <c r="M9" s="400" t="str">
        <f>IF(L9="","",IF(L9="Leve",0.2,IF(L9="Menor",0.4,IF(L9="Moderado",0.6,IF(L9="Mayor",0.8,IF(L9="Catastrófico",1,))))))</f>
        <v/>
      </c>
      <c r="N9" s="374"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22">
        <v>1</v>
      </c>
      <c r="P9" s="23" t="s">
        <v>560</v>
      </c>
      <c r="Q9" s="46" t="s">
        <v>457</v>
      </c>
      <c r="R9" s="173" t="str">
        <f>IF(OR(S9="Preventivo",S9="Detectivo"),"Probabilidad",IF(S9="Correctivo","Impacto",""))</f>
        <v>Probabilidad</v>
      </c>
      <c r="S9" s="175" t="s">
        <v>60</v>
      </c>
      <c r="T9" s="175" t="s">
        <v>61</v>
      </c>
      <c r="U9" s="24" t="str">
        <f>IF(AND(S9="Preventivo",T9="Automático"),"50%",IF(AND(S9="Preventivo",T9="Manual"),"40%",IF(AND(S9="Detectivo",T9="Automático"),"40%",IF(AND(S9="Detectivo",T9="Manual"),"30%",IF(AND(S9="Correctivo",T9="Automático"),"35%",IF(AND(S9="Correctivo",T9="Manual"),"25%",""))))))</f>
        <v>40%</v>
      </c>
      <c r="V9" s="12" t="s">
        <v>69</v>
      </c>
      <c r="W9" s="12" t="s">
        <v>116</v>
      </c>
      <c r="X9" s="12" t="s">
        <v>64</v>
      </c>
      <c r="Y9" s="25">
        <f>IFERROR(IF(R9="Probabilidad",(I9-(+I9*U9)),IF(R9="Impacto",I9,"")),"")</f>
        <v>0.36</v>
      </c>
      <c r="Z9" s="19" t="str">
        <f>IFERROR(IF(Y9="","",IF(Y9&lt;=0.2,"Muy Baja",IF(Y9&lt;=0.4,"Baja",IF(Y9&lt;=0.6,"Media",IF(Y9&lt;=0.8,"Alta","Muy Alta"))))),"")</f>
        <v>Baja</v>
      </c>
      <c r="AA9" s="24">
        <f>+Y9</f>
        <v>0.36</v>
      </c>
      <c r="AB9" s="19" t="str">
        <f>IFERROR(IF(AC9="","",IF(AC9&lt;=0.2,"Leve",IF(AC9&lt;=0.4,"Menor",IF(AC9&lt;=0.6,"Moderado",IF(AC9&lt;=0.8,"Mayor","Catastrófico"))))),"")</f>
        <v/>
      </c>
      <c r="AC9" s="24" t="str">
        <f>IFERROR(IF(R9="Impacto",(M9-(+M9*U9)),IF(R9="Probabilidad",M9,"")),"")</f>
        <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2" t="s">
        <v>65</v>
      </c>
      <c r="AF9" s="18" t="s">
        <v>561</v>
      </c>
      <c r="AG9" s="18" t="s">
        <v>459</v>
      </c>
      <c r="AH9" s="26"/>
      <c r="AI9" s="26"/>
      <c r="AJ9" s="18"/>
      <c r="AK9" s="12"/>
    </row>
    <row r="10" spans="1:37" ht="43.2" x14ac:dyDescent="0.3">
      <c r="A10" s="373"/>
      <c r="B10" s="403"/>
      <c r="C10" s="403"/>
      <c r="D10" s="403"/>
      <c r="E10" s="404"/>
      <c r="F10" s="403"/>
      <c r="G10" s="403"/>
      <c r="H10" s="402"/>
      <c r="I10" s="400"/>
      <c r="J10" s="401"/>
      <c r="K10" s="400">
        <f>IF(NOT(ISERROR(MATCH(J10,_xlfn.ANCHORARRAY(#REF!),0))),#REF!&amp;"Por favor no seleccionar los criterios de impacto",J10)</f>
        <v>0</v>
      </c>
      <c r="L10" s="402"/>
      <c r="M10" s="400"/>
      <c r="N10" s="374"/>
      <c r="O10" s="22">
        <v>2</v>
      </c>
      <c r="P10" s="23" t="s">
        <v>562</v>
      </c>
      <c r="Q10" s="46" t="s">
        <v>457</v>
      </c>
      <c r="R10" s="173" t="str">
        <f t="shared" ref="R10:R16" si="0">IF(OR(S10="Preventivo",S10="Detectivo"),"Probabilidad",IF(S10="Correctivo","Impacto",""))</f>
        <v>Probabilidad</v>
      </c>
      <c r="S10" s="175" t="s">
        <v>68</v>
      </c>
      <c r="T10" s="175" t="s">
        <v>61</v>
      </c>
      <c r="U10" s="24" t="str">
        <f t="shared" ref="U10" si="1">IF(AND(S10="Preventivo",T10="Automático"),"50%",IF(AND(S10="Preventivo",T10="Manual"),"40%",IF(AND(S10="Detectivo",T10="Automático"),"40%",IF(AND(S10="Detectivo",T10="Manual"),"30%",IF(AND(S10="Correctivo",T10="Automático"),"35%",IF(AND(S10="Correctivo",T10="Manual"),"25%",""))))))</f>
        <v>30%</v>
      </c>
      <c r="V10" s="12" t="s">
        <v>69</v>
      </c>
      <c r="W10" s="12" t="s">
        <v>116</v>
      </c>
      <c r="X10" s="12" t="s">
        <v>64</v>
      </c>
      <c r="Y10" s="25">
        <f t="shared" ref="Y10:Y16" si="2">IFERROR(IF(R10="Probabilidad",(I10-(+I10*U10)),IF(R10="Impacto",I10,"")),"")</f>
        <v>0</v>
      </c>
      <c r="Z10" s="19" t="str">
        <f t="shared" ref="Z10" si="3">IFERROR(IF(Y10="","",IF(Y10&lt;=0.2,"Muy Baja",IF(Y10&lt;=0.4,"Baja",IF(Y10&lt;=0.6,"Media",IF(Y10&lt;=0.8,"Alta","Muy Alta"))))),"")</f>
        <v>Muy Baja</v>
      </c>
      <c r="AA10" s="24">
        <f t="shared" ref="AA10" si="4">+Y10</f>
        <v>0</v>
      </c>
      <c r="AB10" s="19" t="str">
        <f t="shared" ref="AB10" si="5">IFERROR(IF(AC10="","",IF(AC10&lt;=0.2,"Leve",IF(AC10&lt;=0.4,"Menor",IF(AC10&lt;=0.6,"Moderado",IF(AC10&lt;=0.8,"Mayor","Catastrófico"))))),"")</f>
        <v>Leve</v>
      </c>
      <c r="AC10" s="24">
        <f t="shared" ref="AC10:AC16" si="6">IFERROR(IF(R10="Impacto",(M10-(+M10*U10)),IF(R10="Probabilidad",M10,"")),"")</f>
        <v>0</v>
      </c>
      <c r="AD10" s="2" t="str">
        <f t="shared" ref="AD10" si="7">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Bajo</v>
      </c>
      <c r="AE10" s="12" t="s">
        <v>65</v>
      </c>
      <c r="AF10" s="18" t="s">
        <v>563</v>
      </c>
      <c r="AG10" s="18" t="s">
        <v>459</v>
      </c>
      <c r="AH10" s="26"/>
      <c r="AI10" s="26"/>
      <c r="AJ10" s="18"/>
      <c r="AK10" s="12"/>
    </row>
    <row r="11" spans="1:37" ht="60" customHeight="1" x14ac:dyDescent="0.3">
      <c r="A11" s="373">
        <v>2</v>
      </c>
      <c r="B11" s="403" t="s">
        <v>51</v>
      </c>
      <c r="C11" s="403" t="s">
        <v>564</v>
      </c>
      <c r="D11" s="403" t="s">
        <v>565</v>
      </c>
      <c r="E11" s="404" t="s">
        <v>566</v>
      </c>
      <c r="F11" s="403" t="s">
        <v>517</v>
      </c>
      <c r="G11" s="403" t="s">
        <v>56</v>
      </c>
      <c r="H11" s="402" t="str">
        <f>IF(G11="","",IF('[22]Mapa final'!G11='[22]Tabla probabilidad'!$C$4,"MUY BAJA",IF('[22]Mapa final'!G11='[22]Tabla probabilidad'!$C$5,"BAJA",IF('[22]Mapa final'!G11='[22]Tabla probabilidad'!$C$6,"MEDIA",IF('[22]Mapa final'!G11='[22]Tabla probabilidad'!$C$7,"ALTA",IF('[22]Mapa final'!G11='[22]Tabla probabilidad'!$C$8,"MUY ALTA"))))))</f>
        <v>MEDIA</v>
      </c>
      <c r="I11" s="400">
        <f t="shared" ref="I11" si="8">IF(H11="","",IF(H11="Muy Baja",0.2,IF(H11="Baja",0.4,IF(H11="Media",0.6,IF(H11="Alta",0.8,IF(H11="Muy Alta",1,))))))</f>
        <v>0.6</v>
      </c>
      <c r="J11" s="401" t="s">
        <v>518</v>
      </c>
      <c r="K11" s="400" t="str">
        <f>IF(J11="","",IF(NOT(ISERROR(MATCH(J11,'[22]Tabla Impacto'!$B$37:$B$39,0))),'[22]Tabla Impacto'!$F$37&amp;"Por favor no seleccionar los criterios de impacto(Afectación Económica o presupuestal y Pérdida Reputacional)",J11))</f>
        <v xml:space="preserve">     Mayor a 500 SMLMV </v>
      </c>
      <c r="L11" s="402" t="str">
        <f>IF(OR(J11='[22]Tabla Impacto'!$F$25,J11='[22]Tabla Impacto'!$F$31),"Leve",IF(OR(J11='[22]Tabla Impacto'!$F$26,J11='[22]Tabla Impacto'!$F$32),"Menor",IF(OR(J11='[22]Tabla Impacto'!$F$27,J11='[22]Tabla Impacto'!$F$33,J11='[22]Tabla Impacto'!$F$37),"Moderado",IF(OR(J11='[22]Tabla Impacto'!$F$28,J11='[22]Tabla Impacto'!$F$34,J11='[22]Tabla Impacto'!$F$38),"Mayor",IF(OR(J11='[22]Tabla Impacto'!$F$29,J11='[22]Tabla Impacto'!$F$35,J11='[22]Tabla Impacto'!$F$39),"Catastrófico","")))))</f>
        <v/>
      </c>
      <c r="M11" s="400" t="str">
        <f t="shared" ref="M11" si="9">IF(L11="","",IF(L11="Leve",0.2,IF(L11="Menor",0.4,IF(L11="Moderado",0.6,IF(L11="Mayor",0.8,IF(L11="Catastrófico",1,))))))</f>
        <v/>
      </c>
      <c r="N11" s="374" t="str">
        <f t="shared" ref="N11" si="10">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
      </c>
      <c r="O11" s="22">
        <v>1</v>
      </c>
      <c r="P11" s="23" t="s">
        <v>567</v>
      </c>
      <c r="Q11" s="46" t="s">
        <v>457</v>
      </c>
      <c r="R11" s="173" t="str">
        <f t="shared" si="0"/>
        <v>Probabilidad</v>
      </c>
      <c r="S11" s="175" t="s">
        <v>68</v>
      </c>
      <c r="T11" s="175" t="s">
        <v>61</v>
      </c>
      <c r="U11" s="24" t="str">
        <f>IF(AND(S11="Preventivo",T11="Automático"),"50%",IF(AND(S11="Preventivo",T11="Manual"),"40%",IF(AND(S11="Detectivo",T11="Automático"),"40%",IF(AND(S11="Detectivo",T11="Manual"),"30%",IF(AND(S11="Correctivo",T11="Automático"),"35%",IF(AND(S11="Correctivo",T11="Manual"),"25%",""))))))</f>
        <v>30%</v>
      </c>
      <c r="V11" s="12" t="s">
        <v>69</v>
      </c>
      <c r="W11" s="12" t="s">
        <v>116</v>
      </c>
      <c r="X11" s="12" t="s">
        <v>64</v>
      </c>
      <c r="Y11" s="25">
        <f t="shared" si="2"/>
        <v>0.42</v>
      </c>
      <c r="Z11" s="19" t="str">
        <f>IFERROR(IF(Y11="","",IF(Y11&lt;=0.2,"Muy Baja",IF(Y11&lt;=0.4,"Baja",IF(Y11&lt;=0.6,"Media",IF(Y11&lt;=0.8,"Alta","Muy Alta"))))),"")</f>
        <v>Media</v>
      </c>
      <c r="AA11" s="24">
        <f>+Y11</f>
        <v>0.42</v>
      </c>
      <c r="AB11" s="19" t="str">
        <f>IFERROR(IF(AC11="","",IF(AC11&lt;=0.2,"Leve",IF(AC11&lt;=0.4,"Menor",IF(AC11&lt;=0.6,"Moderado",IF(AC11&lt;=0.8,"Mayor","Catastrófico"))))),"")</f>
        <v/>
      </c>
      <c r="AC11" s="24" t="str">
        <f t="shared" si="6"/>
        <v/>
      </c>
      <c r="AD11" s="2"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
      </c>
      <c r="AE11" s="12" t="s">
        <v>200</v>
      </c>
      <c r="AF11" s="18"/>
      <c r="AG11" s="12"/>
      <c r="AH11" s="26"/>
      <c r="AI11" s="26"/>
      <c r="AJ11" s="18"/>
      <c r="AK11" s="12"/>
    </row>
    <row r="12" spans="1:37" ht="117.75" customHeight="1" x14ac:dyDescent="0.3">
      <c r="A12" s="373"/>
      <c r="B12" s="403"/>
      <c r="C12" s="403"/>
      <c r="D12" s="403"/>
      <c r="E12" s="404"/>
      <c r="F12" s="403"/>
      <c r="G12" s="403"/>
      <c r="H12" s="402"/>
      <c r="I12" s="400"/>
      <c r="J12" s="401"/>
      <c r="K12" s="400">
        <f>IF(NOT(ISERROR(MATCH(J12,_xlfn.ANCHORARRAY(E13),0))),#REF!&amp;"Por favor no seleccionar los criterios de impacto",J12)</f>
        <v>0</v>
      </c>
      <c r="L12" s="402"/>
      <c r="M12" s="400"/>
      <c r="N12" s="374"/>
      <c r="O12" s="22">
        <v>2</v>
      </c>
      <c r="P12" s="23" t="s">
        <v>568</v>
      </c>
      <c r="Q12" s="46" t="s">
        <v>457</v>
      </c>
      <c r="R12" s="173" t="str">
        <f t="shared" si="0"/>
        <v>Probabilidad</v>
      </c>
      <c r="S12" s="175" t="s">
        <v>60</v>
      </c>
      <c r="T12" s="175" t="s">
        <v>61</v>
      </c>
      <c r="U12" s="24" t="str">
        <f t="shared" ref="U12" si="11">IF(AND(S12="Preventivo",T12="Automático"),"50%",IF(AND(S12="Preventivo",T12="Manual"),"40%",IF(AND(S12="Detectivo",T12="Automático"),"40%",IF(AND(S12="Detectivo",T12="Manual"),"30%",IF(AND(S12="Correctivo",T12="Automático"),"35%",IF(AND(S12="Correctivo",T12="Manual"),"25%",""))))))</f>
        <v>40%</v>
      </c>
      <c r="V12" s="12" t="s">
        <v>62</v>
      </c>
      <c r="W12" s="12" t="s">
        <v>116</v>
      </c>
      <c r="X12" s="12" t="s">
        <v>208</v>
      </c>
      <c r="Y12" s="25">
        <f t="shared" si="2"/>
        <v>0</v>
      </c>
      <c r="Z12" s="19" t="str">
        <f t="shared" ref="Z12:Z16" si="12">IFERROR(IF(Y12="","",IF(Y12&lt;=0.2,"Muy Baja",IF(Y12&lt;=0.4,"Baja",IF(Y12&lt;=0.6,"Media",IF(Y12&lt;=0.8,"Alta","Muy Alta"))))),"")</f>
        <v>Muy Baja</v>
      </c>
      <c r="AA12" s="24">
        <f t="shared" ref="AA12" si="13">+Y12</f>
        <v>0</v>
      </c>
      <c r="AB12" s="19" t="str">
        <f t="shared" ref="AB12:AB16" si="14">IFERROR(IF(AC12="","",IF(AC12&lt;=0.2,"Leve",IF(AC12&lt;=0.4,"Menor",IF(AC12&lt;=0.6,"Moderado",IF(AC12&lt;=0.8,"Mayor","Catastrófico"))))),"")</f>
        <v>Leve</v>
      </c>
      <c r="AC12" s="24">
        <f t="shared" si="6"/>
        <v>0</v>
      </c>
      <c r="AD12" s="2" t="str">
        <f t="shared" ref="AD12" si="15">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Bajo</v>
      </c>
      <c r="AE12" s="12" t="s">
        <v>200</v>
      </c>
      <c r="AF12" s="18"/>
      <c r="AG12" s="12"/>
      <c r="AH12" s="26"/>
      <c r="AI12" s="26"/>
      <c r="AJ12" s="18"/>
      <c r="AK12" s="12"/>
    </row>
    <row r="13" spans="1:37" ht="53.25" customHeight="1" x14ac:dyDescent="0.3">
      <c r="A13" s="373">
        <v>3</v>
      </c>
      <c r="B13" s="403" t="s">
        <v>130</v>
      </c>
      <c r="C13" s="403" t="s">
        <v>569</v>
      </c>
      <c r="D13" s="403" t="s">
        <v>570</v>
      </c>
      <c r="E13" s="404" t="s">
        <v>571</v>
      </c>
      <c r="F13" s="403" t="s">
        <v>517</v>
      </c>
      <c r="G13" s="403" t="s">
        <v>56</v>
      </c>
      <c r="H13" s="402" t="str">
        <f>IF(G13="","",IF('[22]Mapa final'!G13='[22]Tabla probabilidad'!$C$4,"MUY BAJA",IF('[22]Mapa final'!G13='[22]Tabla probabilidad'!$C$5,"BAJA",IF('[22]Mapa final'!G13='[22]Tabla probabilidad'!$C$6,"MEDIA",IF('[22]Mapa final'!G13='[22]Tabla probabilidad'!$C$7,"ALTA",IF('[22]Mapa final'!G13='[22]Tabla probabilidad'!$C$8,"MUY ALTA"))))))</f>
        <v>MEDIA</v>
      </c>
      <c r="I13" s="400">
        <f t="shared" ref="I13" si="16">IF(H13="","",IF(H13="Muy Baja",0.2,IF(H13="Baja",0.4,IF(H13="Media",0.6,IF(H13="Alta",0.8,IF(H13="Muy Alta",1,))))))</f>
        <v>0.6</v>
      </c>
      <c r="J13" s="401" t="s">
        <v>135</v>
      </c>
      <c r="K13" s="400" t="str">
        <f>IF(J13="","",IF(NOT(ISERROR(MATCH(J13,'[22]Tabla Impacto'!$B$37:$B$39,0))),'[22]Tabla Impacto'!$F$37&amp;"Por favor no seleccionar los criterios de impacto(Afectación Económica o presupuestal y Pérdida Reputacional)",J13))</f>
        <v xml:space="preserve">     Entre 100 y 500 SMLMV </v>
      </c>
      <c r="L13" s="402" t="str">
        <f>IF(OR(J13='[22]Tabla Impacto'!$F$25,J13='[22]Tabla Impacto'!$F$31),"Leve",IF(OR(J13='[22]Tabla Impacto'!$F$26,J13='[22]Tabla Impacto'!$F$32),"Menor",IF(OR(J13='[22]Tabla Impacto'!$F$27,J13='[22]Tabla Impacto'!$F$33,J13='[22]Tabla Impacto'!$F$37),"Moderado",IF(OR(J13='[22]Tabla Impacto'!$F$28,J13='[22]Tabla Impacto'!$F$34,J13='[22]Tabla Impacto'!$F$38),"Mayor",IF(OR(J13='[22]Tabla Impacto'!$F$29,J13='[22]Tabla Impacto'!$F$35,J13='[22]Tabla Impacto'!$F$39),"Catastrófico","")))))</f>
        <v/>
      </c>
      <c r="M13" s="400" t="str">
        <f t="shared" ref="M13" si="17">IF(L13="","",IF(L13="Leve",0.2,IF(L13="Menor",0.4,IF(L13="Moderado",0.6,IF(L13="Mayor",0.8,IF(L13="Catastrófico",1,))))))</f>
        <v/>
      </c>
      <c r="N13" s="374" t="str">
        <f t="shared" ref="N13" si="18">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
      </c>
      <c r="O13" s="22">
        <v>1</v>
      </c>
      <c r="P13" s="23" t="s">
        <v>572</v>
      </c>
      <c r="Q13" s="46" t="s">
        <v>456</v>
      </c>
      <c r="R13" s="173" t="str">
        <f t="shared" si="0"/>
        <v>Impacto</v>
      </c>
      <c r="S13" s="175" t="s">
        <v>115</v>
      </c>
      <c r="T13" s="175" t="s">
        <v>61</v>
      </c>
      <c r="U13" s="24" t="str">
        <f>IF(AND(S13="Preventivo",T13="Automático"),"50%",IF(AND(S13="Preventivo",T13="Manual"),"40%",IF(AND(S13="Detectivo",T13="Automático"),"40%",IF(AND(S13="Detectivo",T13="Manual"),"30%",IF(AND(S13="Correctivo",T13="Automático"),"35%",IF(AND(S13="Correctivo",T13="Manual"),"25%",""))))))</f>
        <v>25%</v>
      </c>
      <c r="V13" s="12" t="s">
        <v>62</v>
      </c>
      <c r="W13" s="12" t="s">
        <v>116</v>
      </c>
      <c r="X13" s="12" t="s">
        <v>208</v>
      </c>
      <c r="Y13" s="25">
        <f t="shared" si="2"/>
        <v>0.6</v>
      </c>
      <c r="Z13" s="19" t="str">
        <f>IFERROR(IF(Y13="","",IF(Y13&lt;=0.2,"Muy Baja",IF(Y13&lt;=0.4,"Baja",IF(Y13&lt;=0.6,"Media",IF(Y13&lt;=0.8,"Alta","Muy Alta"))))),"")</f>
        <v>Media</v>
      </c>
      <c r="AA13" s="24">
        <f>+Y13</f>
        <v>0.6</v>
      </c>
      <c r="AB13" s="19" t="str">
        <f>IFERROR(IF(AC13="","",IF(AC13&lt;=0.2,"Leve",IF(AC13&lt;=0.4,"Menor",IF(AC13&lt;=0.6,"Moderado",IF(AC13&lt;=0.8,"Mayor","Catastrófico"))))),"")</f>
        <v/>
      </c>
      <c r="AC13" s="24" t="str">
        <f t="shared" si="6"/>
        <v/>
      </c>
      <c r="AD13" s="2"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
      </c>
      <c r="AE13" s="12" t="s">
        <v>65</v>
      </c>
      <c r="AF13" s="18" t="s">
        <v>573</v>
      </c>
      <c r="AG13" s="18" t="s">
        <v>459</v>
      </c>
      <c r="AH13" s="26"/>
      <c r="AI13" s="26"/>
      <c r="AJ13" s="18"/>
      <c r="AK13" s="12"/>
    </row>
    <row r="14" spans="1:37" ht="57.6" x14ac:dyDescent="0.3">
      <c r="A14" s="373"/>
      <c r="B14" s="403"/>
      <c r="C14" s="403"/>
      <c r="D14" s="403"/>
      <c r="E14" s="404"/>
      <c r="F14" s="403"/>
      <c r="G14" s="403"/>
      <c r="H14" s="402"/>
      <c r="I14" s="400"/>
      <c r="J14" s="401"/>
      <c r="K14" s="400">
        <f>IF(NOT(ISERROR(MATCH(J14,_xlfn.ANCHORARRAY(E15),0))),#REF!&amp;"Por favor no seleccionar los criterios de impacto",J14)</f>
        <v>0</v>
      </c>
      <c r="L14" s="402"/>
      <c r="M14" s="400"/>
      <c r="N14" s="374"/>
      <c r="O14" s="22">
        <v>2</v>
      </c>
      <c r="P14" s="23" t="s">
        <v>574</v>
      </c>
      <c r="Q14" s="46" t="s">
        <v>457</v>
      </c>
      <c r="R14" s="173" t="str">
        <f t="shared" si="0"/>
        <v>Probabilidad</v>
      </c>
      <c r="S14" s="175" t="s">
        <v>68</v>
      </c>
      <c r="T14" s="175" t="s">
        <v>61</v>
      </c>
      <c r="U14" s="24" t="str">
        <f t="shared" ref="U14" si="19">IF(AND(S14="Preventivo",T14="Automático"),"50%",IF(AND(S14="Preventivo",T14="Manual"),"40%",IF(AND(S14="Detectivo",T14="Automático"),"40%",IF(AND(S14="Detectivo",T14="Manual"),"30%",IF(AND(S14="Correctivo",T14="Automático"),"35%",IF(AND(S14="Correctivo",T14="Manual"),"25%",""))))))</f>
        <v>30%</v>
      </c>
      <c r="V14" s="12" t="s">
        <v>62</v>
      </c>
      <c r="W14" s="12" t="s">
        <v>116</v>
      </c>
      <c r="X14" s="12" t="s">
        <v>208</v>
      </c>
      <c r="Y14" s="25">
        <f t="shared" si="2"/>
        <v>0</v>
      </c>
      <c r="Z14" s="19" t="str">
        <f t="shared" si="12"/>
        <v>Muy Baja</v>
      </c>
      <c r="AA14" s="24">
        <f t="shared" ref="AA14" si="20">+Y14</f>
        <v>0</v>
      </c>
      <c r="AB14" s="19" t="str">
        <f t="shared" si="14"/>
        <v>Leve</v>
      </c>
      <c r="AC14" s="24">
        <f t="shared" si="6"/>
        <v>0</v>
      </c>
      <c r="AD14" s="2" t="str">
        <f t="shared" ref="AD14" si="21">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Bajo</v>
      </c>
      <c r="AE14" s="12" t="s">
        <v>65</v>
      </c>
      <c r="AF14" s="18" t="s">
        <v>575</v>
      </c>
      <c r="AG14" s="18" t="s">
        <v>459</v>
      </c>
      <c r="AH14" s="26"/>
      <c r="AI14" s="26"/>
      <c r="AJ14" s="18"/>
      <c r="AK14" s="12"/>
    </row>
    <row r="15" spans="1:37" ht="57.6" x14ac:dyDescent="0.3">
      <c r="A15" s="623">
        <v>4</v>
      </c>
      <c r="B15" s="403" t="s">
        <v>130</v>
      </c>
      <c r="C15" s="403" t="s">
        <v>576</v>
      </c>
      <c r="D15" s="403" t="s">
        <v>577</v>
      </c>
      <c r="E15" s="404" t="s">
        <v>578</v>
      </c>
      <c r="F15" s="403" t="s">
        <v>134</v>
      </c>
      <c r="G15" s="403" t="s">
        <v>84</v>
      </c>
      <c r="H15" s="402" t="str">
        <f>IF(G15="","",IF('[22]Mapa final'!G15='[22]Tabla probabilidad'!$C$4,"MUY BAJA",IF('[22]Mapa final'!G15='[22]Tabla probabilidad'!$C$5,"BAJA",IF('[22]Mapa final'!G15='[22]Tabla probabilidad'!$C$6,"MEDIA",IF('[22]Mapa final'!G15='[22]Tabla probabilidad'!$C$7,"ALTA",IF('[22]Mapa final'!G15='[22]Tabla probabilidad'!$C$8,"MUY ALTA"))))))</f>
        <v>BAJA</v>
      </c>
      <c r="I15" s="400">
        <f t="shared" ref="I15" si="22">IF(H15="","",IF(H15="Muy Baja",0.2,IF(H15="Baja",0.4,IF(H15="Media",0.6,IF(H15="Alta",0.8,IF(H15="Muy Alta",1,))))))</f>
        <v>0.4</v>
      </c>
      <c r="J15" s="401" t="s">
        <v>125</v>
      </c>
      <c r="K15" s="400" t="str">
        <f>IF(J15="","",IF(NOT(ISERROR(MATCH(J15,'[22]Tabla Impacto'!$B$37:$B$39,0))),'[22]Tabla Impacto'!$F$37&amp;"Por favor no seleccionar los criterios de impacto(Afectación Económica o presupuestal y Pérdida Reputacional)",J15))</f>
        <v xml:space="preserve">     Entre 10 y 50 SMLMV </v>
      </c>
      <c r="L15" s="402" t="str">
        <f>IF(OR(J15='[22]Tabla Impacto'!$F$25,J15='[22]Tabla Impacto'!$F$31),"Leve",IF(OR(J15='[22]Tabla Impacto'!$F$26,J15='[22]Tabla Impacto'!$F$32),"Menor",IF(OR(J15='[22]Tabla Impacto'!$F$27,J15='[22]Tabla Impacto'!$F$33,J15='[22]Tabla Impacto'!$F$37),"Moderado",IF(OR(J15='[22]Tabla Impacto'!$F$28,J15='[22]Tabla Impacto'!$F$34,J15='[22]Tabla Impacto'!$F$38),"Mayor",IF(OR(J15='[22]Tabla Impacto'!$F$29,J15='[22]Tabla Impacto'!$F$35,J15='[22]Tabla Impacto'!$F$39),"Catastrófico","")))))</f>
        <v/>
      </c>
      <c r="M15" s="400" t="str">
        <f t="shared" ref="M15" si="23">IF(L15="","",IF(L15="Leve",0.2,IF(L15="Menor",0.4,IF(L15="Moderado",0.6,IF(L15="Mayor",0.8,IF(L15="Catastrófico",1,))))))</f>
        <v/>
      </c>
      <c r="N15" s="374" t="str">
        <f t="shared" ref="N15" si="24">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22">
        <v>1</v>
      </c>
      <c r="P15" s="227" t="s">
        <v>579</v>
      </c>
      <c r="Q15" s="46" t="s">
        <v>580</v>
      </c>
      <c r="R15" s="173" t="str">
        <f t="shared" si="0"/>
        <v>Impacto</v>
      </c>
      <c r="S15" s="175" t="s">
        <v>115</v>
      </c>
      <c r="T15" s="175" t="s">
        <v>61</v>
      </c>
      <c r="U15" s="24" t="str">
        <f>IF(AND(S15="Preventivo",T15="Automático"),"50%",IF(AND(S15="Preventivo",T15="Manual"),"40%",IF(AND(S15="Detectivo",T15="Automático"),"40%",IF(AND(S15="Detectivo",T15="Manual"),"30%",IF(AND(S15="Correctivo",T15="Automático"),"35%",IF(AND(S15="Correctivo",T15="Manual"),"25%",""))))))</f>
        <v>25%</v>
      </c>
      <c r="V15" s="12" t="s">
        <v>69</v>
      </c>
      <c r="W15" s="12" t="s">
        <v>116</v>
      </c>
      <c r="X15" s="12" t="s">
        <v>208</v>
      </c>
      <c r="Y15" s="25">
        <f t="shared" si="2"/>
        <v>0.4</v>
      </c>
      <c r="Z15" s="19" t="str">
        <f>IFERROR(IF(Y15="","",IF(Y15&lt;=0.2,"Muy Baja",IF(Y15&lt;=0.4,"Baja",IF(Y15&lt;=0.6,"Media",IF(Y15&lt;=0.8,"Alta","Muy Alta"))))),"")</f>
        <v>Baja</v>
      </c>
      <c r="AA15" s="24">
        <f>+Y15</f>
        <v>0.4</v>
      </c>
      <c r="AB15" s="19" t="str">
        <f>IFERROR(IF(AC15="","",IF(AC15&lt;=0.2,"Leve",IF(AC15&lt;=0.4,"Menor",IF(AC15&lt;=0.6,"Moderado",IF(AC15&lt;=0.8,"Mayor","Catastrófico"))))),"")</f>
        <v/>
      </c>
      <c r="AC15" s="24" t="str">
        <f t="shared" si="6"/>
        <v/>
      </c>
      <c r="AD15" s="2" t="str">
        <f>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
      </c>
      <c r="AE15" s="12" t="s">
        <v>65</v>
      </c>
      <c r="AF15" s="18" t="s">
        <v>581</v>
      </c>
      <c r="AG15" s="18" t="s">
        <v>582</v>
      </c>
      <c r="AH15" s="26"/>
      <c r="AI15" s="26"/>
      <c r="AJ15" s="18"/>
      <c r="AK15" s="12"/>
    </row>
    <row r="16" spans="1:37" ht="57.6" x14ac:dyDescent="0.3">
      <c r="A16" s="624"/>
      <c r="B16" s="403"/>
      <c r="C16" s="403"/>
      <c r="D16" s="403"/>
      <c r="E16" s="404"/>
      <c r="F16" s="403"/>
      <c r="G16" s="403"/>
      <c r="H16" s="402"/>
      <c r="I16" s="400"/>
      <c r="J16" s="401"/>
      <c r="K16" s="400">
        <f>IF(NOT(ISERROR(MATCH(J16,_xlfn.ANCHORARRAY(E17),0))),#REF!&amp;"Por favor no seleccionar los criterios de impacto",J16)</f>
        <v>0</v>
      </c>
      <c r="L16" s="402"/>
      <c r="M16" s="400"/>
      <c r="N16" s="374"/>
      <c r="O16" s="22">
        <v>2</v>
      </c>
      <c r="P16" s="23" t="s">
        <v>583</v>
      </c>
      <c r="Q16" s="46" t="s">
        <v>456</v>
      </c>
      <c r="R16" s="173" t="str">
        <f t="shared" si="0"/>
        <v>Impacto</v>
      </c>
      <c r="S16" s="175" t="s">
        <v>115</v>
      </c>
      <c r="T16" s="175" t="s">
        <v>61</v>
      </c>
      <c r="U16" s="24" t="str">
        <f t="shared" ref="U16" si="25">IF(AND(S16="Preventivo",T16="Automático"),"50%",IF(AND(S16="Preventivo",T16="Manual"),"40%",IF(AND(S16="Detectivo",T16="Automático"),"40%",IF(AND(S16="Detectivo",T16="Manual"),"30%",IF(AND(S16="Correctivo",T16="Automático"),"35%",IF(AND(S16="Correctivo",T16="Manual"),"25%",""))))))</f>
        <v>25%</v>
      </c>
      <c r="V16" s="12" t="s">
        <v>69</v>
      </c>
      <c r="W16" s="12" t="s">
        <v>116</v>
      </c>
      <c r="X16" s="12" t="s">
        <v>64</v>
      </c>
      <c r="Y16" s="25">
        <f t="shared" si="2"/>
        <v>0</v>
      </c>
      <c r="Z16" s="19" t="str">
        <f t="shared" si="12"/>
        <v>Muy Baja</v>
      </c>
      <c r="AA16" s="24">
        <f t="shared" ref="AA16" si="26">+Y16</f>
        <v>0</v>
      </c>
      <c r="AB16" s="19" t="str">
        <f t="shared" si="14"/>
        <v>Leve</v>
      </c>
      <c r="AC16" s="24">
        <f t="shared" si="6"/>
        <v>0</v>
      </c>
      <c r="AD16" s="2" t="str">
        <f t="shared" ref="AD16" si="27">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Bajo</v>
      </c>
      <c r="AE16" s="12" t="s">
        <v>65</v>
      </c>
      <c r="AF16" s="18" t="s">
        <v>584</v>
      </c>
      <c r="AG16" s="18" t="s">
        <v>582</v>
      </c>
      <c r="AH16" s="26"/>
      <c r="AI16" s="26"/>
      <c r="AJ16" s="18"/>
      <c r="AK16" s="12"/>
    </row>
    <row r="17" spans="1:37" x14ac:dyDescent="0.3">
      <c r="A17" s="393" t="s">
        <v>96</v>
      </c>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5"/>
    </row>
    <row r="18" spans="1:37" x14ac:dyDescent="0.3">
      <c r="A18" s="27"/>
      <c r="B18" s="28" t="s">
        <v>97</v>
      </c>
      <c r="C18" s="27"/>
      <c r="D18" s="27"/>
      <c r="E18" s="27"/>
      <c r="F18" s="27"/>
      <c r="G18" s="27"/>
      <c r="H18" s="27"/>
      <c r="I18" s="27"/>
      <c r="J18" s="27"/>
      <c r="K18" s="27"/>
      <c r="L18" s="27"/>
      <c r="M18" s="27"/>
      <c r="N18" s="27"/>
      <c r="O18" s="27"/>
      <c r="P18" s="27"/>
      <c r="Q18" s="172"/>
      <c r="R18" s="172"/>
      <c r="S18" s="172"/>
      <c r="T18" s="172"/>
      <c r="U18" s="27"/>
      <c r="V18" s="27"/>
      <c r="W18" s="27"/>
      <c r="X18" s="27"/>
      <c r="Y18" s="27"/>
      <c r="Z18" s="27"/>
      <c r="AA18" s="27"/>
      <c r="AB18" s="27"/>
      <c r="AC18" s="27"/>
      <c r="AD18" s="27"/>
      <c r="AE18" s="27"/>
      <c r="AF18" s="27"/>
      <c r="AG18" s="27"/>
      <c r="AH18" s="27"/>
      <c r="AI18" s="27"/>
      <c r="AJ18" s="27"/>
      <c r="AK18" s="27"/>
    </row>
    <row r="19" spans="1:37" x14ac:dyDescent="0.3">
      <c r="A19" s="3"/>
      <c r="B19" s="3"/>
      <c r="C19" s="3"/>
      <c r="D19" s="3"/>
      <c r="E19" s="5"/>
      <c r="F19" s="3"/>
      <c r="G19" s="5"/>
      <c r="H19" s="5"/>
      <c r="I19" s="5"/>
      <c r="J19" s="5"/>
      <c r="K19" s="5"/>
      <c r="L19" s="5"/>
      <c r="M19" s="5"/>
      <c r="N19" s="5"/>
      <c r="O19" s="5"/>
      <c r="P19" s="5"/>
      <c r="Q19" s="171"/>
      <c r="R19" s="171"/>
      <c r="S19" s="171"/>
      <c r="T19" s="171"/>
      <c r="U19" s="5"/>
      <c r="V19" s="5"/>
      <c r="W19" s="5"/>
      <c r="X19" s="5"/>
      <c r="Y19" s="5"/>
      <c r="Z19" s="5"/>
      <c r="AA19" s="5"/>
      <c r="AB19" s="5"/>
      <c r="AC19" s="5"/>
      <c r="AD19" s="5"/>
      <c r="AE19" s="5"/>
      <c r="AF19" s="5"/>
      <c r="AG19" s="5"/>
      <c r="AH19" s="5"/>
      <c r="AI19" s="5"/>
      <c r="AJ19" s="5"/>
      <c r="AK19" s="5"/>
    </row>
  </sheetData>
  <mergeCells count="107">
    <mergeCell ref="A1:D3"/>
    <mergeCell ref="E1:AG1"/>
    <mergeCell ref="AH1:AK1"/>
    <mergeCell ref="E2:AG3"/>
    <mergeCell ref="AH2:AK2"/>
    <mergeCell ref="AH3:AK3"/>
    <mergeCell ref="F7:F8"/>
    <mergeCell ref="AH7:AH8"/>
    <mergeCell ref="J7:J8"/>
    <mergeCell ref="K7:K8"/>
    <mergeCell ref="L7:L8"/>
    <mergeCell ref="Q5:AE5"/>
    <mergeCell ref="AG5:AK5"/>
    <mergeCell ref="M7:M8"/>
    <mergeCell ref="N7:N8"/>
    <mergeCell ref="O7:O8"/>
    <mergeCell ref="P7:P8"/>
    <mergeCell ref="O5:P5"/>
    <mergeCell ref="J5:N5"/>
    <mergeCell ref="AK7:AK8"/>
    <mergeCell ref="A6:G6"/>
    <mergeCell ref="H6:N6"/>
    <mergeCell ref="O6:X6"/>
    <mergeCell ref="Y6:AE6"/>
    <mergeCell ref="AJ7:AJ8"/>
    <mergeCell ref="AF7:AF8"/>
    <mergeCell ref="AG7:AG8"/>
    <mergeCell ref="A7:A8"/>
    <mergeCell ref="G7:G8"/>
    <mergeCell ref="H7:H8"/>
    <mergeCell ref="AD7:AD8"/>
    <mergeCell ref="AE7:AE8"/>
    <mergeCell ref="B7:B8"/>
    <mergeCell ref="C7:C8"/>
    <mergeCell ref="D7:D8"/>
    <mergeCell ref="E7:E8"/>
    <mergeCell ref="A9:A10"/>
    <mergeCell ref="B9:B10"/>
    <mergeCell ref="C9:C10"/>
    <mergeCell ref="D9:D10"/>
    <mergeCell ref="E9:E10"/>
    <mergeCell ref="A5:B5"/>
    <mergeCell ref="C5:G5"/>
    <mergeCell ref="H5:I5"/>
    <mergeCell ref="AI7:AI8"/>
    <mergeCell ref="AF6:AK6"/>
    <mergeCell ref="N9:N10"/>
    <mergeCell ref="I9:I10"/>
    <mergeCell ref="AB7:AB8"/>
    <mergeCell ref="AC7:AC8"/>
    <mergeCell ref="Q7:Q8"/>
    <mergeCell ref="R7:R8"/>
    <mergeCell ref="S7:X7"/>
    <mergeCell ref="Y7:Y8"/>
    <mergeCell ref="Z7:Z8"/>
    <mergeCell ref="AA7:AA8"/>
    <mergeCell ref="I7:I8"/>
    <mergeCell ref="J9:J10"/>
    <mergeCell ref="K9:K10"/>
    <mergeCell ref="L9:L10"/>
    <mergeCell ref="I11:I12"/>
    <mergeCell ref="J11:J12"/>
    <mergeCell ref="K11:K12"/>
    <mergeCell ref="L11:L12"/>
    <mergeCell ref="M9:M10"/>
    <mergeCell ref="F11:F12"/>
    <mergeCell ref="G11:G12"/>
    <mergeCell ref="H11:H12"/>
    <mergeCell ref="G9:G10"/>
    <mergeCell ref="H9:H10"/>
    <mergeCell ref="F9:F10"/>
    <mergeCell ref="A17:AK17"/>
    <mergeCell ref="M11:M12"/>
    <mergeCell ref="N11:N12"/>
    <mergeCell ref="N13:N14"/>
    <mergeCell ref="A13:A14"/>
    <mergeCell ref="B13:B14"/>
    <mergeCell ref="C13:C14"/>
    <mergeCell ref="D13:D14"/>
    <mergeCell ref="E13:E14"/>
    <mergeCell ref="F13:F14"/>
    <mergeCell ref="G13:G14"/>
    <mergeCell ref="H13:H14"/>
    <mergeCell ref="I13:I14"/>
    <mergeCell ref="J13:J14"/>
    <mergeCell ref="K13:K14"/>
    <mergeCell ref="L13:L14"/>
    <mergeCell ref="M13:M14"/>
    <mergeCell ref="A11:A12"/>
    <mergeCell ref="B11:B12"/>
    <mergeCell ref="C11:C12"/>
    <mergeCell ref="D11:D12"/>
    <mergeCell ref="E11:E12"/>
    <mergeCell ref="L15:L16"/>
    <mergeCell ref="M15:M16"/>
    <mergeCell ref="N15:N16"/>
    <mergeCell ref="A15:A16"/>
    <mergeCell ref="G15:G16"/>
    <mergeCell ref="H15:H16"/>
    <mergeCell ref="I15:I16"/>
    <mergeCell ref="J15:J16"/>
    <mergeCell ref="K15:K16"/>
    <mergeCell ref="B15:B16"/>
    <mergeCell ref="C15:C16"/>
    <mergeCell ref="D15:D16"/>
    <mergeCell ref="E15:E16"/>
    <mergeCell ref="F15:F16"/>
  </mergeCells>
  <conditionalFormatting sqref="H9 Z9:Z16 H11 H13 H15">
    <cfRule type="cellIs" dxfId="404" priority="11" operator="equal">
      <formula>"Muy Alta"</formula>
    </cfRule>
    <cfRule type="cellIs" dxfId="403" priority="12" operator="equal">
      <formula>"Alta"</formula>
    </cfRule>
    <cfRule type="cellIs" dxfId="402" priority="13" operator="equal">
      <formula>"Media"</formula>
    </cfRule>
    <cfRule type="cellIs" dxfId="401" priority="14" operator="equal">
      <formula>"Baja"</formula>
    </cfRule>
    <cfRule type="cellIs" dxfId="400" priority="15" operator="equal">
      <formula>"Muy Baja"</formula>
    </cfRule>
  </conditionalFormatting>
  <conditionalFormatting sqref="K9:K16">
    <cfRule type="containsText" dxfId="399" priority="1" operator="containsText" text="❌">
      <formula>NOT(ISERROR(SEARCH("❌",K9)))</formula>
    </cfRule>
  </conditionalFormatting>
  <conditionalFormatting sqref="L9 AB9:AB16 L11 L13 L15">
    <cfRule type="cellIs" dxfId="398" priority="6" operator="equal">
      <formula>"Catastrófico"</formula>
    </cfRule>
    <cfRule type="cellIs" dxfId="397" priority="7" operator="equal">
      <formula>"Mayor"</formula>
    </cfRule>
    <cfRule type="cellIs" dxfId="396" priority="8" operator="equal">
      <formula>"Moderado"</formula>
    </cfRule>
    <cfRule type="cellIs" dxfId="395" priority="9" operator="equal">
      <formula>"Menor"</formula>
    </cfRule>
    <cfRule type="cellIs" dxfId="394" priority="10" operator="equal">
      <formula>"Leve"</formula>
    </cfRule>
  </conditionalFormatting>
  <conditionalFormatting sqref="N9 AD9:AD16 N11 N13 N15">
    <cfRule type="cellIs" dxfId="393" priority="2" operator="equal">
      <formula>"Extremo"</formula>
    </cfRule>
    <cfRule type="cellIs" dxfId="392" priority="3" operator="equal">
      <formula>"Alto"</formula>
    </cfRule>
    <cfRule type="cellIs" dxfId="391" priority="4" operator="equal">
      <formula>"Moderado"</formula>
    </cfRule>
    <cfRule type="cellIs" dxfId="390" priority="5" operator="equal">
      <formula>"Bajo"</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62D0-B3E4-4384-8029-5050CD6A0FED}">
  <sheetPr>
    <tabColor theme="9"/>
  </sheetPr>
  <dimension ref="A1:AK16"/>
  <sheetViews>
    <sheetView zoomScale="80" zoomScaleNormal="80" workbookViewId="0">
      <selection activeCell="H6" sqref="H6:N6"/>
    </sheetView>
  </sheetViews>
  <sheetFormatPr baseColWidth="10" defaultRowHeight="14.4" x14ac:dyDescent="0.3"/>
  <cols>
    <col min="5" max="5" width="43.33203125" customWidth="1"/>
    <col min="16" max="16" width="42.88671875"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3.4" x14ac:dyDescent="0.3">
      <c r="A5" s="407" t="s">
        <v>5</v>
      </c>
      <c r="B5" s="407"/>
      <c r="C5" s="408" t="s">
        <v>519</v>
      </c>
      <c r="D5" s="408"/>
      <c r="E5" s="408"/>
      <c r="F5" s="408"/>
      <c r="G5" s="408"/>
      <c r="H5" s="409" t="s">
        <v>7</v>
      </c>
      <c r="I5" s="409"/>
      <c r="J5" s="408" t="s">
        <v>753</v>
      </c>
      <c r="K5" s="408"/>
      <c r="L5" s="408"/>
      <c r="M5" s="408"/>
      <c r="N5" s="408"/>
      <c r="O5" s="409" t="s">
        <v>8</v>
      </c>
      <c r="P5" s="409"/>
      <c r="Q5" s="410"/>
      <c r="R5" s="411"/>
      <c r="S5" s="411"/>
      <c r="T5" s="411"/>
      <c r="U5" s="411"/>
      <c r="V5" s="411"/>
      <c r="W5" s="411"/>
      <c r="X5" s="411"/>
      <c r="Y5" s="411"/>
      <c r="Z5" s="411"/>
      <c r="AA5" s="411"/>
      <c r="AB5" s="411"/>
      <c r="AC5" s="411"/>
      <c r="AD5" s="411"/>
      <c r="AE5" s="412"/>
      <c r="AF5" s="147" t="s">
        <v>10</v>
      </c>
      <c r="AG5" s="406"/>
      <c r="AH5" s="406"/>
      <c r="AI5" s="406"/>
      <c r="AJ5" s="406"/>
      <c r="AK5" s="406"/>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405" t="s">
        <v>17</v>
      </c>
      <c r="B7" s="378" t="s">
        <v>18</v>
      </c>
      <c r="C7" s="390" t="s">
        <v>19</v>
      </c>
      <c r="D7" s="390" t="s">
        <v>20</v>
      </c>
      <c r="E7" s="390"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80.400000000000006" x14ac:dyDescent="0.3">
      <c r="A8" s="405"/>
      <c r="B8" s="378"/>
      <c r="C8" s="390"/>
      <c r="D8" s="390"/>
      <c r="E8" s="390"/>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82.8" x14ac:dyDescent="0.3">
      <c r="A9" s="494">
        <v>1</v>
      </c>
      <c r="B9" s="403" t="s">
        <v>51</v>
      </c>
      <c r="C9" s="403" t="s">
        <v>503</v>
      </c>
      <c r="D9" s="403" t="s">
        <v>504</v>
      </c>
      <c r="E9" s="404" t="s">
        <v>505</v>
      </c>
      <c r="F9" s="403" t="s">
        <v>55</v>
      </c>
      <c r="G9" s="403" t="s">
        <v>56</v>
      </c>
      <c r="H9" s="402" t="str">
        <f>IF(G9="","",IF('[23]Mapa final'!G9='[23]Tabla probabilidad'!$C$4,"MUY BAJA",IF('[23]Mapa final'!G9='[23]Tabla probabilidad'!$C$5,"BAJA",IF('[23]Mapa final'!G9='[23]Tabla probabilidad'!$C$6,"MEDIA",IF('[23]Mapa final'!G9='[23]Tabla probabilidad'!$C$7,"ALTA",IF('[23]Mapa final'!G9='[23]Tabla probabilidad'!$C$8,"MUY ALTA"))))))</f>
        <v>MEDIA</v>
      </c>
      <c r="I9" s="400">
        <f>IF(H9="","",IF(H9="Muy Baja",0.2,IF(H9="Baja",0.4,IF(H9="Media",0.6,IF(H9="Alta",0.8,IF(H9="Muy Alta",1,))))))</f>
        <v>0.6</v>
      </c>
      <c r="J9" s="401" t="s">
        <v>282</v>
      </c>
      <c r="K9" s="400" t="str">
        <f>IF(J9="","",IF(NOT(ISERROR(MATCH(J9,'[23]Tabla Impacto'!$B$37:$B$39,0))),'[23]Tabla Impacto'!$F$37&amp;"Por favor no seleccionar los criterios de impacto(Afectación Económica o presupuestal y Pérdida Reputacional)",J9))</f>
        <v xml:space="preserve">     Genera altas consecuencias sobre la entidad</v>
      </c>
      <c r="L9" s="402" t="str">
        <f>IF(OR(J9='[23]Tabla Impacto'!$F$25,J9='[23]Tabla Impacto'!$F$31),"Leve",IF(OR(J9='[23]Tabla Impacto'!$F$26,J9='[23]Tabla Impacto'!$F$32),"Menor",IF(OR(J9='[23]Tabla Impacto'!$F$27,J9='[23]Tabla Impacto'!$F$33,J9='[23]Tabla Impacto'!$F$37),"Moderado",IF(OR(J9='[23]Tabla Impacto'!$F$28,J9='[23]Tabla Impacto'!$F$34,J9='[23]Tabla Impacto'!$F$38),"Mayor",IF(OR(J9='[23]Tabla Impacto'!$F$29,J9='[23]Tabla Impacto'!$F$35,J9='[23]Tabla Impacto'!$F$39),"Catastrófico","")))))</f>
        <v/>
      </c>
      <c r="M9" s="400" t="str">
        <f>IF(L9="","",IF(L9="Leve",0.2,IF(L9="Menor",0.4,IF(L9="Moderado",0.6,IF(L9="Mayor",0.8,IF(L9="Catastrófico",1,))))))</f>
        <v/>
      </c>
      <c r="N9" s="374"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22">
        <v>1</v>
      </c>
      <c r="P9" s="23" t="s">
        <v>506</v>
      </c>
      <c r="Q9" s="23" t="s">
        <v>507</v>
      </c>
      <c r="R9" s="22" t="str">
        <f t="shared" ref="R9:R12" si="0">IF(OR(S9="Preventivo",S9="Detectivo"),"Probabilidad",IF(S9="Correctivo","Impacto",""))</f>
        <v>Probabilidad</v>
      </c>
      <c r="S9" s="12" t="s">
        <v>60</v>
      </c>
      <c r="T9" s="12" t="s">
        <v>61</v>
      </c>
      <c r="U9" s="24" t="str">
        <f>IF(AND(S9="Preventivo",T9="Automático"),"50%",IF(AND(S9="Preventivo",T9="Manual"),"40%",IF(AND(S9="Detectivo",T9="Automático"),"40%",IF(AND(S9="Detectivo",T9="Manual"),"30%",IF(AND(S9="Correctivo",T9="Automático"),"35%",IF(AND(S9="Correctivo",T9="Manual"),"25%",""))))))</f>
        <v>40%</v>
      </c>
      <c r="V9" s="12" t="s">
        <v>69</v>
      </c>
      <c r="W9" s="12" t="s">
        <v>116</v>
      </c>
      <c r="X9" s="12" t="s">
        <v>64</v>
      </c>
      <c r="Y9" s="25">
        <f>IFERROR(IF(R9="Probabilidad",(I9-(+I9*U9)),IF(R9="Impacto",I9,"")),"")</f>
        <v>0.36</v>
      </c>
      <c r="Z9" s="19" t="str">
        <f>IFERROR(IF(Y9="","",IF(Y9&lt;=0.2,"Muy Baja",IF(Y9&lt;=0.4,"Baja",IF(Y9&lt;=0.6,"Media",IF(Y9&lt;=0.8,"Alta","Muy Alta"))))),"")</f>
        <v>Baja</v>
      </c>
      <c r="AA9" s="24">
        <f>+Y9</f>
        <v>0.36</v>
      </c>
      <c r="AB9" s="19" t="str">
        <f>IFERROR(IF(AC9="","",IF(AC9&lt;=0.2,"Leve",IF(AC9&lt;=0.4,"Menor",IF(AC9&lt;=0.6,"Moderado",IF(AC9&lt;=0.8,"Mayor","Catastrófico"))))),"")</f>
        <v/>
      </c>
      <c r="AC9" s="24" t="str">
        <f>IFERROR(IF(R9="Impacto",(M9-(+M9*U9)),IF(R9="Probabilidad",M9,"")),"")</f>
        <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2" t="s">
        <v>200</v>
      </c>
      <c r="AF9" s="484" t="s">
        <v>313</v>
      </c>
      <c r="AG9" s="484" t="s">
        <v>314</v>
      </c>
      <c r="AH9" s="482">
        <v>45381</v>
      </c>
      <c r="AI9" s="482">
        <v>45657</v>
      </c>
      <c r="AJ9" s="618" t="s">
        <v>315</v>
      </c>
      <c r="AK9" s="620" t="s">
        <v>206</v>
      </c>
    </row>
    <row r="10" spans="1:37" ht="96.6" x14ac:dyDescent="0.3">
      <c r="A10" s="494"/>
      <c r="B10" s="403"/>
      <c r="C10" s="403"/>
      <c r="D10" s="403"/>
      <c r="E10" s="404"/>
      <c r="F10" s="403"/>
      <c r="G10" s="403"/>
      <c r="H10" s="402"/>
      <c r="I10" s="400"/>
      <c r="J10" s="401"/>
      <c r="K10" s="400">
        <f>IF(NOT(ISERROR(MATCH(J10,_xlfn.ANCHORARRAY(E17),0))),#REF!&amp;"Por favor no seleccionar los criterios de impacto",J10)</f>
        <v>0</v>
      </c>
      <c r="L10" s="402"/>
      <c r="M10" s="400"/>
      <c r="N10" s="374"/>
      <c r="O10" s="22">
        <v>2</v>
      </c>
      <c r="P10" s="23" t="s">
        <v>508</v>
      </c>
      <c r="Q10" s="23" t="s">
        <v>509</v>
      </c>
      <c r="R10" s="22" t="str">
        <f t="shared" si="0"/>
        <v>Probabilidad</v>
      </c>
      <c r="S10" s="12" t="s">
        <v>60</v>
      </c>
      <c r="T10" s="12" t="s">
        <v>61</v>
      </c>
      <c r="U10" s="24" t="str">
        <f t="shared" ref="U10" si="1">IF(AND(S10="Preventivo",T10="Automático"),"50%",IF(AND(S10="Preventivo",T10="Manual"),"40%",IF(AND(S10="Detectivo",T10="Automático"),"40%",IF(AND(S10="Detectivo",T10="Manual"),"30%",IF(AND(S10="Correctivo",T10="Automático"),"35%",IF(AND(S10="Correctivo",T10="Manual"),"25%",""))))))</f>
        <v>40%</v>
      </c>
      <c r="V10" s="12" t="s">
        <v>69</v>
      </c>
      <c r="W10" s="12" t="s">
        <v>116</v>
      </c>
      <c r="X10" s="12" t="s">
        <v>64</v>
      </c>
      <c r="Y10" s="25">
        <f t="shared" ref="Y10" si="2">IFERROR(IF(R10="Probabilidad",(I10-(+I10*U10)),IF(R10="Impacto",I10,"")),"")</f>
        <v>0</v>
      </c>
      <c r="Z10" s="19" t="str">
        <f t="shared" ref="Z10" si="3">IFERROR(IF(Y10="","",IF(Y10&lt;=0.2,"Muy Baja",IF(Y10&lt;=0.4,"Baja",IF(Y10&lt;=0.6,"Media",IF(Y10&lt;=0.8,"Alta","Muy Alta"))))),"")</f>
        <v>Muy Baja</v>
      </c>
      <c r="AA10" s="24">
        <f t="shared" ref="AA10" si="4">+Y10</f>
        <v>0</v>
      </c>
      <c r="AB10" s="19" t="str">
        <f t="shared" ref="AB10" si="5">IFERROR(IF(AC10="","",IF(AC10&lt;=0.2,"Leve",IF(AC10&lt;=0.4,"Menor",IF(AC10&lt;=0.6,"Moderado",IF(AC10&lt;=0.8,"Mayor","Catastrófico"))))),"")</f>
        <v>Leve</v>
      </c>
      <c r="AC10" s="24">
        <f t="shared" ref="AC10" si="6">IFERROR(IF(R10="Impacto",(M10-(+M10*U10)),IF(R10="Probabilidad",M10,"")),"")</f>
        <v>0</v>
      </c>
      <c r="AD10" s="2" t="str">
        <f t="shared" ref="AD10" si="7">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Bajo</v>
      </c>
      <c r="AE10" s="12" t="s">
        <v>200</v>
      </c>
      <c r="AF10" s="485"/>
      <c r="AG10" s="485"/>
      <c r="AH10" s="483"/>
      <c r="AI10" s="483"/>
      <c r="AJ10" s="619"/>
      <c r="AK10" s="621"/>
    </row>
    <row r="11" spans="1:37" ht="207" x14ac:dyDescent="0.3">
      <c r="A11" s="513">
        <v>2</v>
      </c>
      <c r="B11" s="403" t="s">
        <v>51</v>
      </c>
      <c r="C11" s="403" t="s">
        <v>634</v>
      </c>
      <c r="D11" s="403" t="s">
        <v>635</v>
      </c>
      <c r="E11" s="404" t="s">
        <v>636</v>
      </c>
      <c r="F11" s="403" t="s">
        <v>55</v>
      </c>
      <c r="G11" s="403" t="s">
        <v>56</v>
      </c>
      <c r="H11" s="402" t="str">
        <f>IF(G11="","",IF('[24]Mapa final'!G11='[24]Tabla probabilidad'!$C$4,"MUY BAJA",IF('[24]Mapa final'!G11='[24]Tabla probabilidad'!$C$5,"BAJA",IF('[24]Mapa final'!G11='[24]Tabla probabilidad'!$C$6,"MEDIA",IF('[24]Mapa final'!G11='[24]Tabla probabilidad'!$C$7,"ALTA",IF('[24]Mapa final'!G11='[24]Tabla probabilidad'!$C$8,"MUY ALTA"))))))</f>
        <v>MEDIA</v>
      </c>
      <c r="I11" s="400">
        <f>IF(H11="","",IF(H11="Muy Baja",0.2,IF(H11="Baja",0.4,IF(H11="Media",0.6,IF(H11="Alta",0.8,IF(H11="Muy Alta",1,))))))</f>
        <v>0.6</v>
      </c>
      <c r="J11" s="401" t="s">
        <v>57</v>
      </c>
      <c r="K11" s="400" t="str">
        <f>IF(J11="","",IF(NOT(ISERROR(MATCH(J11,'[24]Tabla Impacto'!$B$37:$B$39,0))),'[24]Tabla Impacto'!$F$37&amp;"Por favor no seleccionar los criterios de impacto(Afectación Económica o presupuestal y Pérdida Reputacional)",J11))</f>
        <v xml:space="preserve">     El riesgo afecta la imagen de de la entidad con efecto publicitario sostenido a nivel de sector administrativo, nivel departamental o municipal</v>
      </c>
      <c r="L11" s="402" t="str">
        <f>IF(OR(J11='[24]Tabla Impacto'!$F$25,J11='[24]Tabla Impacto'!$F$31),"Leve",IF(OR(J11='[24]Tabla Impacto'!$F$26,J11='[24]Tabla Impacto'!$F$32),"Menor",IF(OR(J11='[24]Tabla Impacto'!$F$27,J11='[24]Tabla Impacto'!$F$33,J11='[24]Tabla Impacto'!$F$37),"Moderado",IF(OR(J11='[24]Tabla Impacto'!$F$28,J11='[24]Tabla Impacto'!$F$34,J11='[24]Tabla Impacto'!$F$38),"Mayor",IF(OR(J11='[24]Tabla Impacto'!$F$29,J11='[24]Tabla Impacto'!$F$35,J11='[24]Tabla Impacto'!$F$39),"Catastrófico","")))))</f>
        <v/>
      </c>
      <c r="M11" s="400" t="str">
        <f>IF(L11="","",IF(L11="Leve",0.2,IF(L11="Menor",0.4,IF(L11="Moderado",0.6,IF(L11="Mayor",0.8,IF(L11="Catastrófico",1,))))))</f>
        <v/>
      </c>
      <c r="N11" s="374" t="str">
        <f>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
      </c>
      <c r="O11" s="22">
        <v>1</v>
      </c>
      <c r="P11" s="23" t="s">
        <v>637</v>
      </c>
      <c r="Q11" s="23" t="s">
        <v>638</v>
      </c>
      <c r="R11" s="22" t="str">
        <f t="shared" si="0"/>
        <v>Probabilidad</v>
      </c>
      <c r="S11" s="12" t="s">
        <v>60</v>
      </c>
      <c r="T11" s="12" t="s">
        <v>61</v>
      </c>
      <c r="U11" s="24" t="str">
        <f>IF(AND(S11="Preventivo",T11="Automático"),"50%",IF(AND(S11="Preventivo",T11="Manual"),"40%",IF(AND(S11="Detectivo",T11="Automático"),"40%",IF(AND(S11="Detectivo",T11="Manual"),"30%",IF(AND(S11="Correctivo",T11="Automático"),"35%",IF(AND(S11="Correctivo",T11="Manual"),"25%",""))))))</f>
        <v>40%</v>
      </c>
      <c r="V11" s="12" t="s">
        <v>69</v>
      </c>
      <c r="W11" s="12" t="s">
        <v>116</v>
      </c>
      <c r="X11" s="12" t="s">
        <v>64</v>
      </c>
      <c r="Y11" s="25">
        <f>IFERROR(IF(R11="Probabilidad",(I11-(+I11*U11)),IF(R11="Impacto",I11,"")),"")</f>
        <v>0.36</v>
      </c>
      <c r="Z11" s="19" t="str">
        <f>IFERROR(IF(Y11="","",IF(Y11&lt;=0.2,"Muy Baja",IF(Y11&lt;=0.4,"Baja",IF(Y11&lt;=0.6,"Media",IF(Y11&lt;=0.8,"Alta","Muy Alta"))))),"")</f>
        <v>Baja</v>
      </c>
      <c r="AA11" s="24">
        <f>+Y11</f>
        <v>0.36</v>
      </c>
      <c r="AB11" s="19" t="str">
        <f>IFERROR(IF(AC11="","",IF(AC11&lt;=0.2,"Leve",IF(AC11&lt;=0.4,"Menor",IF(AC11&lt;=0.6,"Moderado",IF(AC11&lt;=0.8,"Mayor","Catastrófico"))))),"")</f>
        <v/>
      </c>
      <c r="AC11" s="24" t="str">
        <f>IFERROR(IF(R11="Impacto",(M11-(+M11*U11)),IF(R11="Probabilidad",M11,"")),"")</f>
        <v/>
      </c>
      <c r="AD11" s="2"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
      </c>
      <c r="AE11" s="12" t="s">
        <v>200</v>
      </c>
      <c r="AF11" s="10"/>
      <c r="AG11" s="10"/>
      <c r="AH11" s="252"/>
      <c r="AI11" s="252"/>
      <c r="AJ11" s="253"/>
      <c r="AK11" s="254"/>
    </row>
    <row r="12" spans="1:37" ht="15.6" x14ac:dyDescent="0.3">
      <c r="A12" s="514"/>
      <c r="B12" s="403"/>
      <c r="C12" s="403"/>
      <c r="D12" s="403"/>
      <c r="E12" s="404"/>
      <c r="F12" s="403"/>
      <c r="G12" s="403"/>
      <c r="H12" s="402"/>
      <c r="I12" s="400"/>
      <c r="J12" s="401"/>
      <c r="K12" s="400">
        <f>IF(NOT(ISERROR(MATCH(J12,_xlfn.ANCHORARRAY(E17),0))),#REF!&amp;"Por favor no seleccionar los criterios de impacto",J12)</f>
        <v>0</v>
      </c>
      <c r="L12" s="402"/>
      <c r="M12" s="400"/>
      <c r="N12" s="374"/>
      <c r="O12" s="22">
        <v>2</v>
      </c>
      <c r="P12" s="23"/>
      <c r="Q12" s="23"/>
      <c r="R12" s="22" t="str">
        <f t="shared" si="0"/>
        <v/>
      </c>
      <c r="S12" s="12"/>
      <c r="T12" s="12"/>
      <c r="U12" s="24" t="str">
        <f t="shared" ref="U12" si="8">IF(AND(S12="Preventivo",T12="Automático"),"50%",IF(AND(S12="Preventivo",T12="Manual"),"40%",IF(AND(S12="Detectivo",T12="Automático"),"40%",IF(AND(S12="Detectivo",T12="Manual"),"30%",IF(AND(S12="Correctivo",T12="Automático"),"35%",IF(AND(S12="Correctivo",T12="Manual"),"25%",""))))))</f>
        <v/>
      </c>
      <c r="V12" s="12"/>
      <c r="W12" s="12"/>
      <c r="X12" s="12"/>
      <c r="Y12" s="25" t="str">
        <f t="shared" ref="Y12" si="9">IFERROR(IF(R12="Probabilidad",(I12-(+I12*U12)),IF(R12="Impacto",I12,"")),"")</f>
        <v/>
      </c>
      <c r="Z12" s="19" t="str">
        <f t="shared" ref="Z12" si="10">IFERROR(IF(Y12="","",IF(Y12&lt;=0.2,"Muy Baja",IF(Y12&lt;=0.4,"Baja",IF(Y12&lt;=0.6,"Media",IF(Y12&lt;=0.8,"Alta","Muy Alta"))))),"")</f>
        <v/>
      </c>
      <c r="AA12" s="24" t="str">
        <f t="shared" ref="AA12" si="11">+Y12</f>
        <v/>
      </c>
      <c r="AB12" s="19" t="str">
        <f t="shared" ref="AB12" si="12">IFERROR(IF(AC12="","",IF(AC12&lt;=0.2,"Leve",IF(AC12&lt;=0.4,"Menor",IF(AC12&lt;=0.6,"Moderado",IF(AC12&lt;=0.8,"Mayor","Catastrófico"))))),"")</f>
        <v/>
      </c>
      <c r="AC12" s="24" t="str">
        <f t="shared" ref="AC12" si="13">IFERROR(IF(R12="Impacto",(M12-(+M12*U12)),IF(R12="Probabilidad",M12,"")),"")</f>
        <v/>
      </c>
      <c r="AD12" s="2" t="str">
        <f t="shared" ref="AD12" si="14">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
      </c>
      <c r="AE12" s="12"/>
      <c r="AF12" s="243"/>
      <c r="AG12" s="243"/>
      <c r="AH12" s="244"/>
      <c r="AI12" s="244"/>
      <c r="AJ12" s="245"/>
      <c r="AK12" s="246"/>
    </row>
    <row r="13" spans="1:37" ht="69" customHeight="1" x14ac:dyDescent="0.3">
      <c r="A13" s="513">
        <v>3</v>
      </c>
      <c r="B13" s="403" t="s">
        <v>51</v>
      </c>
      <c r="C13" s="403" t="s">
        <v>699</v>
      </c>
      <c r="D13" s="403" t="s">
        <v>700</v>
      </c>
      <c r="E13" s="404" t="s">
        <v>701</v>
      </c>
      <c r="F13" s="403" t="s">
        <v>55</v>
      </c>
      <c r="G13" s="403" t="s">
        <v>56</v>
      </c>
      <c r="H13" s="646" t="s">
        <v>212</v>
      </c>
      <c r="I13" s="642">
        <v>0.6</v>
      </c>
      <c r="J13" s="401" t="s">
        <v>57</v>
      </c>
      <c r="K13" s="400" t="str">
        <f>IF(J13="","",IF(NOT(ISERROR(MATCH(J13,'[25]Tabla Impacto'!$B$37:$B$39,0))),'[25]Tabla Impacto'!$F$37&amp;"Por favor no seleccionar los criterios de impacto(Afectación Económica o presupuestal y Pérdida Reputacional)",J13))</f>
        <v xml:space="preserve">     El riesgo afecta la imagen de de la entidad con efecto publicitario sostenido a nivel de sector administrativo, nivel departamental o municipal</v>
      </c>
      <c r="L13" s="640" t="s">
        <v>175</v>
      </c>
      <c r="M13" s="642">
        <v>0.8</v>
      </c>
      <c r="N13" s="644" t="s">
        <v>176</v>
      </c>
      <c r="O13" s="638">
        <v>1</v>
      </c>
      <c r="P13" s="434" t="s">
        <v>702</v>
      </c>
      <c r="Q13" s="434" t="s">
        <v>703</v>
      </c>
      <c r="R13" s="638" t="s">
        <v>168</v>
      </c>
      <c r="S13" s="638" t="s">
        <v>60</v>
      </c>
      <c r="T13" s="638" t="s">
        <v>61</v>
      </c>
      <c r="U13" s="400">
        <v>0.4</v>
      </c>
      <c r="V13" s="638" t="s">
        <v>69</v>
      </c>
      <c r="W13" s="638" t="s">
        <v>63</v>
      </c>
      <c r="X13" s="638" t="s">
        <v>704</v>
      </c>
      <c r="Y13" s="400">
        <v>0.36</v>
      </c>
      <c r="Z13" s="639" t="s">
        <v>170</v>
      </c>
      <c r="AA13" s="400">
        <v>0.36</v>
      </c>
      <c r="AB13" s="636" t="s">
        <v>175</v>
      </c>
      <c r="AC13" s="400">
        <v>0.8</v>
      </c>
      <c r="AD13" s="637" t="s">
        <v>176</v>
      </c>
      <c r="AE13" s="633" t="s">
        <v>65</v>
      </c>
      <c r="AF13" s="633" t="s">
        <v>705</v>
      </c>
      <c r="AG13" s="633" t="s">
        <v>706</v>
      </c>
      <c r="AH13" s="634" t="s">
        <v>707</v>
      </c>
      <c r="AI13" s="635" t="s">
        <v>429</v>
      </c>
      <c r="AJ13" s="633" t="s">
        <v>708</v>
      </c>
      <c r="AK13" s="632" t="s">
        <v>206</v>
      </c>
    </row>
    <row r="14" spans="1:37" ht="45.75" customHeight="1" x14ac:dyDescent="0.3">
      <c r="A14" s="514"/>
      <c r="B14" s="403"/>
      <c r="C14" s="403"/>
      <c r="D14" s="403"/>
      <c r="E14" s="404"/>
      <c r="F14" s="403"/>
      <c r="G14" s="403"/>
      <c r="H14" s="647"/>
      <c r="I14" s="643"/>
      <c r="J14" s="401"/>
      <c r="K14" s="400">
        <f>IF(NOT(ISERROR(MATCH(J14,_xlfn.ANCHORARRAY(E17),0))),#REF!&amp;"Por favor no seleccionar los criterios de impacto",J14)</f>
        <v>0</v>
      </c>
      <c r="L14" s="641"/>
      <c r="M14" s="643"/>
      <c r="N14" s="645"/>
      <c r="O14" s="638"/>
      <c r="P14" s="434"/>
      <c r="Q14" s="434"/>
      <c r="R14" s="638"/>
      <c r="S14" s="638"/>
      <c r="T14" s="638"/>
      <c r="U14" s="400"/>
      <c r="V14" s="638"/>
      <c r="W14" s="638"/>
      <c r="X14" s="638"/>
      <c r="Y14" s="400"/>
      <c r="Z14" s="639"/>
      <c r="AA14" s="400"/>
      <c r="AB14" s="636"/>
      <c r="AC14" s="400"/>
      <c r="AD14" s="637"/>
      <c r="AE14" s="633"/>
      <c r="AF14" s="633"/>
      <c r="AG14" s="633"/>
      <c r="AH14" s="634"/>
      <c r="AI14" s="635"/>
      <c r="AJ14" s="633"/>
      <c r="AK14" s="632"/>
    </row>
    <row r="15" spans="1:37" x14ac:dyDescent="0.3">
      <c r="A15" s="393" t="s">
        <v>96</v>
      </c>
      <c r="B15" s="394"/>
      <c r="C15" s="394"/>
      <c r="D15" s="394"/>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5"/>
    </row>
    <row r="16" spans="1:37" x14ac:dyDescent="0.3">
      <c r="A16" s="27"/>
      <c r="B16" s="28" t="s">
        <v>97</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sheetData>
  <mergeCells count="122">
    <mergeCell ref="A1:D3"/>
    <mergeCell ref="E1:AG1"/>
    <mergeCell ref="AH1:AK1"/>
    <mergeCell ref="E2:AG3"/>
    <mergeCell ref="AH2:AK2"/>
    <mergeCell ref="AH3:AK3"/>
    <mergeCell ref="AG5:AK5"/>
    <mergeCell ref="A6:G6"/>
    <mergeCell ref="H6:N6"/>
    <mergeCell ref="O6:X6"/>
    <mergeCell ref="Y6:AE6"/>
    <mergeCell ref="AF6:AK6"/>
    <mergeCell ref="A5:B5"/>
    <mergeCell ref="C5:G5"/>
    <mergeCell ref="H5:I5"/>
    <mergeCell ref="J5:N5"/>
    <mergeCell ref="O5:P5"/>
    <mergeCell ref="Q5:AE5"/>
    <mergeCell ref="Y7:Y8"/>
    <mergeCell ref="Z7:Z8"/>
    <mergeCell ref="AA7:AA8"/>
    <mergeCell ref="AB7:AB8"/>
    <mergeCell ref="L7:L8"/>
    <mergeCell ref="A7:A8"/>
    <mergeCell ref="B7:B8"/>
    <mergeCell ref="C7:C8"/>
    <mergeCell ref="D7:D8"/>
    <mergeCell ref="E7:E8"/>
    <mergeCell ref="F7:F8"/>
    <mergeCell ref="G7:G8"/>
    <mergeCell ref="H7:H8"/>
    <mergeCell ref="I7:I8"/>
    <mergeCell ref="J7:J8"/>
    <mergeCell ref="K7:K8"/>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AI7:AI8"/>
    <mergeCell ref="AC7:AC8"/>
    <mergeCell ref="M7:M8"/>
    <mergeCell ref="N7:N8"/>
    <mergeCell ref="O7:O8"/>
    <mergeCell ref="P7:P8"/>
    <mergeCell ref="Q7:Q8"/>
    <mergeCell ref="R7:R8"/>
    <mergeCell ref="S7:X7"/>
    <mergeCell ref="A15:AK15"/>
    <mergeCell ref="AF9:AF10"/>
    <mergeCell ref="AG9:AG10"/>
    <mergeCell ref="AH9:AH10"/>
    <mergeCell ref="AI9:AI10"/>
    <mergeCell ref="AJ9:AJ10"/>
    <mergeCell ref="AK9:AK10"/>
    <mergeCell ref="I9:I10"/>
    <mergeCell ref="J9:J10"/>
    <mergeCell ref="K9:K10"/>
    <mergeCell ref="L9:L10"/>
    <mergeCell ref="M9:M10"/>
    <mergeCell ref="N9:N10"/>
    <mergeCell ref="B11:B12"/>
    <mergeCell ref="C11:C12"/>
    <mergeCell ref="D11:D12"/>
    <mergeCell ref="A11:A12"/>
    <mergeCell ref="J11:J12"/>
    <mergeCell ref="K11:K12"/>
    <mergeCell ref="L11:L12"/>
    <mergeCell ref="M11:M12"/>
    <mergeCell ref="N11:N12"/>
    <mergeCell ref="E11:E12"/>
    <mergeCell ref="F11:F12"/>
    <mergeCell ref="S13:S14"/>
    <mergeCell ref="T13:T14"/>
    <mergeCell ref="U13:U14"/>
    <mergeCell ref="L13:L14"/>
    <mergeCell ref="M13:M14"/>
    <mergeCell ref="G11:G12"/>
    <mergeCell ref="H11:H12"/>
    <mergeCell ref="I11:I12"/>
    <mergeCell ref="N13:N14"/>
    <mergeCell ref="O13:O14"/>
    <mergeCell ref="P13:P14"/>
    <mergeCell ref="G13:G14"/>
    <mergeCell ref="H13:H14"/>
    <mergeCell ref="I13:I14"/>
    <mergeCell ref="J13:J14"/>
    <mergeCell ref="K13:K14"/>
    <mergeCell ref="B13:B14"/>
    <mergeCell ref="C13:C14"/>
    <mergeCell ref="D13:D14"/>
    <mergeCell ref="E13:E14"/>
    <mergeCell ref="F13:F14"/>
    <mergeCell ref="AK13:AK14"/>
    <mergeCell ref="A13:A14"/>
    <mergeCell ref="AF13:AF14"/>
    <mergeCell ref="AG13:AG14"/>
    <mergeCell ref="AH13:AH14"/>
    <mergeCell ref="AI13:AI14"/>
    <mergeCell ref="AJ13:AJ14"/>
    <mergeCell ref="AA13:AA14"/>
    <mergeCell ref="AB13:AB14"/>
    <mergeCell ref="AC13:AC14"/>
    <mergeCell ref="AD13:AD14"/>
    <mergeCell ref="AE13:AE14"/>
    <mergeCell ref="V13:V14"/>
    <mergeCell ref="W13:W14"/>
    <mergeCell ref="X13:X14"/>
    <mergeCell ref="Y13:Y14"/>
    <mergeCell ref="Z13:Z14"/>
    <mergeCell ref="Q13:Q14"/>
    <mergeCell ref="R13:R14"/>
  </mergeCells>
  <conditionalFormatting sqref="H9">
    <cfRule type="cellIs" dxfId="389" priority="58" operator="equal">
      <formula>"Baja"</formula>
    </cfRule>
    <cfRule type="cellIs" dxfId="388" priority="57" operator="equal">
      <formula>"Media"</formula>
    </cfRule>
    <cfRule type="cellIs" dxfId="387" priority="56" operator="equal">
      <formula>"Alta"</formula>
    </cfRule>
    <cfRule type="cellIs" dxfId="386" priority="55" operator="equal">
      <formula>"Muy Alta"</formula>
    </cfRule>
    <cfRule type="cellIs" dxfId="385" priority="59" operator="equal">
      <formula>"Muy Baja"</formula>
    </cfRule>
  </conditionalFormatting>
  <conditionalFormatting sqref="H11">
    <cfRule type="cellIs" dxfId="384" priority="28" operator="equal">
      <formula>"Media"</formula>
    </cfRule>
    <cfRule type="cellIs" dxfId="383" priority="27" operator="equal">
      <formula>"Alta"</formula>
    </cfRule>
    <cfRule type="cellIs" dxfId="382" priority="26" operator="equal">
      <formula>"Muy Alta"</formula>
    </cfRule>
    <cfRule type="cellIs" dxfId="381" priority="30" operator="equal">
      <formula>"Muy Baja"</formula>
    </cfRule>
    <cfRule type="cellIs" dxfId="380" priority="29" operator="equal">
      <formula>"Baja"</formula>
    </cfRule>
  </conditionalFormatting>
  <conditionalFormatting sqref="K9:K14">
    <cfRule type="containsText" dxfId="379" priority="1" operator="containsText" text="❌">
      <formula>NOT(ISERROR(SEARCH("❌",K9)))</formula>
    </cfRule>
  </conditionalFormatting>
  <conditionalFormatting sqref="L9">
    <cfRule type="cellIs" dxfId="378" priority="54" operator="equal">
      <formula>"Leve"</formula>
    </cfRule>
    <cfRule type="cellIs" dxfId="377" priority="53" operator="equal">
      <formula>"Menor"</formula>
    </cfRule>
    <cfRule type="cellIs" dxfId="376" priority="52" operator="equal">
      <formula>"Moderado"</formula>
    </cfRule>
    <cfRule type="cellIs" dxfId="375" priority="51" operator="equal">
      <formula>"Mayor"</formula>
    </cfRule>
    <cfRule type="cellIs" dxfId="374" priority="50" operator="equal">
      <formula>"Catastrófico"</formula>
    </cfRule>
  </conditionalFormatting>
  <conditionalFormatting sqref="L11">
    <cfRule type="cellIs" dxfId="373" priority="23" operator="equal">
      <formula>"Moderado"</formula>
    </cfRule>
    <cfRule type="cellIs" dxfId="372" priority="24" operator="equal">
      <formula>"Menor"</formula>
    </cfRule>
    <cfRule type="cellIs" dxfId="371" priority="25" operator="equal">
      <formula>"Leve"</formula>
    </cfRule>
    <cfRule type="cellIs" dxfId="370" priority="21" operator="equal">
      <formula>"Catastrófico"</formula>
    </cfRule>
    <cfRule type="cellIs" dxfId="369" priority="22" operator="equal">
      <formula>"Mayor"</formula>
    </cfRule>
  </conditionalFormatting>
  <conditionalFormatting sqref="N9">
    <cfRule type="cellIs" dxfId="368" priority="46" operator="equal">
      <formula>"Extremo"</formula>
    </cfRule>
    <cfRule type="cellIs" dxfId="367" priority="47" operator="equal">
      <formula>"Alto"</formula>
    </cfRule>
    <cfRule type="cellIs" dxfId="366" priority="48" operator="equal">
      <formula>"Moderado"</formula>
    </cfRule>
    <cfRule type="cellIs" dxfId="365" priority="49" operator="equal">
      <formula>"Bajo"</formula>
    </cfRule>
  </conditionalFormatting>
  <conditionalFormatting sqref="N11">
    <cfRule type="cellIs" dxfId="364" priority="20" operator="equal">
      <formula>"Bajo"</formula>
    </cfRule>
    <cfRule type="cellIs" dxfId="363" priority="19" operator="equal">
      <formula>"Moderado"</formula>
    </cfRule>
    <cfRule type="cellIs" dxfId="362" priority="18" operator="equal">
      <formula>"Alto"</formula>
    </cfRule>
    <cfRule type="cellIs" dxfId="361" priority="17" operator="equal">
      <formula>"Extremo"</formula>
    </cfRule>
  </conditionalFormatting>
  <conditionalFormatting sqref="Z9:Z12">
    <cfRule type="cellIs" dxfId="360" priority="16" operator="equal">
      <formula>"Muy Baja"</formula>
    </cfRule>
    <cfRule type="cellIs" dxfId="359" priority="15" operator="equal">
      <formula>"Baja"</formula>
    </cfRule>
    <cfRule type="cellIs" dxfId="358" priority="14" operator="equal">
      <formula>"Media"</formula>
    </cfRule>
    <cfRule type="cellIs" dxfId="357" priority="13" operator="equal">
      <formula>"Alta"</formula>
    </cfRule>
    <cfRule type="cellIs" dxfId="356" priority="12" operator="equal">
      <formula>"Muy Alta"</formula>
    </cfRule>
  </conditionalFormatting>
  <conditionalFormatting sqref="AB9:AB12">
    <cfRule type="cellIs" dxfId="355" priority="7" operator="equal">
      <formula>"Catastrófico"</formula>
    </cfRule>
    <cfRule type="cellIs" dxfId="354" priority="11" operator="equal">
      <formula>"Leve"</formula>
    </cfRule>
    <cfRule type="cellIs" dxfId="353" priority="10" operator="equal">
      <formula>"Menor"</formula>
    </cfRule>
    <cfRule type="cellIs" dxfId="352" priority="9" operator="equal">
      <formula>"Moderado"</formula>
    </cfRule>
    <cfRule type="cellIs" dxfId="351" priority="8" operator="equal">
      <formula>"Mayor"</formula>
    </cfRule>
  </conditionalFormatting>
  <conditionalFormatting sqref="AD9:AD12">
    <cfRule type="cellIs" dxfId="350" priority="3" operator="equal">
      <formula>"Extremo"</formula>
    </cfRule>
    <cfRule type="cellIs" dxfId="349" priority="4" operator="equal">
      <formula>"Alto"</formula>
    </cfRule>
    <cfRule type="cellIs" dxfId="348" priority="5" operator="equal">
      <formula>"Moderado"</formula>
    </cfRule>
    <cfRule type="cellIs" dxfId="347" priority="6" operator="equal">
      <formula>"Bajo"</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2BD9-0AD6-4CCD-8FA5-F42EF36B7F54}">
  <sheetPr>
    <tabColor theme="7" tint="-0.499984740745262"/>
  </sheetPr>
  <dimension ref="A1:AK13"/>
  <sheetViews>
    <sheetView topLeftCell="C1" workbookViewId="0">
      <selection activeCell="J5" sqref="J5:N5"/>
    </sheetView>
  </sheetViews>
  <sheetFormatPr baseColWidth="10" defaultRowHeight="14.4" x14ac:dyDescent="0.3"/>
  <cols>
    <col min="1" max="1" width="4" customWidth="1"/>
    <col min="2" max="2" width="14.109375" customWidth="1"/>
    <col min="3" max="3" width="20.33203125" customWidth="1"/>
    <col min="4" max="4" width="21.88671875" customWidth="1"/>
    <col min="5" max="5" width="53.33203125" customWidth="1"/>
    <col min="6" max="6" width="19" customWidth="1"/>
    <col min="7" max="7" width="41" customWidth="1"/>
    <col min="8" max="8" width="16.5546875" customWidth="1"/>
    <col min="9" max="9" width="6.33203125" bestFit="1" customWidth="1"/>
    <col min="10" max="10" width="27.33203125" bestFit="1" customWidth="1"/>
    <col min="11" max="11" width="39.109375" customWidth="1"/>
    <col min="12" max="12" width="17.5546875" customWidth="1"/>
    <col min="13" max="13" width="6.33203125" bestFit="1" customWidth="1"/>
    <col min="14" max="14" width="16" customWidth="1"/>
    <col min="15" max="15" width="5.88671875" customWidth="1"/>
    <col min="16" max="16" width="42.33203125" customWidth="1"/>
    <col min="17" max="17" width="25.44140625" customWidth="1"/>
    <col min="18" max="18" width="15.109375" bestFit="1" customWidth="1"/>
    <col min="19" max="19" width="12.44140625" customWidth="1"/>
    <col min="20" max="20" width="10.5546875" customWidth="1"/>
    <col min="21" max="21" width="5.5546875" customWidth="1"/>
    <col min="22" max="22" width="16.88671875" customWidth="1"/>
    <col min="23" max="23" width="8.88671875" bestFit="1" customWidth="1"/>
    <col min="24" max="24" width="11.6640625" bestFit="1" customWidth="1"/>
    <col min="25" max="25" width="13.44140625" customWidth="1"/>
    <col min="26" max="26" width="8.6640625" customWidth="1"/>
    <col min="27" max="27" width="10.44140625" customWidth="1"/>
    <col min="28" max="28" width="9.33203125" customWidth="1"/>
    <col min="29" max="29" width="9.109375" customWidth="1"/>
    <col min="30" max="30" width="28.5546875" customWidth="1"/>
    <col min="31" max="31" width="19.33203125" customWidth="1"/>
    <col min="32" max="32" width="30.109375" customWidth="1"/>
    <col min="33" max="33" width="23.6640625" customWidth="1"/>
    <col min="34" max="34" width="16.88671875" customWidth="1"/>
    <col min="35" max="35" width="14.88671875" customWidth="1"/>
    <col min="36" max="36" width="18.5546875" customWidth="1"/>
    <col min="37" max="37" width="21"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171"/>
      <c r="R4" s="171"/>
      <c r="S4" s="171"/>
      <c r="T4" s="171"/>
      <c r="U4" s="5"/>
      <c r="V4" s="5"/>
      <c r="W4" s="5"/>
      <c r="X4" s="5"/>
      <c r="Y4" s="5"/>
      <c r="Z4" s="5"/>
      <c r="AA4" s="5"/>
      <c r="AB4" s="5"/>
      <c r="AC4" s="5"/>
      <c r="AD4" s="5"/>
      <c r="AE4" s="5"/>
      <c r="AF4" s="5"/>
      <c r="AG4" s="5"/>
      <c r="AH4" s="5"/>
      <c r="AI4" s="5"/>
      <c r="AJ4" s="5"/>
      <c r="AK4" s="5"/>
    </row>
    <row r="5" spans="1:37" ht="33" customHeight="1" x14ac:dyDescent="0.3">
      <c r="A5" s="407" t="s">
        <v>5</v>
      </c>
      <c r="B5" s="407"/>
      <c r="C5" s="613" t="s">
        <v>519</v>
      </c>
      <c r="D5" s="613"/>
      <c r="E5" s="613"/>
      <c r="F5" s="613"/>
      <c r="G5" s="613"/>
      <c r="H5" s="409" t="s">
        <v>7</v>
      </c>
      <c r="I5" s="409"/>
      <c r="J5" s="631" t="s">
        <v>754</v>
      </c>
      <c r="K5" s="631"/>
      <c r="L5" s="631"/>
      <c r="M5" s="631"/>
      <c r="N5" s="631"/>
      <c r="O5" s="409" t="s">
        <v>8</v>
      </c>
      <c r="P5" s="409"/>
      <c r="Q5" s="628" t="s">
        <v>455</v>
      </c>
      <c r="R5" s="629"/>
      <c r="S5" s="629"/>
      <c r="T5" s="629"/>
      <c r="U5" s="629"/>
      <c r="V5" s="629"/>
      <c r="W5" s="629"/>
      <c r="X5" s="629"/>
      <c r="Y5" s="629"/>
      <c r="Z5" s="629"/>
      <c r="AA5" s="629"/>
      <c r="AB5" s="629"/>
      <c r="AC5" s="629"/>
      <c r="AD5" s="629"/>
      <c r="AE5" s="630"/>
      <c r="AF5" s="176" t="s">
        <v>10</v>
      </c>
      <c r="AG5" s="424" t="s">
        <v>458</v>
      </c>
      <c r="AH5" s="424"/>
      <c r="AI5" s="424"/>
      <c r="AJ5" s="424"/>
      <c r="AK5" s="424"/>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405" t="s">
        <v>17</v>
      </c>
      <c r="B7" s="378" t="s">
        <v>18</v>
      </c>
      <c r="C7" s="390" t="s">
        <v>19</v>
      </c>
      <c r="D7" s="390" t="s">
        <v>20</v>
      </c>
      <c r="E7" s="378" t="s">
        <v>21</v>
      </c>
      <c r="F7" s="390" t="s">
        <v>22</v>
      </c>
      <c r="G7" s="390" t="s">
        <v>23</v>
      </c>
      <c r="H7" s="388" t="s">
        <v>24</v>
      </c>
      <c r="I7" s="379" t="s">
        <v>25</v>
      </c>
      <c r="J7" s="388" t="s">
        <v>26</v>
      </c>
      <c r="K7" s="388" t="s">
        <v>27</v>
      </c>
      <c r="L7" s="388" t="s">
        <v>28</v>
      </c>
      <c r="M7" s="379" t="s">
        <v>25</v>
      </c>
      <c r="N7" s="388" t="s">
        <v>29</v>
      </c>
      <c r="O7" s="396" t="s">
        <v>30</v>
      </c>
      <c r="P7" s="397" t="s">
        <v>31</v>
      </c>
      <c r="Q7" s="625" t="s">
        <v>32</v>
      </c>
      <c r="R7" s="62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79.8" x14ac:dyDescent="0.3">
      <c r="A8" s="405"/>
      <c r="B8" s="378"/>
      <c r="C8" s="390"/>
      <c r="D8" s="390"/>
      <c r="E8" s="378"/>
      <c r="F8" s="390"/>
      <c r="G8" s="390"/>
      <c r="H8" s="388"/>
      <c r="I8" s="379"/>
      <c r="J8" s="388"/>
      <c r="K8" s="388"/>
      <c r="L8" s="379"/>
      <c r="M8" s="379"/>
      <c r="N8" s="388"/>
      <c r="O8" s="396"/>
      <c r="P8" s="397"/>
      <c r="Q8" s="626"/>
      <c r="R8" s="627"/>
      <c r="S8" s="174" t="s">
        <v>45</v>
      </c>
      <c r="T8" s="174" t="s">
        <v>46</v>
      </c>
      <c r="U8" s="7" t="s">
        <v>47</v>
      </c>
      <c r="V8" s="7" t="s">
        <v>48</v>
      </c>
      <c r="W8" s="7" t="s">
        <v>49</v>
      </c>
      <c r="X8" s="7" t="s">
        <v>50</v>
      </c>
      <c r="Y8" s="391"/>
      <c r="Z8" s="391"/>
      <c r="AA8" s="391"/>
      <c r="AB8" s="391"/>
      <c r="AC8" s="391"/>
      <c r="AD8" s="391"/>
      <c r="AE8" s="391"/>
      <c r="AF8" s="392"/>
      <c r="AG8" s="392"/>
      <c r="AH8" s="392"/>
      <c r="AI8" s="392"/>
      <c r="AJ8" s="392"/>
      <c r="AK8" s="392"/>
    </row>
    <row r="9" spans="1:37" ht="75" customHeight="1" x14ac:dyDescent="0.3">
      <c r="A9" s="248">
        <v>1</v>
      </c>
      <c r="B9" s="18" t="s">
        <v>641</v>
      </c>
      <c r="C9" s="18" t="s">
        <v>642</v>
      </c>
      <c r="D9" s="18" t="s">
        <v>643</v>
      </c>
      <c r="E9" s="29" t="s">
        <v>644</v>
      </c>
      <c r="F9" s="18" t="s">
        <v>645</v>
      </c>
      <c r="G9" s="18" t="s">
        <v>56</v>
      </c>
      <c r="H9" s="19" t="str">
        <f>IF(G9="","",IF('[26]Mapa final'!G9='[26]Tabla probabilidad'!$C$4,"MUY BAJA",IF('[26]Mapa final'!G9='[26]Tabla probabilidad'!$C$5,"BAJA",IF('[26]Mapa final'!G9='[26]Tabla probabilidad'!$C$6,"MEDIA",IF('[26]Mapa final'!G9='[26]Tabla probabilidad'!$C$7,"ALTA",IF('[26]Mapa final'!G9='[26]Tabla probabilidad'!$C$8,"MUY ALTA"))))))</f>
        <v>MEDIA</v>
      </c>
      <c r="I9" s="20">
        <v>0.6</v>
      </c>
      <c r="J9" s="21" t="s">
        <v>282</v>
      </c>
      <c r="K9" s="20" t="str">
        <f>IF(J9="","",IF(NOT(ISERROR(MATCH(J9,'[26]Tabla Impacto'!$B$37:$B$39,0))),'[26]Tabla Impacto'!$F$37&amp;"Por favor no seleccionar los criterios de impacto(Afectación Económica o presupuestal y Pérdida Reputacional)",J9))</f>
        <v xml:space="preserve">     Genera altas consecuencias sobre la entidad</v>
      </c>
      <c r="L9" s="19" t="str">
        <f>IF(OR(J9='[26]Tabla Impacto'!$F$25,J9='[26]Tabla Impacto'!$F$31),"Leve",IF(OR(J9='[26]Tabla Impacto'!$F$26,J9='[26]Tabla Impacto'!$F$32),"Menor",IF(OR(J9='[26]Tabla Impacto'!$F$27,J9='[26]Tabla Impacto'!$F$33,J9='[26]Tabla Impacto'!$F$37),"Moderado",IF(OR(J9='[26]Tabla Impacto'!$F$28,J9='[26]Tabla Impacto'!$F$34,J9='[26]Tabla Impacto'!$F$38),"Mayor",IF(OR(J9='[26]Tabla Impacto'!$F$29,J9='[26]Tabla Impacto'!$F$35,J9='[26]Tabla Impacto'!$F$39),"Catastrófico","")))))</f>
        <v/>
      </c>
      <c r="M9" s="20" t="str">
        <f>IF(L9="","",IF(L9="Leve",0.2,IF(L9="Menor",0.4,IF(L9="Moderado",0.6,IF(L9="Mayor",0.8,IF(L9="Catastrófico",1,))))))</f>
        <v/>
      </c>
      <c r="N9" s="19" t="s">
        <v>646</v>
      </c>
      <c r="O9" s="138">
        <v>1</v>
      </c>
      <c r="P9" s="23" t="s">
        <v>647</v>
      </c>
      <c r="Q9" s="23" t="s">
        <v>648</v>
      </c>
      <c r="R9" s="138" t="str">
        <f>IF(OR(S9="Preventivo",S9="Detectivo"),"Probabilidad",IF(S9="Correctivo","Impacto",""))</f>
        <v>Probabilidad</v>
      </c>
      <c r="S9" s="18" t="s">
        <v>60</v>
      </c>
      <c r="T9" s="18" t="s">
        <v>61</v>
      </c>
      <c r="U9" s="20" t="str">
        <f>IF(AND(S9="Preventivo",T9="Automático"),"50%",IF(AND(S9="Preventivo",T9="Manual"),"40%",IF(AND(S9="Detectivo",T9="Automático"),"40%",IF(AND(S9="Detectivo",T9="Manual"),"30%",IF(AND(S9="Correctivo",T9="Automático"),"35%",IF(AND(S9="Correctivo",T9="Manual"),"25%",""))))))</f>
        <v>40%</v>
      </c>
      <c r="V9" s="18" t="s">
        <v>649</v>
      </c>
      <c r="W9" s="18" t="s">
        <v>116</v>
      </c>
      <c r="X9" s="18" t="s">
        <v>650</v>
      </c>
      <c r="Y9" s="249">
        <f>IFERROR(IF(R9="Probabilidad",(I9-(+I9*U9)),IF(R9="Impacto",I9,"")),"")</f>
        <v>0.36</v>
      </c>
      <c r="Z9" s="19" t="str">
        <f>IFERROR(IF(Y9="","",IF(Y9&lt;=0.2,"Muy Baja",IF(Y9&lt;=0.4,"Baja",IF(Y9&lt;=0.6,"Media",IF(Y9&lt;=0.8,"Alta","Muy Alta"))))),"")</f>
        <v>Baja</v>
      </c>
      <c r="AA9" s="20">
        <f>+Y9</f>
        <v>0.36</v>
      </c>
      <c r="AB9" s="19" t="str">
        <f>IFERROR(IF(AC9="","",IF(AC9&lt;=0.2,"Leve",IF(AC9&lt;=0.4,"Menor",IF(AC9&lt;=0.6,"Moderado",IF(AC9&lt;=0.8,"Mayor","Catastrófico"))))),"")</f>
        <v/>
      </c>
      <c r="AC9" s="20" t="str">
        <f>IFERROR(IF(R9="Impacto",(M9-(+M9*U9)),IF(R9="Probabilidad",M9,"")),"")</f>
        <v/>
      </c>
      <c r="AD9" s="19"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8" t="s">
        <v>651</v>
      </c>
      <c r="AF9" s="232" t="s">
        <v>652</v>
      </c>
      <c r="AG9" s="232" t="s">
        <v>653</v>
      </c>
      <c r="AH9" s="234">
        <v>45746</v>
      </c>
      <c r="AI9" s="234">
        <v>46022</v>
      </c>
      <c r="AJ9" s="234" t="s">
        <v>315</v>
      </c>
      <c r="AK9" s="232" t="s">
        <v>206</v>
      </c>
    </row>
    <row r="10" spans="1:37" ht="86.4" x14ac:dyDescent="0.3">
      <c r="A10" s="248">
        <v>2</v>
      </c>
      <c r="B10" s="18" t="s">
        <v>654</v>
      </c>
      <c r="C10" s="18" t="s">
        <v>655</v>
      </c>
      <c r="D10" s="18" t="s">
        <v>656</v>
      </c>
      <c r="E10" s="29" t="s">
        <v>657</v>
      </c>
      <c r="F10" s="18" t="s">
        <v>658</v>
      </c>
      <c r="G10" s="18" t="s">
        <v>56</v>
      </c>
      <c r="H10" s="19" t="s">
        <v>659</v>
      </c>
      <c r="I10" s="20">
        <v>0.6</v>
      </c>
      <c r="J10" s="21" t="s">
        <v>282</v>
      </c>
      <c r="K10" s="20" t="str">
        <f>IF(J10="","",IF(NOT(ISERROR(MATCH(J10,'[26]Tabla Impacto'!$B$37:$B$39,0))),'[26]Tabla Impacto'!$F$37&amp;"Por favor no seleccionar los criterios de impacto(Afectación Económica o presupuestal y Pérdida Reputacional)",J10))</f>
        <v xml:space="preserve">     Genera altas consecuencias sobre la entidad</v>
      </c>
      <c r="L10" s="19" t="s">
        <v>660</v>
      </c>
      <c r="M10" s="20">
        <f>IF(L10="","",IF(L10="Leve",0.2,IF(L10="Menor",0.4,IF(L10="Moderado",0.6,IF(L10="Mayor",0.8,IF(L10="Catastrófico",1,))))))</f>
        <v>0.8</v>
      </c>
      <c r="N10" s="19" t="s">
        <v>646</v>
      </c>
      <c r="O10" s="138">
        <v>2</v>
      </c>
      <c r="P10" s="23" t="s">
        <v>661</v>
      </c>
      <c r="Q10" s="23" t="s">
        <v>662</v>
      </c>
      <c r="R10" s="138" t="s">
        <v>663</v>
      </c>
      <c r="S10" s="18" t="s">
        <v>60</v>
      </c>
      <c r="T10" s="18" t="s">
        <v>664</v>
      </c>
      <c r="U10" s="20" t="s">
        <v>212</v>
      </c>
      <c r="V10" s="18" t="s">
        <v>665</v>
      </c>
      <c r="W10" s="18" t="s">
        <v>550</v>
      </c>
      <c r="X10" s="18" t="s">
        <v>666</v>
      </c>
      <c r="Y10" s="249">
        <v>0.4</v>
      </c>
      <c r="Z10" s="19" t="s">
        <v>170</v>
      </c>
      <c r="AA10" s="20">
        <v>0.4</v>
      </c>
      <c r="AB10" s="19" t="s">
        <v>175</v>
      </c>
      <c r="AC10" s="20">
        <v>0.6</v>
      </c>
      <c r="AD10" s="250" t="s">
        <v>212</v>
      </c>
      <c r="AE10" s="18" t="s">
        <v>667</v>
      </c>
      <c r="AF10" s="232" t="s">
        <v>668</v>
      </c>
      <c r="AG10" s="232" t="s">
        <v>669</v>
      </c>
      <c r="AH10" s="234">
        <v>45746</v>
      </c>
      <c r="AI10" s="234">
        <v>46022</v>
      </c>
      <c r="AJ10" s="234" t="s">
        <v>670</v>
      </c>
      <c r="AK10" s="232" t="s">
        <v>671</v>
      </c>
    </row>
    <row r="11" spans="1:37" x14ac:dyDescent="0.3">
      <c r="A11" s="393" t="s">
        <v>96</v>
      </c>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5"/>
    </row>
    <row r="12" spans="1:37" x14ac:dyDescent="0.3">
      <c r="A12" s="27"/>
      <c r="B12" s="28" t="s">
        <v>97</v>
      </c>
      <c r="C12" s="27"/>
      <c r="D12" s="27"/>
      <c r="E12" s="27"/>
      <c r="F12" s="27"/>
      <c r="G12" s="27"/>
      <c r="H12" s="27"/>
      <c r="I12" s="27"/>
      <c r="J12" s="27"/>
      <c r="K12" s="27"/>
      <c r="L12" s="27"/>
      <c r="M12" s="27"/>
      <c r="N12" s="27"/>
      <c r="O12" s="27"/>
      <c r="P12" s="27"/>
      <c r="Q12" s="172"/>
      <c r="R12" s="172"/>
      <c r="S12" s="172"/>
      <c r="T12" s="172"/>
      <c r="U12" s="27"/>
      <c r="V12" s="27"/>
      <c r="W12" s="27"/>
      <c r="X12" s="27"/>
      <c r="Y12" s="27"/>
      <c r="Z12" s="27"/>
      <c r="AA12" s="27"/>
      <c r="AB12" s="27"/>
      <c r="AC12" s="27"/>
      <c r="AD12" s="27"/>
      <c r="AE12" s="27"/>
      <c r="AF12" s="27"/>
      <c r="AG12" s="27"/>
      <c r="AH12" s="27"/>
      <c r="AI12" s="27"/>
      <c r="AJ12" s="27"/>
      <c r="AK12" s="27"/>
    </row>
    <row r="13" spans="1:37" x14ac:dyDescent="0.3">
      <c r="A13" s="3"/>
      <c r="B13" s="3"/>
      <c r="C13" s="3"/>
      <c r="D13" s="3"/>
      <c r="E13" s="5"/>
      <c r="F13" s="3"/>
      <c r="G13" s="5"/>
      <c r="H13" s="5"/>
      <c r="I13" s="5"/>
      <c r="J13" s="5"/>
      <c r="K13" s="5"/>
      <c r="L13" s="5"/>
      <c r="M13" s="5"/>
      <c r="N13" s="5"/>
      <c r="O13" s="5"/>
      <c r="P13" s="5"/>
      <c r="Q13" s="171"/>
      <c r="R13" s="171"/>
      <c r="S13" s="171"/>
      <c r="T13" s="171"/>
      <c r="U13" s="5"/>
      <c r="V13" s="5"/>
      <c r="W13" s="5"/>
      <c r="X13" s="5"/>
      <c r="Y13" s="5"/>
      <c r="Z13" s="5"/>
      <c r="AA13" s="5"/>
      <c r="AB13" s="5"/>
      <c r="AC13" s="5"/>
      <c r="AD13" s="5"/>
      <c r="AE13" s="5"/>
      <c r="AF13" s="5"/>
      <c r="AG13" s="5"/>
      <c r="AH13" s="5"/>
      <c r="AI13" s="5"/>
      <c r="AJ13" s="5"/>
      <c r="AK13" s="5"/>
    </row>
  </sheetData>
  <mergeCells count="51">
    <mergeCell ref="A11:AK11"/>
    <mergeCell ref="AJ7:AJ8"/>
    <mergeCell ref="AK7:AK8"/>
    <mergeCell ref="AD7:AD8"/>
    <mergeCell ref="AE7:AE8"/>
    <mergeCell ref="AF7:AF8"/>
    <mergeCell ref="AG7:AG8"/>
    <mergeCell ref="AH7:AH8"/>
    <mergeCell ref="AI7:AI8"/>
    <mergeCell ref="S7:X7"/>
    <mergeCell ref="Y7:Y8"/>
    <mergeCell ref="Z7:Z8"/>
    <mergeCell ref="AA7:AA8"/>
    <mergeCell ref="AB7:AB8"/>
    <mergeCell ref="AC7:AC8"/>
    <mergeCell ref="M7:M8"/>
    <mergeCell ref="N7:N8"/>
    <mergeCell ref="O7:O8"/>
    <mergeCell ref="P7:P8"/>
    <mergeCell ref="Q7:Q8"/>
    <mergeCell ref="R7:R8"/>
    <mergeCell ref="L7:L8"/>
    <mergeCell ref="A7:A8"/>
    <mergeCell ref="B7:B8"/>
    <mergeCell ref="C7:C8"/>
    <mergeCell ref="D7:D8"/>
    <mergeCell ref="E7:E8"/>
    <mergeCell ref="F7:F8"/>
    <mergeCell ref="G7:G8"/>
    <mergeCell ref="H7:H8"/>
    <mergeCell ref="I7:I8"/>
    <mergeCell ref="J7:J8"/>
    <mergeCell ref="K7:K8"/>
    <mergeCell ref="AG5:AK5"/>
    <mergeCell ref="A6:G6"/>
    <mergeCell ref="H6:N6"/>
    <mergeCell ref="O6:X6"/>
    <mergeCell ref="Y6:AE6"/>
    <mergeCell ref="AF6:AK6"/>
    <mergeCell ref="A5:B5"/>
    <mergeCell ref="C5:G5"/>
    <mergeCell ref="H5:I5"/>
    <mergeCell ref="J5:N5"/>
    <mergeCell ref="O5:P5"/>
    <mergeCell ref="Q5:AE5"/>
    <mergeCell ref="A1:D3"/>
    <mergeCell ref="E1:AG1"/>
    <mergeCell ref="AH1:AK1"/>
    <mergeCell ref="E2:AG3"/>
    <mergeCell ref="AH2:AK2"/>
    <mergeCell ref="AH3:AK3"/>
  </mergeCells>
  <conditionalFormatting sqref="H9:H10 Z9:Z10">
    <cfRule type="cellIs" dxfId="346" priority="11" operator="equal">
      <formula>"Muy Alta"</formula>
    </cfRule>
    <cfRule type="cellIs" dxfId="345" priority="12" operator="equal">
      <formula>"Alta"</formula>
    </cfRule>
    <cfRule type="cellIs" dxfId="344" priority="13" operator="equal">
      <formula>"Media"</formula>
    </cfRule>
    <cfRule type="cellIs" dxfId="343" priority="14" operator="equal">
      <formula>"Baja"</formula>
    </cfRule>
    <cfRule type="cellIs" dxfId="342" priority="15" operator="equal">
      <formula>"Muy Baja"</formula>
    </cfRule>
  </conditionalFormatting>
  <conditionalFormatting sqref="K9:K10">
    <cfRule type="containsText" dxfId="341" priority="1" operator="containsText" text="❌">
      <formula>NOT(ISERROR(SEARCH("❌",K9)))</formula>
    </cfRule>
  </conditionalFormatting>
  <conditionalFormatting sqref="L9:L10 AB9:AB10">
    <cfRule type="cellIs" dxfId="340" priority="6" operator="equal">
      <formula>"Catastrófico"</formula>
    </cfRule>
    <cfRule type="cellIs" dxfId="339" priority="7" operator="equal">
      <formula>"Mayor"</formula>
    </cfRule>
    <cfRule type="cellIs" dxfId="338" priority="8" operator="equal">
      <formula>"Moderado"</formula>
    </cfRule>
    <cfRule type="cellIs" dxfId="337" priority="9" operator="equal">
      <formula>"Menor"</formula>
    </cfRule>
    <cfRule type="cellIs" dxfId="336" priority="10" operator="equal">
      <formula>"Leve"</formula>
    </cfRule>
  </conditionalFormatting>
  <conditionalFormatting sqref="N9:N10 AD9:AD10">
    <cfRule type="cellIs" dxfId="335" priority="2" operator="equal">
      <formula>"Extremo"</formula>
    </cfRule>
    <cfRule type="cellIs" dxfId="334" priority="3" operator="equal">
      <formula>"Alto"</formula>
    </cfRule>
    <cfRule type="cellIs" dxfId="333" priority="4" operator="equal">
      <formula>"Moderado"</formula>
    </cfRule>
    <cfRule type="cellIs" dxfId="332" priority="5" operator="equal">
      <formula>"Bajo"</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3DE0-2998-491E-8212-E534EAE8D6B1}">
  <sheetPr>
    <tabColor theme="2" tint="-0.749992370372631"/>
  </sheetPr>
  <dimension ref="A1:AK15"/>
  <sheetViews>
    <sheetView topLeftCell="B1" zoomScale="80" zoomScaleNormal="80" workbookViewId="0">
      <selection activeCell="J5" sqref="J5:N5"/>
    </sheetView>
  </sheetViews>
  <sheetFormatPr baseColWidth="10" defaultRowHeight="14.4" x14ac:dyDescent="0.3"/>
  <cols>
    <col min="5" max="5" width="46.109375" customWidth="1"/>
    <col min="16" max="16" width="39"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676" t="s">
        <v>1</v>
      </c>
      <c r="AI1" s="676"/>
      <c r="AJ1" s="676"/>
      <c r="AK1" s="676"/>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676" t="s">
        <v>3</v>
      </c>
      <c r="AI2" s="676"/>
      <c r="AJ2" s="676"/>
      <c r="AK2" s="676"/>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676" t="s">
        <v>4</v>
      </c>
      <c r="AI3" s="676"/>
      <c r="AJ3" s="676"/>
      <c r="AK3" s="676"/>
    </row>
    <row r="4" spans="1:37" x14ac:dyDescent="0.3">
      <c r="A4" s="74"/>
      <c r="B4" s="75"/>
      <c r="C4" s="74"/>
      <c r="D4" s="74"/>
      <c r="E4" s="76"/>
      <c r="F4" s="77"/>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row>
    <row r="5" spans="1:37" ht="23.4" x14ac:dyDescent="0.3">
      <c r="A5" s="672" t="s">
        <v>5</v>
      </c>
      <c r="B5" s="672"/>
      <c r="C5" s="613" t="s">
        <v>194</v>
      </c>
      <c r="D5" s="613"/>
      <c r="E5" s="613"/>
      <c r="F5" s="613"/>
      <c r="G5" s="613"/>
      <c r="H5" s="612" t="s">
        <v>7</v>
      </c>
      <c r="I5" s="612"/>
      <c r="J5" s="631" t="s">
        <v>735</v>
      </c>
      <c r="K5" s="631"/>
      <c r="L5" s="631"/>
      <c r="M5" s="631"/>
      <c r="N5" s="631"/>
      <c r="O5" s="612" t="s">
        <v>8</v>
      </c>
      <c r="P5" s="612"/>
      <c r="Q5" s="673"/>
      <c r="R5" s="674"/>
      <c r="S5" s="674"/>
      <c r="T5" s="674"/>
      <c r="U5" s="674"/>
      <c r="V5" s="674"/>
      <c r="W5" s="674"/>
      <c r="X5" s="674"/>
      <c r="Y5" s="674"/>
      <c r="Z5" s="674"/>
      <c r="AA5" s="674"/>
      <c r="AB5" s="674"/>
      <c r="AC5" s="674"/>
      <c r="AD5" s="674"/>
      <c r="AE5" s="675"/>
      <c r="AF5" s="78" t="s">
        <v>10</v>
      </c>
      <c r="AG5" s="671"/>
      <c r="AH5" s="671"/>
      <c r="AI5" s="671"/>
      <c r="AJ5" s="671"/>
      <c r="AK5" s="671"/>
    </row>
    <row r="6" spans="1:37" x14ac:dyDescent="0.3">
      <c r="A6" s="607" t="s">
        <v>12</v>
      </c>
      <c r="B6" s="607"/>
      <c r="C6" s="607"/>
      <c r="D6" s="607"/>
      <c r="E6" s="607"/>
      <c r="F6" s="607"/>
      <c r="G6" s="607"/>
      <c r="H6" s="600" t="s">
        <v>13</v>
      </c>
      <c r="I6" s="600"/>
      <c r="J6" s="600"/>
      <c r="K6" s="600"/>
      <c r="L6" s="600"/>
      <c r="M6" s="600"/>
      <c r="N6" s="600"/>
      <c r="O6" s="609" t="s">
        <v>14</v>
      </c>
      <c r="P6" s="609"/>
      <c r="Q6" s="609"/>
      <c r="R6" s="609"/>
      <c r="S6" s="609"/>
      <c r="T6" s="609"/>
      <c r="U6" s="609"/>
      <c r="V6" s="609"/>
      <c r="W6" s="609"/>
      <c r="X6" s="609"/>
      <c r="Y6" s="610" t="s">
        <v>15</v>
      </c>
      <c r="Z6" s="610"/>
      <c r="AA6" s="610"/>
      <c r="AB6" s="610"/>
      <c r="AC6" s="610"/>
      <c r="AD6" s="610"/>
      <c r="AE6" s="610"/>
      <c r="AF6" s="611" t="s">
        <v>16</v>
      </c>
      <c r="AG6" s="611"/>
      <c r="AH6" s="611"/>
      <c r="AI6" s="611"/>
      <c r="AJ6" s="611"/>
      <c r="AK6" s="611"/>
    </row>
    <row r="7" spans="1:37" x14ac:dyDescent="0.3">
      <c r="A7" s="606" t="s">
        <v>17</v>
      </c>
      <c r="B7" s="607" t="s">
        <v>18</v>
      </c>
      <c r="C7" s="605" t="s">
        <v>19</v>
      </c>
      <c r="D7" s="605" t="s">
        <v>20</v>
      </c>
      <c r="E7" s="605" t="s">
        <v>21</v>
      </c>
      <c r="F7" s="605" t="s">
        <v>22</v>
      </c>
      <c r="G7" s="605" t="s">
        <v>23</v>
      </c>
      <c r="H7" s="601" t="s">
        <v>24</v>
      </c>
      <c r="I7" s="600" t="s">
        <v>25</v>
      </c>
      <c r="J7" s="601" t="s">
        <v>26</v>
      </c>
      <c r="K7" s="601" t="s">
        <v>27</v>
      </c>
      <c r="L7" s="601" t="s">
        <v>28</v>
      </c>
      <c r="M7" s="600" t="s">
        <v>25</v>
      </c>
      <c r="N7" s="601" t="s">
        <v>29</v>
      </c>
      <c r="O7" s="602" t="s">
        <v>30</v>
      </c>
      <c r="P7" s="599" t="s">
        <v>31</v>
      </c>
      <c r="Q7" s="603" t="s">
        <v>32</v>
      </c>
      <c r="R7" s="599" t="s">
        <v>33</v>
      </c>
      <c r="S7" s="599" t="s">
        <v>34</v>
      </c>
      <c r="T7" s="599"/>
      <c r="U7" s="599"/>
      <c r="V7" s="599"/>
      <c r="W7" s="599"/>
      <c r="X7" s="599"/>
      <c r="Y7" s="598" t="s">
        <v>35</v>
      </c>
      <c r="Z7" s="598" t="s">
        <v>36</v>
      </c>
      <c r="AA7" s="598" t="s">
        <v>25</v>
      </c>
      <c r="AB7" s="598" t="s">
        <v>37</v>
      </c>
      <c r="AC7" s="598" t="s">
        <v>25</v>
      </c>
      <c r="AD7" s="598" t="s">
        <v>38</v>
      </c>
      <c r="AE7" s="598" t="s">
        <v>39</v>
      </c>
      <c r="AF7" s="597" t="s">
        <v>16</v>
      </c>
      <c r="AG7" s="597" t="s">
        <v>40</v>
      </c>
      <c r="AH7" s="597" t="s">
        <v>41</v>
      </c>
      <c r="AI7" s="597" t="s">
        <v>42</v>
      </c>
      <c r="AJ7" s="597" t="s">
        <v>43</v>
      </c>
      <c r="AK7" s="597" t="s">
        <v>44</v>
      </c>
    </row>
    <row r="8" spans="1:37" ht="70.2" x14ac:dyDescent="0.3">
      <c r="A8" s="606"/>
      <c r="B8" s="607"/>
      <c r="C8" s="605"/>
      <c r="D8" s="605"/>
      <c r="E8" s="605"/>
      <c r="F8" s="605"/>
      <c r="G8" s="605"/>
      <c r="H8" s="601"/>
      <c r="I8" s="600"/>
      <c r="J8" s="601"/>
      <c r="K8" s="601"/>
      <c r="L8" s="600"/>
      <c r="M8" s="600"/>
      <c r="N8" s="601"/>
      <c r="O8" s="602"/>
      <c r="P8" s="599"/>
      <c r="Q8" s="604"/>
      <c r="R8" s="599"/>
      <c r="S8" s="79" t="s">
        <v>45</v>
      </c>
      <c r="T8" s="79" t="s">
        <v>46</v>
      </c>
      <c r="U8" s="79" t="s">
        <v>47</v>
      </c>
      <c r="V8" s="79" t="s">
        <v>48</v>
      </c>
      <c r="W8" s="79" t="s">
        <v>49</v>
      </c>
      <c r="X8" s="79" t="s">
        <v>50</v>
      </c>
      <c r="Y8" s="598"/>
      <c r="Z8" s="598"/>
      <c r="AA8" s="598"/>
      <c r="AB8" s="598"/>
      <c r="AC8" s="598"/>
      <c r="AD8" s="598"/>
      <c r="AE8" s="598"/>
      <c r="AF8" s="597"/>
      <c r="AG8" s="597"/>
      <c r="AH8" s="597"/>
      <c r="AI8" s="597"/>
      <c r="AJ8" s="597"/>
      <c r="AK8" s="597"/>
    </row>
    <row r="9" spans="1:37" ht="110.4" x14ac:dyDescent="0.3">
      <c r="A9" s="373">
        <v>1</v>
      </c>
      <c r="B9" s="591" t="s">
        <v>51</v>
      </c>
      <c r="C9" s="591" t="s">
        <v>195</v>
      </c>
      <c r="D9" s="668" t="s">
        <v>196</v>
      </c>
      <c r="E9" s="592" t="s">
        <v>197</v>
      </c>
      <c r="F9" s="591" t="s">
        <v>198</v>
      </c>
      <c r="G9" s="670">
        <v>15</v>
      </c>
      <c r="H9" s="428" t="str">
        <f>IF(G9&lt;=0,"",IF(G9&lt;=2,"Muy Baja",IF(G9&lt;=24,"Baja",IF(G9&lt;=500,"Media",IF(G9&lt;=5000,"Alta","Muy Alta")))))</f>
        <v>Baja</v>
      </c>
      <c r="I9" s="432">
        <f>IF(H9="","",IF(H9="Muy Baja",0.2,IF(H9="Baja",0.4,IF(H9="Media",0.6,IF(H9="Alta",0.8,IF(H9="Muy Alta",1,))))))</f>
        <v>0.4</v>
      </c>
      <c r="J9" s="593" t="s">
        <v>125</v>
      </c>
      <c r="K9" s="432" t="str">
        <f>IF(NOT(ISERROR(MATCH(J9,'[27]Tabla Impacto'!$B$221:$B$223,0))),'[27]Tabla Impacto'!$F$223&amp;"Por favor no seleccionar los criterios de impacto(Afectación Económica o presupuestal y Pérdida Reputacional)",J9)</f>
        <v xml:space="preserve">     Entre 10 y 50 SMLMV </v>
      </c>
      <c r="L9" s="428" t="str">
        <f>IF(OR(K9='[27]Tabla Impacto'!$C$11,K9='[27]Tabla Impacto'!$D$11),"Leve",IF(OR(K9='[27]Tabla Impacto'!$C$12,K9='[27]Tabla Impacto'!$D$12),"Menor",IF(OR(K9='[27]Tabla Impacto'!$C$13,K9='[27]Tabla Impacto'!$D$13),"Moderado",IF(OR(K9='[27]Tabla Impacto'!$C$14,K9='[27]Tabla Impacto'!$D$14),"Mayor",IF(OR(K9='[27]Tabla Impacto'!$C$15,K9='[27]Tabla Impacto'!$D$15),"Catastrófico","")))))</f>
        <v/>
      </c>
      <c r="M9" s="432" t="str">
        <f>IF(L9="","",IF(L9="Leve",0.2,IF(L9="Menor",0.4,IF(L9="Moderado",0.6,IF(L9="Mayor",0.8,IF(L9="Catastrófico",1,))))))</f>
        <v/>
      </c>
      <c r="N9" s="667"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1">
        <v>1</v>
      </c>
      <c r="P9" s="205" t="s">
        <v>199</v>
      </c>
      <c r="Q9" s="206">
        <v>30</v>
      </c>
      <c r="R9" s="48" t="str">
        <f t="shared" ref="R9:R10" si="0">IF(OR(S9="Preventivo",S9="Detectivo"),"Probabilidad",IF(S9="Correctivo","Impacto",""))</f>
        <v>Probabilidad</v>
      </c>
      <c r="S9" s="82" t="s">
        <v>60</v>
      </c>
      <c r="T9" s="82" t="s">
        <v>61</v>
      </c>
      <c r="U9" s="49" t="str">
        <f>IF(AND(S9="Preventivo",T9="Automático"),"50%",IF(AND(S9="Preventivo",T9="Manual"),"40%",IF(AND(S9="Detectivo",T9="Automático"),"40%",IF(AND(S9="Detectivo",T9="Manual"),"30%",IF(AND(S9="Correctivo",T9="Automático"),"35%",IF(AND(S9="Correctivo",T9="Manual"),"25%",""))))))</f>
        <v>40%</v>
      </c>
      <c r="V9" s="82" t="s">
        <v>69</v>
      </c>
      <c r="W9" s="82" t="s">
        <v>63</v>
      </c>
      <c r="X9" s="82" t="s">
        <v>64</v>
      </c>
      <c r="Y9" s="50">
        <f>IFERROR(IF(R9="Probabilidad",(I9-(+I9*U9)),IF(R9="Impacto",I9,"")),"")</f>
        <v>0.24</v>
      </c>
      <c r="Z9" s="51" t="str">
        <f>IFERROR(IF(Y9="","",IF(Y9&lt;=0.2,"Muy Baja",IF(Y9&lt;=0.4,"Baja",IF(Y9&lt;=0.6,"Media",IF(Y9&lt;=0.8,"Alta","Muy Alta"))))),"")</f>
        <v>Baja</v>
      </c>
      <c r="AA9" s="49">
        <f>+Y9</f>
        <v>0.24</v>
      </c>
      <c r="AB9" s="51" t="str">
        <f>IFERROR(IF(AC9="","",IF(AC9&lt;=0.2,"Leve",IF(AC9&lt;=0.4,"Menor",IF(AC9&lt;=0.6,"Moderado",IF(AC9&lt;=0.8,"Mayor","Catastrófico"))))),"")</f>
        <v/>
      </c>
      <c r="AC9" s="49" t="str">
        <f>IFERROR(IF(R9="Impacto",(M9-(+M9*U9)),IF(R9="Probabilidad",M9,"")),"")</f>
        <v/>
      </c>
      <c r="AD9" s="5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82" t="s">
        <v>200</v>
      </c>
      <c r="AF9" s="80" t="s">
        <v>201</v>
      </c>
      <c r="AG9" s="80" t="s">
        <v>202</v>
      </c>
      <c r="AH9" s="83" t="s">
        <v>203</v>
      </c>
      <c r="AI9" s="83" t="s">
        <v>204</v>
      </c>
      <c r="AJ9" s="80" t="s">
        <v>205</v>
      </c>
      <c r="AK9" s="81" t="s">
        <v>206</v>
      </c>
    </row>
    <row r="10" spans="1:37" ht="110.4" x14ac:dyDescent="0.3">
      <c r="A10" s="373"/>
      <c r="B10" s="591"/>
      <c r="C10" s="591"/>
      <c r="D10" s="669"/>
      <c r="E10" s="592"/>
      <c r="F10" s="591"/>
      <c r="G10" s="670"/>
      <c r="H10" s="428"/>
      <c r="I10" s="432"/>
      <c r="J10" s="593"/>
      <c r="K10" s="432">
        <f>IF(NOT(ISERROR(MATCH(J10,_xlfn.ANCHORARRAY(#REF!),0))),#REF!&amp;"Por favor no seleccionar los criterios de impacto",J10)</f>
        <v>0</v>
      </c>
      <c r="L10" s="428"/>
      <c r="M10" s="432"/>
      <c r="N10" s="667"/>
      <c r="O10" s="1">
        <v>2</v>
      </c>
      <c r="P10" s="205" t="s">
        <v>207</v>
      </c>
      <c r="Q10" s="206">
        <v>15</v>
      </c>
      <c r="R10" s="48" t="str">
        <f t="shared" si="0"/>
        <v>Probabilidad</v>
      </c>
      <c r="S10" s="82" t="s">
        <v>60</v>
      </c>
      <c r="T10" s="82" t="s">
        <v>61</v>
      </c>
      <c r="U10" s="49" t="str">
        <f t="shared" ref="U10" si="1">IF(AND(S10="Preventivo",T10="Automático"),"50%",IF(AND(S10="Preventivo",T10="Manual"),"40%",IF(AND(S10="Detectivo",T10="Automático"),"40%",IF(AND(S10="Detectivo",T10="Manual"),"30%",IF(AND(S10="Correctivo",T10="Automático"),"35%",IF(AND(S10="Correctivo",T10="Manual"),"25%",""))))))</f>
        <v>40%</v>
      </c>
      <c r="V10" s="82" t="s">
        <v>62</v>
      </c>
      <c r="W10" s="82" t="s">
        <v>63</v>
      </c>
      <c r="X10" s="82" t="s">
        <v>208</v>
      </c>
      <c r="Y10" s="50">
        <f>IFERROR(IF(AND(R9="Probabilidad",R10="Probabilidad"),(AA9-(+AA9*U10)),IF(R10="Probabilidad",(I9-(+I9*U10)),IF(R10="Impacto",AA9,""))),"")</f>
        <v>0.14399999999999999</v>
      </c>
      <c r="Z10" s="51" t="str">
        <f t="shared" ref="Z10" si="2">IFERROR(IF(Y10="","",IF(Y10&lt;=0.2,"Muy Baja",IF(Y10&lt;=0.4,"Baja",IF(Y10&lt;=0.6,"Media",IF(Y10&lt;=0.8,"Alta","Muy Alta"))))),"")</f>
        <v>Muy Baja</v>
      </c>
      <c r="AA10" s="49">
        <f t="shared" ref="AA10" si="3">+Y10</f>
        <v>0.14399999999999999</v>
      </c>
      <c r="AB10" s="51" t="str">
        <f t="shared" ref="AB10" si="4">IFERROR(IF(AC10="","",IF(AC10&lt;=0.2,"Leve",IF(AC10&lt;=0.4,"Menor",IF(AC10&lt;=0.6,"Moderado",IF(AC10&lt;=0.8,"Mayor","Catastrófico"))))),"")</f>
        <v/>
      </c>
      <c r="AC10" s="49" t="str">
        <f>IFERROR(IF(AND(R9="Impacto",R10="Impacto"),(AC9-(+AC9*U10)),IF(R10="Impacto",($M$9-(+$M$9*U10)),IF(R10="Probabilidad",AC9,""))),"")</f>
        <v/>
      </c>
      <c r="AD10" s="52" t="str">
        <f t="shared" ref="AD10" si="5">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
      </c>
      <c r="AE10" s="82" t="s">
        <v>65</v>
      </c>
      <c r="AF10" s="80" t="s">
        <v>201</v>
      </c>
      <c r="AG10" s="80" t="s">
        <v>202</v>
      </c>
      <c r="AH10" s="83" t="s">
        <v>203</v>
      </c>
      <c r="AI10" s="83" t="s">
        <v>204</v>
      </c>
      <c r="AJ10" s="80" t="s">
        <v>205</v>
      </c>
      <c r="AK10" s="81" t="s">
        <v>206</v>
      </c>
    </row>
    <row r="11" spans="1:37" ht="128.25" customHeight="1" x14ac:dyDescent="0.3">
      <c r="A11" s="373">
        <v>2</v>
      </c>
      <c r="B11" s="653" t="s">
        <v>51</v>
      </c>
      <c r="C11" s="653" t="s">
        <v>209</v>
      </c>
      <c r="D11" s="653" t="s">
        <v>210</v>
      </c>
      <c r="E11" s="655" t="s">
        <v>211</v>
      </c>
      <c r="F11" s="653" t="s">
        <v>55</v>
      </c>
      <c r="G11" s="657">
        <v>150</v>
      </c>
      <c r="H11" s="659" t="s">
        <v>212</v>
      </c>
      <c r="I11" s="661">
        <f>IF(H11="","",IF(H11="Muy Baja",0.2,IF(H11="Baja",0.4,IF(H11="Media",0.6,IF(H11="Alta",0.8,IF(H11="Muy Alta",1,))))))</f>
        <v>0.6</v>
      </c>
      <c r="J11" s="663" t="s">
        <v>135</v>
      </c>
      <c r="K11" s="661" t="str">
        <f>IF(NOT(ISERROR(MATCH(J11,'[28]Tabla Impacto'!$B$221:$B$223,0))),'[28]Tabla Impacto'!$F$223&amp;"Por favor no seleccionar los criterios de impacto(Afectación Económica o presupuestal y Pérdida Reputacional)",J11)</f>
        <v xml:space="preserve">     Entre 100 y 500 SMLMV </v>
      </c>
      <c r="L11" s="651" t="str">
        <f>IF(OR(K11='[28]Tabla Impacto'!$C$11,K11='[28]Tabla Impacto'!$D$11),"Leve",IF(OR(K11='[28]Tabla Impacto'!$C$12,K11='[28]Tabla Impacto'!$D$12),"Menor",IF(OR(K11='[28]Tabla Impacto'!$C$13,K11='[28]Tabla Impacto'!$D$13),"Moderado",IF(OR(K11='[28]Tabla Impacto'!$C$14,K11='[28]Tabla Impacto'!$D$14),"Mayor",IF(OR(K11='[28]Tabla Impacto'!$C$15,K11='[28]Tabla Impacto'!$D$15),"Catastrófico","")))))</f>
        <v/>
      </c>
      <c r="M11" s="661" t="str">
        <f>IF(L11="","",IF(L11="Leve",0.2,IF(L11="Menor",0.4,IF(L11="Moderado",0.6,IF(L11="Mayor",0.8,IF(L11="Catastrófico",1,))))))</f>
        <v/>
      </c>
      <c r="N11" s="665" t="str">
        <f>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
      </c>
      <c r="O11" s="191">
        <v>1</v>
      </c>
      <c r="P11" s="192" t="s">
        <v>213</v>
      </c>
      <c r="Q11" s="193">
        <v>15</v>
      </c>
      <c r="R11" s="194" t="str">
        <f>IF(OR(S11="Preventivo",S11="Detectivo"),"Probabilidad",IF(S11="Correctivo","Impacto",""))</f>
        <v>Probabilidad</v>
      </c>
      <c r="S11" s="195" t="s">
        <v>60</v>
      </c>
      <c r="T11" s="195" t="s">
        <v>61</v>
      </c>
      <c r="U11" s="196" t="str">
        <f>IF(AND(S11="Preventivo",T11="Automático"),"50%",IF(AND(S11="Preventivo",T11="Manual"),"40%",IF(AND(S11="Detectivo",T11="Automático"),"40%",IF(AND(S11="Detectivo",T11="Manual"),"30%",IF(AND(S11="Correctivo",T11="Automático"),"35%",IF(AND(S11="Correctivo",T11="Manual"),"25%",""))))))</f>
        <v>40%</v>
      </c>
      <c r="V11" s="195" t="s">
        <v>69</v>
      </c>
      <c r="W11" s="195" t="s">
        <v>63</v>
      </c>
      <c r="X11" s="195" t="s">
        <v>64</v>
      </c>
      <c r="Y11" s="197">
        <f>IFERROR(IF(R11="Probabilidad",(I11-(+I11*U11)),IF(R11="Impacto",I11,"")),"")</f>
        <v>0.36</v>
      </c>
      <c r="Z11" s="84" t="str">
        <f>IFERROR(IF(Y11="","",IF(Y11&lt;=0.2,"Muy Baja",IF(Y11&lt;=0.4,"Baja",IF(Y11&lt;=0.6,"Media",IF(Y11&lt;=0.8,"Alta","Muy Alta"))))),"")</f>
        <v>Baja</v>
      </c>
      <c r="AA11" s="207">
        <f>+Y11</f>
        <v>0.36</v>
      </c>
      <c r="AB11" s="84" t="str">
        <f>IFERROR(IF(AC11="","",IF(AC11&lt;=0.2,"Leve",IF(AC11&lt;=0.4,"Menor",IF(AC11&lt;=0.6,"Moderado",IF(AC11&lt;=0.8,"Mayor","Catastrófico"))))),"")</f>
        <v/>
      </c>
      <c r="AC11" s="207" t="str">
        <f>IFERROR(IF(R11="Impacto",(M11-(+M11*U11)),IF(R11="Probabilidad",M11,"")),"")</f>
        <v/>
      </c>
      <c r="AD11" s="85"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
      </c>
      <c r="AE11" s="209" t="s">
        <v>65</v>
      </c>
      <c r="AF11" s="189" t="s">
        <v>201</v>
      </c>
      <c r="AG11" s="189" t="s">
        <v>214</v>
      </c>
      <c r="AH11" s="210" t="s">
        <v>203</v>
      </c>
      <c r="AI11" s="210" t="s">
        <v>204</v>
      </c>
      <c r="AJ11" s="189" t="s">
        <v>215</v>
      </c>
      <c r="AK11" s="211" t="s">
        <v>206</v>
      </c>
    </row>
    <row r="12" spans="1:37" ht="96.6" x14ac:dyDescent="0.3">
      <c r="A12" s="373"/>
      <c r="B12" s="654"/>
      <c r="C12" s="654"/>
      <c r="D12" s="654"/>
      <c r="E12" s="656"/>
      <c r="F12" s="654"/>
      <c r="G12" s="658"/>
      <c r="H12" s="660"/>
      <c r="I12" s="662"/>
      <c r="J12" s="664"/>
      <c r="K12" s="662">
        <f>IF(NOT(ISERROR(MATCH(J12,_xlfn.ANCHORARRAY(#REF!),0))),#REF!&amp;"Por favor no seleccionar los criterios de impacto",J12)</f>
        <v>0</v>
      </c>
      <c r="L12" s="652"/>
      <c r="M12" s="662"/>
      <c r="N12" s="666"/>
      <c r="O12" s="198">
        <v>2</v>
      </c>
      <c r="P12" s="199" t="s">
        <v>216</v>
      </c>
      <c r="Q12" s="200">
        <v>20</v>
      </c>
      <c r="R12" s="201" t="str">
        <f>IF(OR(S12="Preventivo",S12="Detectivo"),"Probabilidad",IF(S12="Correctivo","Impacto",""))</f>
        <v>Probabilidad</v>
      </c>
      <c r="S12" s="202" t="s">
        <v>60</v>
      </c>
      <c r="T12" s="202" t="s">
        <v>61</v>
      </c>
      <c r="U12" s="203" t="str">
        <f>IF(AND(S12="Preventivo",T12="Automático"),"50%",IF(AND(S12="Preventivo",T12="Manual"),"40%",IF(AND(S12="Detectivo",T12="Automático"),"40%",IF(AND(S12="Detectivo",T12="Manual"),"30%",IF(AND(S12="Correctivo",T12="Automático"),"35%",IF(AND(S12="Correctivo",T12="Manual"),"25%",""))))))</f>
        <v>40%</v>
      </c>
      <c r="V12" s="202" t="s">
        <v>69</v>
      </c>
      <c r="W12" s="202" t="s">
        <v>63</v>
      </c>
      <c r="X12" s="202" t="s">
        <v>64</v>
      </c>
      <c r="Y12" s="204">
        <f>IFERROR(IF(AND(R11="Probabilidad",R12="Probabilidad"),(AA11-(+AA11*U12)),IF(R12="Probabilidad",(I11-(+I11*U12)),IF(R12="Impacto",AA11,""))),"")</f>
        <v>0.216</v>
      </c>
      <c r="Z12" s="86" t="str">
        <f>IFERROR(IF(Y12="","",IF(Y12&lt;=0.2,"Muy Baja",IF(Y12&lt;=0.4,"Baja",IF(Y12&lt;=0.6,"Media",IF(Y12&lt;=0.8,"Alta","Muy Alta"))))),"")</f>
        <v>Baja</v>
      </c>
      <c r="AA12" s="208">
        <f>+Y12</f>
        <v>0.216</v>
      </c>
      <c r="AB12" s="87" t="str">
        <f>IFERROR(IF(AC12="","",IF(AC12&lt;=0.2,"Leve",IF(AC12&lt;=0.4,"Menor",IF(AC12&lt;=0.6,"Moderado",IF(AC12&lt;=0.8,"Mayor","Catastrófico"))))),"")</f>
        <v/>
      </c>
      <c r="AC12" s="208" t="str">
        <f>IFERROR(IF(AND(R11="Impacto",R12="Impacto"),(AC9-(+AC9*U12)),IF(R12="Impacto",($M$11-(+$M$11*U12)),IF(R12="Probabilidad",AC9,""))),"")</f>
        <v/>
      </c>
      <c r="AD12" s="88" t="str">
        <f>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
      </c>
      <c r="AE12" s="212" t="s">
        <v>65</v>
      </c>
      <c r="AF12" s="190" t="s">
        <v>201</v>
      </c>
      <c r="AG12" s="190" t="s">
        <v>214</v>
      </c>
      <c r="AH12" s="213" t="s">
        <v>203</v>
      </c>
      <c r="AI12" s="213" t="s">
        <v>204</v>
      </c>
      <c r="AJ12" s="190" t="s">
        <v>215</v>
      </c>
      <c r="AK12" s="214" t="s">
        <v>206</v>
      </c>
    </row>
    <row r="13" spans="1:37" x14ac:dyDescent="0.3">
      <c r="A13" s="89"/>
      <c r="B13" s="648" t="s">
        <v>217</v>
      </c>
      <c r="C13" s="649"/>
      <c r="D13" s="649"/>
      <c r="E13" s="649"/>
      <c r="F13" s="649"/>
      <c r="G13" s="649"/>
      <c r="H13" s="649"/>
      <c r="I13" s="649"/>
      <c r="J13" s="649"/>
      <c r="K13" s="649"/>
      <c r="L13" s="649"/>
      <c r="M13" s="649"/>
      <c r="N13" s="649"/>
      <c r="O13" s="649"/>
      <c r="P13" s="649"/>
      <c r="Q13" s="649"/>
      <c r="R13" s="649"/>
      <c r="S13" s="649"/>
      <c r="T13" s="649"/>
      <c r="U13" s="649"/>
      <c r="V13" s="649"/>
      <c r="W13" s="649"/>
      <c r="X13" s="649"/>
      <c r="Y13" s="649"/>
      <c r="Z13" s="649"/>
      <c r="AA13" s="649"/>
      <c r="AB13" s="649"/>
      <c r="AC13" s="649"/>
      <c r="AD13" s="649"/>
      <c r="AE13" s="649"/>
      <c r="AF13" s="649"/>
      <c r="AG13" s="649"/>
      <c r="AH13" s="649"/>
      <c r="AI13" s="649"/>
      <c r="AJ13" s="649"/>
      <c r="AK13" s="650"/>
    </row>
    <row r="14" spans="1:37" x14ac:dyDescent="0.3">
      <c r="A14" s="90"/>
      <c r="B14" s="90"/>
      <c r="C14" s="90"/>
      <c r="D14" s="90"/>
      <c r="E14" s="91"/>
      <c r="F14" s="92"/>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row>
    <row r="15" spans="1:37" x14ac:dyDescent="0.3">
      <c r="A15" s="91"/>
      <c r="B15" s="93" t="s">
        <v>218</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row>
  </sheetData>
  <mergeCells count="79">
    <mergeCell ref="A1:D3"/>
    <mergeCell ref="E1:AG1"/>
    <mergeCell ref="AH1:AK1"/>
    <mergeCell ref="E2:AG3"/>
    <mergeCell ref="AH2:AK2"/>
    <mergeCell ref="AH3:AK3"/>
    <mergeCell ref="AG5:AK5"/>
    <mergeCell ref="A6:G6"/>
    <mergeCell ref="H6:N6"/>
    <mergeCell ref="O6:X6"/>
    <mergeCell ref="Y6:AE6"/>
    <mergeCell ref="AF6:AK6"/>
    <mergeCell ref="A5:B5"/>
    <mergeCell ref="C5:G5"/>
    <mergeCell ref="H5:I5"/>
    <mergeCell ref="J5:N5"/>
    <mergeCell ref="O5:P5"/>
    <mergeCell ref="Q5:AE5"/>
    <mergeCell ref="F7:F8"/>
    <mergeCell ref="G7:G8"/>
    <mergeCell ref="H7:H8"/>
    <mergeCell ref="I7:I8"/>
    <mergeCell ref="J7:J8"/>
    <mergeCell ref="A7:A8"/>
    <mergeCell ref="B7:B8"/>
    <mergeCell ref="C7:C8"/>
    <mergeCell ref="D7:D8"/>
    <mergeCell ref="E7:E8"/>
    <mergeCell ref="J9:J10"/>
    <mergeCell ref="K9:K10"/>
    <mergeCell ref="L9:L10"/>
    <mergeCell ref="M9:M10"/>
    <mergeCell ref="Z7:Z8"/>
    <mergeCell ref="M7:M8"/>
    <mergeCell ref="N7:N8"/>
    <mergeCell ref="O7:O8"/>
    <mergeCell ref="P7:P8"/>
    <mergeCell ref="Q7:Q8"/>
    <mergeCell ref="R7:R8"/>
    <mergeCell ref="L7:L8"/>
    <mergeCell ref="K7:K8"/>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I9:I10"/>
    <mergeCell ref="AI7:AI8"/>
    <mergeCell ref="S7:X7"/>
    <mergeCell ref="Y7:Y8"/>
    <mergeCell ref="M11:M12"/>
    <mergeCell ref="N11:N12"/>
    <mergeCell ref="N9:N10"/>
    <mergeCell ref="AA7:AA8"/>
    <mergeCell ref="AB7:AB8"/>
    <mergeCell ref="AC7:AC8"/>
    <mergeCell ref="B13:AK13"/>
    <mergeCell ref="L11:L12"/>
    <mergeCell ref="A11:A12"/>
    <mergeCell ref="B11:B12"/>
    <mergeCell ref="C11:C12"/>
    <mergeCell ref="D11:D12"/>
    <mergeCell ref="E11:E12"/>
    <mergeCell ref="F11:F12"/>
    <mergeCell ref="G11:G12"/>
    <mergeCell ref="H11:H12"/>
    <mergeCell ref="I11:I12"/>
    <mergeCell ref="J11:J12"/>
    <mergeCell ref="K11:K12"/>
  </mergeCells>
  <conditionalFormatting sqref="H9">
    <cfRule type="cellIs" dxfId="331" priority="115" operator="equal">
      <formula>"Muy Baja"</formula>
    </cfRule>
    <cfRule type="cellIs" dxfId="330" priority="111" operator="equal">
      <formula>"Muy Alta"</formula>
    </cfRule>
    <cfRule type="cellIs" dxfId="329" priority="112" operator="equal">
      <formula>"Alta"</formula>
    </cfRule>
    <cfRule type="cellIs" dxfId="328" priority="113" operator="equal">
      <formula>"Media"</formula>
    </cfRule>
    <cfRule type="cellIs" dxfId="327" priority="114" operator="equal">
      <formula>"Baja"</formula>
    </cfRule>
  </conditionalFormatting>
  <conditionalFormatting sqref="H11">
    <cfRule type="cellIs" dxfId="326" priority="1" operator="equal">
      <formula>"Muy Alta"</formula>
    </cfRule>
    <cfRule type="cellIs" dxfId="325" priority="2" operator="equal">
      <formula>"Alta"</formula>
    </cfRule>
    <cfRule type="cellIs" dxfId="324" priority="3" operator="equal">
      <formula>"Media"</formula>
    </cfRule>
    <cfRule type="cellIs" dxfId="323" priority="4" operator="equal">
      <formula>"Baja"</formula>
    </cfRule>
    <cfRule type="cellIs" dxfId="322" priority="5" operator="equal">
      <formula>"Muy Baja"</formula>
    </cfRule>
  </conditionalFormatting>
  <conditionalFormatting sqref="K9:K12">
    <cfRule type="containsText" dxfId="321" priority="20" operator="containsText" text="❌">
      <formula>NOT(ISERROR(SEARCH("❌",K9)))</formula>
    </cfRule>
  </conditionalFormatting>
  <conditionalFormatting sqref="L9">
    <cfRule type="cellIs" dxfId="320" priority="110" operator="equal">
      <formula>"Leve"</formula>
    </cfRule>
    <cfRule type="cellIs" dxfId="319" priority="109" operator="equal">
      <formula>"Menor"</formula>
    </cfRule>
    <cfRule type="cellIs" dxfId="318" priority="108" operator="equal">
      <formula>"Moderado"</formula>
    </cfRule>
    <cfRule type="cellIs" dxfId="317" priority="107" operator="equal">
      <formula>"Mayor"</formula>
    </cfRule>
    <cfRule type="cellIs" dxfId="316" priority="106" operator="equal">
      <formula>"Catastrófico"</formula>
    </cfRule>
  </conditionalFormatting>
  <conditionalFormatting sqref="L11">
    <cfRule type="cellIs" dxfId="315" priority="29" operator="equal">
      <formula>"Leve"</formula>
    </cfRule>
    <cfRule type="cellIs" dxfId="314" priority="28" operator="equal">
      <formula>"Menor"</formula>
    </cfRule>
    <cfRule type="cellIs" dxfId="313" priority="27" operator="equal">
      <formula>"Moderado"</formula>
    </cfRule>
    <cfRule type="cellIs" dxfId="312" priority="26" operator="equal">
      <formula>"Mayor"</formula>
    </cfRule>
    <cfRule type="cellIs" dxfId="311" priority="25" operator="equal">
      <formula>"Catastrófico"</formula>
    </cfRule>
  </conditionalFormatting>
  <conditionalFormatting sqref="N9">
    <cfRule type="cellIs" dxfId="310" priority="104" operator="equal">
      <formula>"Moderado"</formula>
    </cfRule>
    <cfRule type="cellIs" dxfId="309" priority="103" operator="equal">
      <formula>"Alto"</formula>
    </cfRule>
    <cfRule type="cellIs" dxfId="308" priority="102" operator="equal">
      <formula>"Extremo"</formula>
    </cfRule>
    <cfRule type="cellIs" dxfId="307" priority="105" operator="equal">
      <formula>"Bajo"</formula>
    </cfRule>
  </conditionalFormatting>
  <conditionalFormatting sqref="N11">
    <cfRule type="cellIs" dxfId="306" priority="22" operator="equal">
      <formula>"Alto"</formula>
    </cfRule>
    <cfRule type="cellIs" dxfId="305" priority="23" operator="equal">
      <formula>"Moderado"</formula>
    </cfRule>
    <cfRule type="cellIs" dxfId="304" priority="24" operator="equal">
      <formula>"Bajo"</formula>
    </cfRule>
    <cfRule type="cellIs" dxfId="303" priority="21" operator="equal">
      <formula>"Extremo"</formula>
    </cfRule>
  </conditionalFormatting>
  <conditionalFormatting sqref="Z9:Z12">
    <cfRule type="cellIs" dxfId="302" priority="19" operator="equal">
      <formula>"Muy Baja"</formula>
    </cfRule>
    <cfRule type="cellIs" dxfId="301" priority="18" operator="equal">
      <formula>"Baja"</formula>
    </cfRule>
    <cfRule type="cellIs" dxfId="300" priority="17" operator="equal">
      <formula>"Media"</formula>
    </cfRule>
    <cfRule type="cellIs" dxfId="299" priority="16" operator="equal">
      <formula>"Alta"</formula>
    </cfRule>
    <cfRule type="cellIs" dxfId="298" priority="15" operator="equal">
      <formula>"Muy Alta"</formula>
    </cfRule>
  </conditionalFormatting>
  <conditionalFormatting sqref="AB9:AB12">
    <cfRule type="cellIs" dxfId="297" priority="14" operator="equal">
      <formula>"Leve"</formula>
    </cfRule>
    <cfRule type="cellIs" dxfId="296" priority="13" operator="equal">
      <formula>"Menor"</formula>
    </cfRule>
    <cfRule type="cellIs" dxfId="295" priority="12" operator="equal">
      <formula>"Moderado"</formula>
    </cfRule>
    <cfRule type="cellIs" dxfId="294" priority="10" operator="equal">
      <formula>"Catastrófico"</formula>
    </cfRule>
    <cfRule type="cellIs" dxfId="293" priority="11" operator="equal">
      <formula>"Mayor"</formula>
    </cfRule>
  </conditionalFormatting>
  <conditionalFormatting sqref="AD9:AD12">
    <cfRule type="cellIs" dxfId="292" priority="6" operator="equal">
      <formula>"Extremo"</formula>
    </cfRule>
    <cfRule type="cellIs" dxfId="291" priority="9" operator="equal">
      <formula>"Bajo"</formula>
    </cfRule>
    <cfRule type="cellIs" dxfId="290" priority="8" operator="equal">
      <formula>"Moderado"</formula>
    </cfRule>
    <cfRule type="cellIs" dxfId="289" priority="7" operator="equal">
      <formula>"Alto"</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2E7F-BBFC-401C-878F-D7DA14DCB90A}">
  <sheetPr>
    <tabColor rgb="FFFF0000"/>
  </sheetPr>
  <dimension ref="A1:AK20"/>
  <sheetViews>
    <sheetView topLeftCell="A9" zoomScale="80" zoomScaleNormal="80" workbookViewId="0">
      <selection activeCell="F17" sqref="F17:F18"/>
    </sheetView>
  </sheetViews>
  <sheetFormatPr baseColWidth="10" defaultRowHeight="14.4" x14ac:dyDescent="0.3"/>
  <cols>
    <col min="5" max="5" width="46.109375" customWidth="1"/>
    <col min="16" max="16" width="39"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676" t="s">
        <v>1</v>
      </c>
      <c r="AI1" s="676"/>
      <c r="AJ1" s="676"/>
      <c r="AK1" s="676"/>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676" t="s">
        <v>3</v>
      </c>
      <c r="AI2" s="676"/>
      <c r="AJ2" s="676"/>
      <c r="AK2" s="676"/>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676" t="s">
        <v>4</v>
      </c>
      <c r="AI3" s="676"/>
      <c r="AJ3" s="676"/>
      <c r="AK3" s="676"/>
    </row>
    <row r="4" spans="1:37" x14ac:dyDescent="0.3">
      <c r="A4" s="74"/>
      <c r="B4" s="75"/>
      <c r="C4" s="74"/>
      <c r="D4" s="74"/>
      <c r="E4" s="76"/>
      <c r="F4" s="77"/>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row>
    <row r="5" spans="1:37" ht="23.4" x14ac:dyDescent="0.3">
      <c r="A5" s="672" t="s">
        <v>5</v>
      </c>
      <c r="B5" s="672"/>
      <c r="C5" s="613" t="s">
        <v>194</v>
      </c>
      <c r="D5" s="613"/>
      <c r="E5" s="613"/>
      <c r="F5" s="613"/>
      <c r="G5" s="613"/>
      <c r="H5" s="612" t="s">
        <v>7</v>
      </c>
      <c r="I5" s="612"/>
      <c r="J5" s="631" t="s">
        <v>862</v>
      </c>
      <c r="K5" s="631"/>
      <c r="L5" s="631"/>
      <c r="M5" s="631"/>
      <c r="N5" s="631"/>
      <c r="O5" s="612" t="s">
        <v>8</v>
      </c>
      <c r="P5" s="612"/>
      <c r="Q5" s="490" t="s">
        <v>863</v>
      </c>
      <c r="R5" s="491"/>
      <c r="S5" s="491"/>
      <c r="T5" s="491"/>
      <c r="U5" s="491"/>
      <c r="V5" s="491"/>
      <c r="W5" s="491"/>
      <c r="X5" s="491"/>
      <c r="Y5" s="491"/>
      <c r="Z5" s="491"/>
      <c r="AA5" s="491"/>
      <c r="AB5" s="491"/>
      <c r="AC5" s="491"/>
      <c r="AD5" s="491"/>
      <c r="AE5" s="492"/>
      <c r="AF5" s="78" t="s">
        <v>10</v>
      </c>
      <c r="AG5" s="671"/>
      <c r="AH5" s="671"/>
      <c r="AI5" s="671"/>
      <c r="AJ5" s="671"/>
      <c r="AK5" s="671"/>
    </row>
    <row r="6" spans="1:37" x14ac:dyDescent="0.3">
      <c r="A6" s="607" t="s">
        <v>12</v>
      </c>
      <c r="B6" s="607"/>
      <c r="C6" s="607"/>
      <c r="D6" s="607"/>
      <c r="E6" s="607"/>
      <c r="F6" s="607"/>
      <c r="G6" s="607"/>
      <c r="H6" s="600" t="s">
        <v>13</v>
      </c>
      <c r="I6" s="600"/>
      <c r="J6" s="600"/>
      <c r="K6" s="600"/>
      <c r="L6" s="600"/>
      <c r="M6" s="600"/>
      <c r="N6" s="600"/>
      <c r="O6" s="609" t="s">
        <v>14</v>
      </c>
      <c r="P6" s="609"/>
      <c r="Q6" s="609"/>
      <c r="R6" s="609"/>
      <c r="S6" s="609"/>
      <c r="T6" s="609"/>
      <c r="U6" s="609"/>
      <c r="V6" s="609"/>
      <c r="W6" s="609"/>
      <c r="X6" s="609"/>
      <c r="Y6" s="610" t="s">
        <v>15</v>
      </c>
      <c r="Z6" s="610"/>
      <c r="AA6" s="610"/>
      <c r="AB6" s="610"/>
      <c r="AC6" s="610"/>
      <c r="AD6" s="610"/>
      <c r="AE6" s="610"/>
      <c r="AF6" s="611" t="s">
        <v>16</v>
      </c>
      <c r="AG6" s="611"/>
      <c r="AH6" s="611"/>
      <c r="AI6" s="611"/>
      <c r="AJ6" s="611"/>
      <c r="AK6" s="611"/>
    </row>
    <row r="7" spans="1:37" x14ac:dyDescent="0.3">
      <c r="A7" s="606" t="s">
        <v>17</v>
      </c>
      <c r="B7" s="607" t="s">
        <v>18</v>
      </c>
      <c r="C7" s="605" t="s">
        <v>19</v>
      </c>
      <c r="D7" s="605" t="s">
        <v>20</v>
      </c>
      <c r="E7" s="605" t="s">
        <v>21</v>
      </c>
      <c r="F7" s="605" t="s">
        <v>22</v>
      </c>
      <c r="G7" s="605" t="s">
        <v>23</v>
      </c>
      <c r="H7" s="601" t="s">
        <v>24</v>
      </c>
      <c r="I7" s="600" t="s">
        <v>25</v>
      </c>
      <c r="J7" s="601" t="s">
        <v>26</v>
      </c>
      <c r="K7" s="601" t="s">
        <v>27</v>
      </c>
      <c r="L7" s="601" t="s">
        <v>28</v>
      </c>
      <c r="M7" s="600" t="s">
        <v>25</v>
      </c>
      <c r="N7" s="601" t="s">
        <v>29</v>
      </c>
      <c r="O7" s="602" t="s">
        <v>30</v>
      </c>
      <c r="P7" s="599" t="s">
        <v>31</v>
      </c>
      <c r="Q7" s="603" t="s">
        <v>32</v>
      </c>
      <c r="R7" s="599" t="s">
        <v>33</v>
      </c>
      <c r="S7" s="599" t="s">
        <v>34</v>
      </c>
      <c r="T7" s="599"/>
      <c r="U7" s="599"/>
      <c r="V7" s="599"/>
      <c r="W7" s="599"/>
      <c r="X7" s="599"/>
      <c r="Y7" s="598" t="s">
        <v>35</v>
      </c>
      <c r="Z7" s="598" t="s">
        <v>36</v>
      </c>
      <c r="AA7" s="598" t="s">
        <v>25</v>
      </c>
      <c r="AB7" s="598" t="s">
        <v>37</v>
      </c>
      <c r="AC7" s="598" t="s">
        <v>25</v>
      </c>
      <c r="AD7" s="598" t="s">
        <v>38</v>
      </c>
      <c r="AE7" s="598" t="s">
        <v>39</v>
      </c>
      <c r="AF7" s="597" t="s">
        <v>16</v>
      </c>
      <c r="AG7" s="597" t="s">
        <v>40</v>
      </c>
      <c r="AH7" s="597" t="s">
        <v>41</v>
      </c>
      <c r="AI7" s="597" t="s">
        <v>42</v>
      </c>
      <c r="AJ7" s="597" t="s">
        <v>43</v>
      </c>
      <c r="AK7" s="597" t="s">
        <v>44</v>
      </c>
    </row>
    <row r="8" spans="1:37" ht="70.2" x14ac:dyDescent="0.3">
      <c r="A8" s="606"/>
      <c r="B8" s="607"/>
      <c r="C8" s="605"/>
      <c r="D8" s="605"/>
      <c r="E8" s="605"/>
      <c r="F8" s="605"/>
      <c r="G8" s="605"/>
      <c r="H8" s="601"/>
      <c r="I8" s="600"/>
      <c r="J8" s="601"/>
      <c r="K8" s="601"/>
      <c r="L8" s="600"/>
      <c r="M8" s="600"/>
      <c r="N8" s="601"/>
      <c r="O8" s="602"/>
      <c r="P8" s="599"/>
      <c r="Q8" s="604"/>
      <c r="R8" s="599"/>
      <c r="S8" s="79" t="s">
        <v>45</v>
      </c>
      <c r="T8" s="79" t="s">
        <v>46</v>
      </c>
      <c r="U8" s="79" t="s">
        <v>47</v>
      </c>
      <c r="V8" s="79" t="s">
        <v>48</v>
      </c>
      <c r="W8" s="79" t="s">
        <v>49</v>
      </c>
      <c r="X8" s="79" t="s">
        <v>50</v>
      </c>
      <c r="Y8" s="598"/>
      <c r="Z8" s="598"/>
      <c r="AA8" s="598"/>
      <c r="AB8" s="598"/>
      <c r="AC8" s="598"/>
      <c r="AD8" s="598"/>
      <c r="AE8" s="598"/>
      <c r="AF8" s="597"/>
      <c r="AG8" s="597"/>
      <c r="AH8" s="597"/>
      <c r="AI8" s="597"/>
      <c r="AJ8" s="597"/>
      <c r="AK8" s="597"/>
    </row>
    <row r="9" spans="1:37" ht="96.6" x14ac:dyDescent="0.3">
      <c r="A9" s="373">
        <v>1</v>
      </c>
      <c r="B9" s="403" t="s">
        <v>70</v>
      </c>
      <c r="C9" s="403" t="s">
        <v>864</v>
      </c>
      <c r="D9" s="403" t="s">
        <v>865</v>
      </c>
      <c r="E9" s="404" t="s">
        <v>866</v>
      </c>
      <c r="F9" s="653" t="s">
        <v>55</v>
      </c>
      <c r="G9" s="403" t="s">
        <v>75</v>
      </c>
      <c r="H9" s="402" t="str">
        <f>IF(G9="","",IF('[29]Mapa final'!G9='[29]Tabla probabilidad'!$C$4,"MUY BAJA",IF('[29]Mapa final'!G9='[29]Tabla probabilidad'!$C$5,"BAJA",IF('[29]Mapa final'!G9='[29]Tabla probabilidad'!$C$6,"MEDIA",IF('[29]Mapa final'!G9='[29]Tabla probabilidad'!$C$7,"ALTA",IF('[29]Mapa final'!G9='[29]Tabla probabilidad'!$C$8,"MUY ALTA"))))))</f>
        <v>MEDIA</v>
      </c>
      <c r="I9" s="400">
        <f t="shared" ref="I9" si="0">IF(H9="","",IF(H9="Muy Baja",0.2,IF(H9="Baja",0.4,IF(H9="Media",0.6,IF(H9="Alta",0.8,IF(H9="Muy Alta",1,))))))</f>
        <v>0.6</v>
      </c>
      <c r="J9" s="401" t="s">
        <v>282</v>
      </c>
      <c r="K9" s="400" t="str">
        <f>IF(J9="","",IF(NOT(ISERROR(MATCH(J9,'[29]Tabla Impacto'!$B$37:$B$39,0))),'[29]Tabla Impacto'!$F$37&amp;"Por favor no seleccionar los criterios de impacto(Afectación Económica o presupuestal y Pérdida Reputacional)",J9))</f>
        <v xml:space="preserve">     Genera altas consecuencias sobre la entidad</v>
      </c>
      <c r="L9" s="402" t="str">
        <f>IF(OR(J9='[29]Tabla Impacto'!$F$25,J9='[29]Tabla Impacto'!$F$31),"Leve",IF(OR(J9='[29]Tabla Impacto'!$F$26,J9='[29]Tabla Impacto'!$F$32),"Menor",IF(OR(J9='[29]Tabla Impacto'!$F$27,J9='[29]Tabla Impacto'!$F$33,J9='[29]Tabla Impacto'!$F$37),"Moderado",IF(OR(J9='[29]Tabla Impacto'!$F$28,J9='[29]Tabla Impacto'!$F$34,J9='[29]Tabla Impacto'!$F$38),"Mayor",IF(OR(J9='[29]Tabla Impacto'!$F$29,J9='[29]Tabla Impacto'!$F$35,J9='[29]Tabla Impacto'!$F$39),"Catastrófico","")))))</f>
        <v>Mayor</v>
      </c>
      <c r="M9" s="400">
        <f t="shared" ref="M9" si="1">IF(L9="","",IF(L9="Leve",0.2,IF(L9="Menor",0.4,IF(L9="Moderado",0.6,IF(L9="Mayor",0.8,IF(L9="Catastrófico",1,))))))</f>
        <v>0.8</v>
      </c>
      <c r="N9" s="374" t="str">
        <f t="shared" ref="N9" si="2">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Alto</v>
      </c>
      <c r="O9" s="22">
        <v>1</v>
      </c>
      <c r="P9" s="23" t="s">
        <v>867</v>
      </c>
      <c r="Q9" s="23" t="s">
        <v>284</v>
      </c>
      <c r="R9" s="22" t="str">
        <f t="shared" ref="R9:R10" si="3">IF(OR(S9="Preventivo",S9="Detectivo"),"Probabilidad",IF(S9="Correctivo","Impacto",""))</f>
        <v>Probabilidad</v>
      </c>
      <c r="S9" s="12" t="s">
        <v>60</v>
      </c>
      <c r="T9" s="12" t="s">
        <v>61</v>
      </c>
      <c r="U9" s="24" t="str">
        <f t="shared" ref="U9:U10" si="4">IF(AND(S9="Preventivo",T9="Automático"),"50%",IF(AND(S9="Preventivo",T9="Manual"),"40%",IF(AND(S9="Detectivo",T9="Automático"),"40%",IF(AND(S9="Detectivo",T9="Manual"),"30%",IF(AND(S9="Correctivo",T9="Automático"),"35%",IF(AND(S9="Correctivo",T9="Manual"),"25%",""))))))</f>
        <v>40%</v>
      </c>
      <c r="V9" s="12" t="s">
        <v>62</v>
      </c>
      <c r="W9" s="12" t="s">
        <v>116</v>
      </c>
      <c r="X9" s="12" t="s">
        <v>208</v>
      </c>
      <c r="Y9" s="25">
        <f t="shared" ref="Y9:Y20" si="5">IFERROR(IF(R9="Probabilidad",(I9-(+I9*U9)),IF(R9="Impacto",I9,"")),"")</f>
        <v>0.36</v>
      </c>
      <c r="Z9" s="19" t="str">
        <f t="shared" ref="Z9:Z14" si="6">IFERROR(IF(Y9="","",IF(Y9&lt;=0.2,"Muy Baja",IF(Y9&lt;=0.4,"Baja",IF(Y9&lt;=0.6,"Media",IF(Y9&lt;=0.8,"Alta","Muy Alta"))))),"")</f>
        <v>Baja</v>
      </c>
      <c r="AA9" s="24">
        <f t="shared" ref="AA9:AA14" si="7">+Y9</f>
        <v>0.36</v>
      </c>
      <c r="AB9" s="19" t="str">
        <f t="shared" ref="AB9:AB14" si="8">IFERROR(IF(AC9="","",IF(AC9&lt;=0.2,"Leve",IF(AC9&lt;=0.4,"Menor",IF(AC9&lt;=0.6,"Moderado",IF(AC9&lt;=0.8,"Mayor","Catastrófico"))))),"")</f>
        <v>Mayor</v>
      </c>
      <c r="AC9" s="24">
        <f t="shared" ref="AC9:AC20" si="9">IFERROR(IF(R9="Impacto",(M9-(+M9*U9)),IF(R9="Probabilidad",M9,"")),"")</f>
        <v>0.8</v>
      </c>
      <c r="AD9" s="2" t="str">
        <f t="shared" ref="AD9:AD14" si="10">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Alto</v>
      </c>
      <c r="AE9" s="12" t="s">
        <v>200</v>
      </c>
      <c r="AF9" s="80" t="s">
        <v>201</v>
      </c>
      <c r="AG9" s="80" t="s">
        <v>202</v>
      </c>
      <c r="AH9" s="83" t="s">
        <v>203</v>
      </c>
      <c r="AI9" s="83" t="s">
        <v>204</v>
      </c>
      <c r="AJ9" s="80" t="s">
        <v>205</v>
      </c>
      <c r="AK9" s="81" t="s">
        <v>206</v>
      </c>
    </row>
    <row r="10" spans="1:37" ht="82.8" x14ac:dyDescent="0.3">
      <c r="A10" s="373"/>
      <c r="B10" s="403"/>
      <c r="C10" s="403"/>
      <c r="D10" s="403"/>
      <c r="E10" s="404"/>
      <c r="F10" s="654"/>
      <c r="G10" s="403"/>
      <c r="H10" s="402"/>
      <c r="I10" s="400"/>
      <c r="J10" s="401"/>
      <c r="K10" s="400">
        <f>IF(NOT(ISERROR(MATCH(J10,_xlfn.ANCHORARRAY(E13),0))),#REF!&amp;"Por favor no seleccionar los criterios de impacto",J10)</f>
        <v>0</v>
      </c>
      <c r="L10" s="402"/>
      <c r="M10" s="400"/>
      <c r="N10" s="374"/>
      <c r="O10" s="22">
        <v>2</v>
      </c>
      <c r="P10" s="23" t="s">
        <v>868</v>
      </c>
      <c r="Q10" s="23" t="s">
        <v>285</v>
      </c>
      <c r="R10" s="22" t="str">
        <f t="shared" si="3"/>
        <v>Probabilidad</v>
      </c>
      <c r="S10" s="12" t="s">
        <v>60</v>
      </c>
      <c r="T10" s="12" t="s">
        <v>61</v>
      </c>
      <c r="U10" s="24" t="str">
        <f t="shared" si="4"/>
        <v>40%</v>
      </c>
      <c r="V10" s="12" t="s">
        <v>62</v>
      </c>
      <c r="W10" s="12" t="s">
        <v>63</v>
      </c>
      <c r="X10" s="12" t="s">
        <v>208</v>
      </c>
      <c r="Y10" s="25">
        <f t="shared" si="5"/>
        <v>0</v>
      </c>
      <c r="Z10" s="19" t="str">
        <f t="shared" si="6"/>
        <v>Muy Baja</v>
      </c>
      <c r="AA10" s="24">
        <f t="shared" si="7"/>
        <v>0</v>
      </c>
      <c r="AB10" s="19" t="str">
        <f t="shared" si="8"/>
        <v>Leve</v>
      </c>
      <c r="AC10" s="24">
        <f t="shared" si="9"/>
        <v>0</v>
      </c>
      <c r="AD10" s="2" t="str">
        <f t="shared" si="10"/>
        <v>Bajo</v>
      </c>
      <c r="AE10" s="12" t="s">
        <v>200</v>
      </c>
      <c r="AF10" s="80" t="s">
        <v>201</v>
      </c>
      <c r="AG10" s="80" t="s">
        <v>202</v>
      </c>
      <c r="AH10" s="83" t="s">
        <v>203</v>
      </c>
      <c r="AI10" s="83" t="s">
        <v>204</v>
      </c>
      <c r="AJ10" s="80" t="s">
        <v>205</v>
      </c>
      <c r="AK10" s="81" t="s">
        <v>206</v>
      </c>
    </row>
    <row r="11" spans="1:37" ht="128.25" customHeight="1" x14ac:dyDescent="0.3">
      <c r="A11" s="373">
        <v>2</v>
      </c>
      <c r="B11" s="403" t="s">
        <v>800</v>
      </c>
      <c r="C11" s="582" t="s">
        <v>869</v>
      </c>
      <c r="D11" s="582" t="s">
        <v>870</v>
      </c>
      <c r="E11" s="583" t="s">
        <v>871</v>
      </c>
      <c r="F11" s="403" t="s">
        <v>55</v>
      </c>
      <c r="G11" s="403" t="s">
        <v>84</v>
      </c>
      <c r="H11" s="402" t="str">
        <f>IF(G11="","",IF('[30]Mapa final'!G11='[30]Tabla probabilidad'!$C$4,"MUY BAJA",IF('[30]Mapa final'!G11='[30]Tabla probabilidad'!$C$5,"BAJA",IF('[30]Mapa final'!G11='[30]Tabla probabilidad'!$C$6,"MEDIA",IF('[30]Mapa final'!G11='[30]Tabla probabilidad'!$C$7,"ALTA",IF('[30]Mapa final'!G11='[30]Tabla probabilidad'!$C$8,"MUY ALTA"))))))</f>
        <v>MEDIA</v>
      </c>
      <c r="I11" s="400">
        <f t="shared" ref="I11:I13" si="11">IF(H11="","",IF(H11="Muy Baja",0.2,IF(H11="Baja",0.4,IF(H11="Media",0.6,IF(H11="Alta",0.8,IF(H11="Muy Alta",1,))))))</f>
        <v>0.6</v>
      </c>
      <c r="J11" s="401" t="s">
        <v>872</v>
      </c>
      <c r="K11" s="400" t="str">
        <f>IF(J11="","",IF(NOT(ISERROR(MATCH(J11,'[30]Tabla Impacto'!$B$37:$B$39,0))),'[30]Tabla Impacto'!$F$37&amp;"Por favor no seleccionar los criterios de impacto(Afectación Económica o presupuestal y Pérdida Reputacional)",J11))</f>
        <v xml:space="preserve">     El riesgo afecta la imagen de la entidad a nivel nacional, con efecto publicitarios sostenible a nivel país</v>
      </c>
      <c r="L11" s="402" t="str">
        <f>IF(OR(J11='[30]Tabla Impacto'!$F$25,J11='[30]Tabla Impacto'!$F$31),"Leve",IF(OR(J11='[30]Tabla Impacto'!$F$26,J11='[30]Tabla Impacto'!$F$32),"Menor",IF(OR(J11='[30]Tabla Impacto'!$F$27,J11='[30]Tabla Impacto'!$F$33,J11='[30]Tabla Impacto'!$F$37),"Moderado",IF(OR(J11='[30]Tabla Impacto'!$F$28,J11='[30]Tabla Impacto'!$F$34,J11='[30]Tabla Impacto'!$F$38),"Mayor",IF(OR(J11='[30]Tabla Impacto'!$F$29,J11='[30]Tabla Impacto'!$F$35,J11='[30]Tabla Impacto'!$F$39),"Catastrófico","")))))</f>
        <v>Catastrófico</v>
      </c>
      <c r="M11" s="400">
        <f t="shared" ref="M11:M13" si="12">IF(L11="","",IF(L11="Leve",0.2,IF(L11="Menor",0.4,IF(L11="Moderado",0.6,IF(L11="Mayor",0.8,IF(L11="Catastrófico",1,))))))</f>
        <v>1</v>
      </c>
      <c r="N11" s="374" t="str">
        <f t="shared" ref="N11:N15" si="13">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Extremo</v>
      </c>
      <c r="O11" s="22">
        <v>1</v>
      </c>
      <c r="P11" s="356" t="s">
        <v>873</v>
      </c>
      <c r="Q11" s="43">
        <v>15</v>
      </c>
      <c r="R11" s="22" t="s">
        <v>168</v>
      </c>
      <c r="S11" s="95" t="s">
        <v>60</v>
      </c>
      <c r="T11" s="12" t="s">
        <v>61</v>
      </c>
      <c r="U11" s="24"/>
      <c r="V11" s="12" t="s">
        <v>62</v>
      </c>
      <c r="W11" s="12" t="s">
        <v>63</v>
      </c>
      <c r="X11" s="12" t="s">
        <v>64</v>
      </c>
      <c r="Y11" s="25">
        <f t="shared" si="5"/>
        <v>0.6</v>
      </c>
      <c r="Z11" s="19" t="str">
        <f t="shared" si="6"/>
        <v>Media</v>
      </c>
      <c r="AA11" s="24">
        <f t="shared" si="7"/>
        <v>0.6</v>
      </c>
      <c r="AB11" s="19" t="str">
        <f t="shared" si="8"/>
        <v>Catastrófico</v>
      </c>
      <c r="AC11" s="24">
        <f t="shared" si="9"/>
        <v>1</v>
      </c>
      <c r="AD11" s="2" t="str">
        <f t="shared" si="10"/>
        <v>Extremo</v>
      </c>
      <c r="AE11" s="95" t="s">
        <v>200</v>
      </c>
      <c r="AF11" s="18"/>
      <c r="AG11" s="12"/>
      <c r="AH11" s="26"/>
      <c r="AI11" s="26"/>
      <c r="AJ11" s="18"/>
      <c r="AK11" s="12"/>
    </row>
    <row r="12" spans="1:37" x14ac:dyDescent="0.3">
      <c r="A12" s="373"/>
      <c r="B12" s="403"/>
      <c r="C12" s="582"/>
      <c r="D12" s="582"/>
      <c r="E12" s="583"/>
      <c r="F12" s="403"/>
      <c r="G12" s="403"/>
      <c r="H12" s="402"/>
      <c r="I12" s="400"/>
      <c r="J12" s="401"/>
      <c r="K12" s="400">
        <f>IF(NOT(ISERROR(MATCH(J12,_xlfn.ANCHORARRAY(E15),0))),#REF!&amp;"Por favor no seleccionar los criterios de impacto",J12)</f>
        <v>0</v>
      </c>
      <c r="L12" s="402"/>
      <c r="M12" s="400"/>
      <c r="N12" s="374"/>
      <c r="O12" s="22">
        <v>2</v>
      </c>
      <c r="P12" s="356"/>
      <c r="Q12" s="43"/>
      <c r="R12" s="22"/>
      <c r="S12" s="95"/>
      <c r="T12" s="12"/>
      <c r="U12" s="24"/>
      <c r="V12" s="12"/>
      <c r="W12" s="12"/>
      <c r="X12" s="12"/>
      <c r="Y12" s="25" t="str">
        <f t="shared" si="5"/>
        <v/>
      </c>
      <c r="Z12" s="19" t="str">
        <f t="shared" si="6"/>
        <v/>
      </c>
      <c r="AA12" s="24" t="str">
        <f t="shared" si="7"/>
        <v/>
      </c>
      <c r="AB12" s="19" t="str">
        <f t="shared" si="8"/>
        <v/>
      </c>
      <c r="AC12" s="24" t="str">
        <f t="shared" si="9"/>
        <v/>
      </c>
      <c r="AD12" s="2" t="str">
        <f t="shared" si="10"/>
        <v/>
      </c>
      <c r="AE12" s="95"/>
      <c r="AF12" s="18"/>
      <c r="AG12" s="12"/>
      <c r="AH12" s="26"/>
      <c r="AI12" s="26"/>
      <c r="AJ12" s="18"/>
      <c r="AK12" s="12"/>
    </row>
    <row r="13" spans="1:37" ht="14.4" customHeight="1" x14ac:dyDescent="0.3">
      <c r="A13" s="373">
        <v>3</v>
      </c>
      <c r="B13" s="403" t="s">
        <v>70</v>
      </c>
      <c r="C13" s="582" t="s">
        <v>808</v>
      </c>
      <c r="D13" s="582" t="s">
        <v>809</v>
      </c>
      <c r="E13" s="583" t="s">
        <v>810</v>
      </c>
      <c r="F13" s="403" t="s">
        <v>55</v>
      </c>
      <c r="G13" s="403" t="s">
        <v>56</v>
      </c>
      <c r="H13" s="402" t="str">
        <f>IF(G13="","",IF('[30]Mapa final'!G13='[30]Tabla probabilidad'!$C$4,"MUY BAJA",IF('[30]Mapa final'!G13='[30]Tabla probabilidad'!$C$5,"BAJA",IF('[30]Mapa final'!G13='[30]Tabla probabilidad'!$C$6,"MEDIA",IF('[30]Mapa final'!G13='[30]Tabla probabilidad'!$C$7,"ALTA",IF('[30]Mapa final'!G13='[30]Tabla probabilidad'!$C$8,"MUY ALTA"))))))</f>
        <v>ALTA</v>
      </c>
      <c r="I13" s="400">
        <f t="shared" si="11"/>
        <v>0.8</v>
      </c>
      <c r="J13" s="401" t="s">
        <v>76</v>
      </c>
      <c r="K13" s="400" t="str">
        <f>IF(J13="","",IF(NOT(ISERROR(MATCH(J13,'[30]Tabla Impacto'!$B$37:$B$39,0))),'[30]Tabla Impacto'!$F$37&amp;"Por favor no seleccionar los criterios de impacto(Afectación Económica o presupuestal y Pérdida Reputacional)",J13))</f>
        <v xml:space="preserve">     El riesgo afecta la imagen de la entidad con algunos usuarios de relevancia frente al logro de los objetivos</v>
      </c>
      <c r="L13" s="402" t="str">
        <f>IF(OR(J13='[30]Tabla Impacto'!$F$25,J13='[30]Tabla Impacto'!$F$31),"Leve",IF(OR(J13='[30]Tabla Impacto'!$F$26,J13='[30]Tabla Impacto'!$F$32),"Menor",IF(OR(J13='[30]Tabla Impacto'!$F$27,J13='[30]Tabla Impacto'!$F$33,J13='[30]Tabla Impacto'!$F$37),"Moderado",IF(OR(J13='[30]Tabla Impacto'!$F$28,J13='[30]Tabla Impacto'!$F$34,J13='[30]Tabla Impacto'!$F$38),"Mayor",IF(OR(J13='[30]Tabla Impacto'!$F$29,J13='[30]Tabla Impacto'!$F$35,J13='[30]Tabla Impacto'!$F$39),"Catastrófico","")))))</f>
        <v>Moderado</v>
      </c>
      <c r="M13" s="400">
        <f t="shared" si="12"/>
        <v>0.6</v>
      </c>
      <c r="N13" s="374" t="str">
        <f t="shared" si="13"/>
        <v>Alto</v>
      </c>
      <c r="O13" s="22">
        <v>1</v>
      </c>
      <c r="P13" s="356" t="s">
        <v>874</v>
      </c>
      <c r="Q13" s="43">
        <v>15</v>
      </c>
      <c r="R13" s="22" t="s">
        <v>168</v>
      </c>
      <c r="S13" s="95" t="s">
        <v>60</v>
      </c>
      <c r="T13" s="12" t="s">
        <v>61</v>
      </c>
      <c r="U13" s="24"/>
      <c r="V13" s="12" t="s">
        <v>62</v>
      </c>
      <c r="W13" s="12" t="s">
        <v>116</v>
      </c>
      <c r="X13" s="12" t="s">
        <v>208</v>
      </c>
      <c r="Y13" s="25">
        <f t="shared" si="5"/>
        <v>0.8</v>
      </c>
      <c r="Z13" s="19" t="str">
        <f t="shared" si="6"/>
        <v>Alta</v>
      </c>
      <c r="AA13" s="24">
        <f t="shared" si="7"/>
        <v>0.8</v>
      </c>
      <c r="AB13" s="19" t="str">
        <f t="shared" si="8"/>
        <v>Moderado</v>
      </c>
      <c r="AC13" s="24">
        <f t="shared" si="9"/>
        <v>0.6</v>
      </c>
      <c r="AD13" s="2" t="str">
        <f t="shared" si="10"/>
        <v>Alto</v>
      </c>
      <c r="AE13" s="95" t="s">
        <v>200</v>
      </c>
      <c r="AF13" s="18"/>
      <c r="AG13" s="12"/>
      <c r="AH13" s="26"/>
      <c r="AI13" s="26"/>
      <c r="AJ13" s="18"/>
      <c r="AK13" s="12"/>
    </row>
    <row r="14" spans="1:37" ht="52.2" x14ac:dyDescent="0.3">
      <c r="A14" s="373"/>
      <c r="B14" s="403"/>
      <c r="C14" s="582"/>
      <c r="D14" s="582"/>
      <c r="E14" s="583"/>
      <c r="F14" s="403"/>
      <c r="G14" s="403"/>
      <c r="H14" s="402"/>
      <c r="I14" s="400"/>
      <c r="J14" s="401"/>
      <c r="K14" s="400">
        <f>IF(NOT(ISERROR(MATCH(J14,_xlfn.ANCHORARRAY(E17),0))),#REF!&amp;"Por favor no seleccionar los criterios de impacto",J14)</f>
        <v>0</v>
      </c>
      <c r="L14" s="402"/>
      <c r="M14" s="400"/>
      <c r="N14" s="374"/>
      <c r="O14" s="22">
        <v>2</v>
      </c>
      <c r="P14" s="356" t="s">
        <v>812</v>
      </c>
      <c r="Q14" s="43">
        <v>15</v>
      </c>
      <c r="R14" s="22" t="s">
        <v>168</v>
      </c>
      <c r="S14" s="95" t="s">
        <v>60</v>
      </c>
      <c r="T14" s="12" t="s">
        <v>61</v>
      </c>
      <c r="U14" s="24"/>
      <c r="V14" s="12" t="s">
        <v>62</v>
      </c>
      <c r="W14" s="12" t="s">
        <v>116</v>
      </c>
      <c r="X14" s="12" t="s">
        <v>208</v>
      </c>
      <c r="Y14" s="25">
        <f t="shared" si="5"/>
        <v>0</v>
      </c>
      <c r="Z14" s="19" t="str">
        <f t="shared" si="6"/>
        <v>Muy Baja</v>
      </c>
      <c r="AA14" s="24">
        <f t="shared" si="7"/>
        <v>0</v>
      </c>
      <c r="AB14" s="19" t="str">
        <f t="shared" si="8"/>
        <v>Leve</v>
      </c>
      <c r="AC14" s="24">
        <f t="shared" si="9"/>
        <v>0</v>
      </c>
      <c r="AD14" s="2" t="str">
        <f t="shared" si="10"/>
        <v>Bajo</v>
      </c>
      <c r="AE14" s="95" t="s">
        <v>200</v>
      </c>
      <c r="AF14" s="18"/>
      <c r="AG14" s="12"/>
      <c r="AH14" s="26"/>
      <c r="AI14" s="26"/>
      <c r="AJ14" s="18"/>
      <c r="AK14" s="12"/>
    </row>
    <row r="15" spans="1:37" ht="52.2" x14ac:dyDescent="0.3">
      <c r="A15" s="373">
        <v>4</v>
      </c>
      <c r="B15" s="403" t="s">
        <v>70</v>
      </c>
      <c r="C15" s="582" t="s">
        <v>813</v>
      </c>
      <c r="D15" s="582" t="s">
        <v>814</v>
      </c>
      <c r="E15" s="583" t="s">
        <v>815</v>
      </c>
      <c r="F15" s="403" t="s">
        <v>74</v>
      </c>
      <c r="G15" s="403" t="s">
        <v>75</v>
      </c>
      <c r="H15" s="402" t="str">
        <f>IF(G15="","",IF('[30]Mapa final'!G15='[30]Tabla probabilidad'!$C$4,"MUY BAJA",IF('[30]Mapa final'!G15='[30]Tabla probabilidad'!$C$5,"BAJA",IF('[30]Mapa final'!G15='[30]Tabla probabilidad'!$C$6,"MEDIA",IF('[30]Mapa final'!G15='[30]Tabla probabilidad'!$C$7,"ALTA",IF('[30]Mapa final'!G15='[30]Tabla probabilidad'!$C$8,"MUY ALTA"))))))</f>
        <v>MEDIA</v>
      </c>
      <c r="I15" s="400">
        <f t="shared" ref="I15" si="14">IF(H15="","",IF(H15="Muy Baja",0.2,IF(H15="Baja",0.4,IF(H15="Media",0.6,IF(H15="Alta",0.8,IF(H15="Muy Alta",1,))))))</f>
        <v>0.6</v>
      </c>
      <c r="J15" s="401" t="s">
        <v>350</v>
      </c>
      <c r="K15" s="400" t="str">
        <f>IF(J15="","",IF(NOT(ISERROR(MATCH(J15,'[30]Tabla Impacto'!$B$37:$B$39,0))),'[30]Tabla Impacto'!$F$37&amp;"Por favor no seleccionar los criterios de impacto(Afectación Económica o presupuestal y Pérdida Reputacional)",J15))</f>
        <v xml:space="preserve">     El riesgo afecta la imagen de la entidad internamente, de conocimiento general, nivel interno, de junta dircetiva y accionistas y/o de provedores</v>
      </c>
      <c r="L15" s="402" t="str">
        <f>IF(OR(J15='[30]Tabla Impacto'!$F$25,J15='[30]Tabla Impacto'!$F$31),"Leve",IF(OR(J15='[30]Tabla Impacto'!$F$26,J15='[30]Tabla Impacto'!$F$32),"Menor",IF(OR(J15='[30]Tabla Impacto'!$F$27,J15='[30]Tabla Impacto'!$F$33,J15='[30]Tabla Impacto'!$F$37),"Moderado",IF(OR(J15='[30]Tabla Impacto'!$F$28,J15='[30]Tabla Impacto'!$F$34,J15='[30]Tabla Impacto'!$F$38),"Mayor",IF(OR(J15='[30]Tabla Impacto'!$F$29,J15='[30]Tabla Impacto'!$F$35,J15='[30]Tabla Impacto'!$F$39),"Catastrófico","")))))</f>
        <v>Menor</v>
      </c>
      <c r="M15" s="400">
        <f t="shared" ref="M15" si="15">IF(L15="","",IF(L15="Leve",0.2,IF(L15="Menor",0.4,IF(L15="Moderado",0.6,IF(L15="Mayor",0.8,IF(L15="Catastrófico",1,))))))</f>
        <v>0.4</v>
      </c>
      <c r="N15" s="374" t="str">
        <f t="shared" si="13"/>
        <v>Moderado</v>
      </c>
      <c r="O15" s="22">
        <v>1</v>
      </c>
      <c r="P15" s="356" t="s">
        <v>875</v>
      </c>
      <c r="Q15" s="43">
        <v>15</v>
      </c>
      <c r="R15" s="22" t="s">
        <v>168</v>
      </c>
      <c r="S15" s="95" t="s">
        <v>60</v>
      </c>
      <c r="T15" s="12" t="s">
        <v>61</v>
      </c>
      <c r="U15" s="24" t="str">
        <f>IF(AND(S15="Preventivo",T15="Automático"),"50%",IF(AND(S15="Preventivo",T15="Manual"),"40%",IF(AND(S15="Detectivo",T15="Automático"),"40%",IF(AND(S15="Detectivo",T15="Manual"),"30%",IF(AND(S15="Correctivo",T15="Automático"),"35%",IF(AND(S15="Correctivo",T15="Manual"),"25%",""))))))</f>
        <v>40%</v>
      </c>
      <c r="V15" s="12" t="s">
        <v>62</v>
      </c>
      <c r="W15" s="12" t="s">
        <v>116</v>
      </c>
      <c r="X15" s="12" t="s">
        <v>208</v>
      </c>
      <c r="Y15" s="25">
        <f t="shared" si="5"/>
        <v>0.36</v>
      </c>
      <c r="Z15" s="19" t="str">
        <f>IFERROR(IF(Y15="","",IF(Y15&lt;=0.2,"Muy Baja",IF(Y15&lt;=0.4,"Baja",IF(Y15&lt;=0.6,"Media",IF(Y15&lt;=0.8,"Alta","Muy Alta"))))),"")</f>
        <v>Baja</v>
      </c>
      <c r="AA15" s="24">
        <f>+Y15</f>
        <v>0.36</v>
      </c>
      <c r="AB15" s="19" t="str">
        <f>IFERROR(IF(AC15="","",IF(AC15&lt;=0.2,"Leve",IF(AC15&lt;=0.4,"Menor",IF(AC15&lt;=0.6,"Moderado",IF(AC15&lt;=0.8,"Mayor","Catastrófico"))))),"")</f>
        <v>Menor</v>
      </c>
      <c r="AC15" s="24">
        <f t="shared" si="9"/>
        <v>0.4</v>
      </c>
      <c r="AD15" s="2" t="str">
        <f>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Moderado</v>
      </c>
      <c r="AE15" s="95" t="s">
        <v>200</v>
      </c>
      <c r="AF15" s="18"/>
      <c r="AG15" s="12"/>
      <c r="AH15" s="26"/>
      <c r="AI15" s="26"/>
      <c r="AJ15" s="18"/>
      <c r="AK15" s="12"/>
    </row>
    <row r="16" spans="1:37" ht="52.2" x14ac:dyDescent="0.3">
      <c r="A16" s="373"/>
      <c r="B16" s="403"/>
      <c r="C16" s="582"/>
      <c r="D16" s="582"/>
      <c r="E16" s="583"/>
      <c r="F16" s="403"/>
      <c r="G16" s="403"/>
      <c r="H16" s="402"/>
      <c r="I16" s="400"/>
      <c r="J16" s="401"/>
      <c r="K16" s="400">
        <f>IF(NOT(ISERROR(MATCH(J16,_xlfn.ANCHORARRAY(E19),0))),#REF!&amp;"Por favor no seleccionar los criterios de impacto",J16)</f>
        <v>0</v>
      </c>
      <c r="L16" s="402"/>
      <c r="M16" s="400"/>
      <c r="N16" s="374"/>
      <c r="O16" s="22">
        <v>2</v>
      </c>
      <c r="P16" s="356" t="s">
        <v>817</v>
      </c>
      <c r="Q16" s="43">
        <v>15</v>
      </c>
      <c r="R16" s="22" t="s">
        <v>168</v>
      </c>
      <c r="S16" s="95" t="s">
        <v>60</v>
      </c>
      <c r="T16" s="12" t="s">
        <v>61</v>
      </c>
      <c r="U16" s="24" t="str">
        <f t="shared" ref="U16" si="16">IF(AND(S16="Preventivo",T16="Automático"),"50%",IF(AND(S16="Preventivo",T16="Manual"),"40%",IF(AND(S16="Detectivo",T16="Automático"),"40%",IF(AND(S16="Detectivo",T16="Manual"),"30%",IF(AND(S16="Correctivo",T16="Automático"),"35%",IF(AND(S16="Correctivo",T16="Manual"),"25%",""))))))</f>
        <v>40%</v>
      </c>
      <c r="V16" s="12" t="s">
        <v>62</v>
      </c>
      <c r="W16" s="12" t="s">
        <v>116</v>
      </c>
      <c r="X16" s="12" t="s">
        <v>208</v>
      </c>
      <c r="Y16" s="25">
        <f t="shared" si="5"/>
        <v>0</v>
      </c>
      <c r="Z16" s="19" t="str">
        <f t="shared" ref="Z16:Z20" si="17">IFERROR(IF(Y16="","",IF(Y16&lt;=0.2,"Muy Baja",IF(Y16&lt;=0.4,"Baja",IF(Y16&lt;=0.6,"Media",IF(Y16&lt;=0.8,"Alta","Muy Alta"))))),"")</f>
        <v>Muy Baja</v>
      </c>
      <c r="AA16" s="24">
        <f t="shared" ref="AA16" si="18">+Y16</f>
        <v>0</v>
      </c>
      <c r="AB16" s="19" t="str">
        <f t="shared" ref="AB16:AB20" si="19">IFERROR(IF(AC16="","",IF(AC16&lt;=0.2,"Leve",IF(AC16&lt;=0.4,"Menor",IF(AC16&lt;=0.6,"Moderado",IF(AC16&lt;=0.8,"Mayor","Catastrófico"))))),"")</f>
        <v>Leve</v>
      </c>
      <c r="AC16" s="24">
        <f t="shared" si="9"/>
        <v>0</v>
      </c>
      <c r="AD16" s="2" t="str">
        <f t="shared" ref="AD16" si="20">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Bajo</v>
      </c>
      <c r="AE16" s="95" t="s">
        <v>200</v>
      </c>
      <c r="AF16" s="18"/>
      <c r="AG16" s="12"/>
      <c r="AH16" s="26"/>
      <c r="AI16" s="26"/>
      <c r="AJ16" s="18"/>
      <c r="AK16" s="12"/>
    </row>
    <row r="17" spans="1:37" ht="52.2" x14ac:dyDescent="0.3">
      <c r="A17" s="501">
        <v>5</v>
      </c>
      <c r="B17" s="403" t="s">
        <v>70</v>
      </c>
      <c r="C17" s="582" t="s">
        <v>818</v>
      </c>
      <c r="D17" s="582" t="s">
        <v>819</v>
      </c>
      <c r="E17" s="583" t="s">
        <v>820</v>
      </c>
      <c r="F17" s="403" t="s">
        <v>74</v>
      </c>
      <c r="G17" s="403" t="s">
        <v>56</v>
      </c>
      <c r="H17" s="402" t="str">
        <f>IF(G17="","",IF('[30]Mapa final'!G17='[30]Tabla probabilidad'!$C$4,"MUY BAJA",IF('[30]Mapa final'!G17='[30]Tabla probabilidad'!$C$5,"BAJA",IF('[30]Mapa final'!G17='[30]Tabla probabilidad'!$C$6,"MEDIA",IF('[30]Mapa final'!G17='[30]Tabla probabilidad'!$C$7,"ALTA",IF('[30]Mapa final'!G17='[30]Tabla probabilidad'!$C$8,"MUY ALTA"))))))</f>
        <v>MEDIA</v>
      </c>
      <c r="I17" s="400">
        <f t="shared" ref="I17" si="21">IF(H17="","",IF(H17="Muy Baja",0.2,IF(H17="Baja",0.4,IF(H17="Media",0.6,IF(H17="Alta",0.8,IF(H17="Muy Alta",1,))))))</f>
        <v>0.6</v>
      </c>
      <c r="J17" s="401" t="s">
        <v>57</v>
      </c>
      <c r="K17" s="400" t="str">
        <f>IF(J17="","",IF(NOT(ISERROR(MATCH(J17,'[30]Tabla Impacto'!$B$37:$B$39,0))),'[30]Tabla Impacto'!$F$37&amp;"Por favor no seleccionar los criterios de impacto(Afectación Económica o presupuestal y Pérdida Reputacional)",J17))</f>
        <v xml:space="preserve">     El riesgo afecta la imagen de de la entidad con efecto publicitario sostenido a nivel de sector administrativo, nivel departamental o municipal</v>
      </c>
      <c r="L17" s="402" t="str">
        <f>IF(OR(J17='[30]Tabla Impacto'!$F$25,J17='[30]Tabla Impacto'!$F$31),"Leve",IF(OR(J17='[30]Tabla Impacto'!$F$26,J17='[30]Tabla Impacto'!$F$32),"Menor",IF(OR(J17='[30]Tabla Impacto'!$F$27,J17='[30]Tabla Impacto'!$F$33,J17='[30]Tabla Impacto'!$F$37),"Moderado",IF(OR(J17='[30]Tabla Impacto'!$F$28,J17='[30]Tabla Impacto'!$F$34,J17='[30]Tabla Impacto'!$F$38),"Mayor",IF(OR(J17='[30]Tabla Impacto'!$F$29,J17='[30]Tabla Impacto'!$F$35,J17='[30]Tabla Impacto'!$F$39),"Catastrófico","")))))</f>
        <v>Mayor</v>
      </c>
      <c r="M17" s="400">
        <f t="shared" ref="M17" si="22">IF(L17="","",IF(L17="Leve",0.2,IF(L17="Menor",0.4,IF(L17="Moderado",0.6,IF(L17="Mayor",0.8,IF(L17="Catastrófico",1,))))))</f>
        <v>0.8</v>
      </c>
      <c r="N17" s="374" t="str">
        <f t="shared" ref="N17" si="23">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22">
        <v>1</v>
      </c>
      <c r="P17" s="356" t="s">
        <v>876</v>
      </c>
      <c r="Q17" s="43">
        <v>15</v>
      </c>
      <c r="R17" s="22" t="s">
        <v>168</v>
      </c>
      <c r="S17" s="95" t="s">
        <v>60</v>
      </c>
      <c r="T17" s="12" t="s">
        <v>61</v>
      </c>
      <c r="U17" s="24" t="str">
        <f>IF(AND(S17="Preventivo",T17="Automático"),"50%",IF(AND(S17="Preventivo",T17="Manual"),"40%",IF(AND(S17="Detectivo",T17="Automático"),"40%",IF(AND(S17="Detectivo",T17="Manual"),"30%",IF(AND(S17="Correctivo",T17="Automático"),"35%",IF(AND(S17="Correctivo",T17="Manual"),"25%",""))))))</f>
        <v>40%</v>
      </c>
      <c r="V17" s="12" t="s">
        <v>62</v>
      </c>
      <c r="W17" s="12" t="s">
        <v>116</v>
      </c>
      <c r="X17" s="12" t="s">
        <v>208</v>
      </c>
      <c r="Y17" s="25">
        <f t="shared" si="5"/>
        <v>0.36</v>
      </c>
      <c r="Z17" s="19" t="str">
        <f>IFERROR(IF(Y17="","",IF(Y17&lt;=0.2,"Muy Baja",IF(Y17&lt;=0.4,"Baja",IF(Y17&lt;=0.6,"Media",IF(Y17&lt;=0.8,"Alta","Muy Alta"))))),"")</f>
        <v>Baja</v>
      </c>
      <c r="AA17" s="24">
        <f>+Y17</f>
        <v>0.36</v>
      </c>
      <c r="AB17" s="19" t="str">
        <f>IFERROR(IF(AC17="","",IF(AC17&lt;=0.2,"Leve",IF(AC17&lt;=0.4,"Menor",IF(AC17&lt;=0.6,"Moderado",IF(AC17&lt;=0.8,"Mayor","Catastrófico"))))),"")</f>
        <v>Mayor</v>
      </c>
      <c r="AC17" s="24">
        <f t="shared" si="9"/>
        <v>0.8</v>
      </c>
      <c r="AD17" s="2" t="str">
        <f>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Alto</v>
      </c>
      <c r="AE17" s="95" t="s">
        <v>200</v>
      </c>
      <c r="AF17" s="18"/>
      <c r="AG17" s="12"/>
      <c r="AH17" s="26"/>
      <c r="AI17" s="26"/>
      <c r="AJ17" s="18"/>
      <c r="AK17" s="12"/>
    </row>
    <row r="18" spans="1:37" ht="55.2" x14ac:dyDescent="0.3">
      <c r="A18" s="501"/>
      <c r="B18" s="403"/>
      <c r="C18" s="582"/>
      <c r="D18" s="582"/>
      <c r="E18" s="583"/>
      <c r="F18" s="403"/>
      <c r="G18" s="403"/>
      <c r="H18" s="402"/>
      <c r="I18" s="400"/>
      <c r="J18" s="401"/>
      <c r="K18" s="400">
        <f>IF(NOT(ISERROR(MATCH(J18,_xlfn.ANCHORARRAY(E21),0))),#REF!&amp;"Por favor no seleccionar los criterios de impacto",J18)</f>
        <v>0</v>
      </c>
      <c r="L18" s="402"/>
      <c r="M18" s="400"/>
      <c r="N18" s="374"/>
      <c r="O18" s="22">
        <v>2</v>
      </c>
      <c r="P18" s="356" t="s">
        <v>877</v>
      </c>
      <c r="Q18" s="43">
        <v>15</v>
      </c>
      <c r="R18" s="22" t="s">
        <v>168</v>
      </c>
      <c r="S18" s="95" t="s">
        <v>60</v>
      </c>
      <c r="T18" s="12" t="s">
        <v>61</v>
      </c>
      <c r="U18" s="24" t="str">
        <f t="shared" ref="U18" si="24">IF(AND(S18="Preventivo",T18="Automático"),"50%",IF(AND(S18="Preventivo",T18="Manual"),"40%",IF(AND(S18="Detectivo",T18="Automático"),"40%",IF(AND(S18="Detectivo",T18="Manual"),"30%",IF(AND(S18="Correctivo",T18="Automático"),"35%",IF(AND(S18="Correctivo",T18="Manual"),"25%",""))))))</f>
        <v>40%</v>
      </c>
      <c r="V18" s="12" t="s">
        <v>62</v>
      </c>
      <c r="W18" s="12" t="s">
        <v>116</v>
      </c>
      <c r="X18" s="12" t="s">
        <v>64</v>
      </c>
      <c r="Y18" s="25">
        <f t="shared" si="5"/>
        <v>0</v>
      </c>
      <c r="Z18" s="19" t="str">
        <f t="shared" si="17"/>
        <v>Muy Baja</v>
      </c>
      <c r="AA18" s="24">
        <f t="shared" ref="AA18" si="25">+Y18</f>
        <v>0</v>
      </c>
      <c r="AB18" s="19" t="str">
        <f t="shared" si="19"/>
        <v>Leve</v>
      </c>
      <c r="AC18" s="24">
        <f t="shared" si="9"/>
        <v>0</v>
      </c>
      <c r="AD18" s="2" t="str">
        <f t="shared" ref="AD18" si="26">IFERROR(IF(OR(AND(Z18="Muy Baja",AB18="Leve"),AND(Z18="Muy Baja",AB18="Menor"),AND(Z18="Baja",AB18="Leve")),"Bajo",IF(OR(AND(Z18="Muy baja",AB18="Moderado"),AND(Z18="Baja",AB18="Menor"),AND(Z18="Baja",AB18="Moderado"),AND(Z18="Media",AB18="Leve"),AND(Z18="Media",AB18="Menor"),AND(Z18="Media",AB18="Moderado"),AND(Z18="Alta",AB18="Leve"),AND(Z18="Alta",AB18="Menor")),"Moderado",IF(OR(AND(Z18="Muy Baja",AB18="Mayor"),AND(Z18="Baja",AB18="Mayor"),AND(Z18="Media",AB18="Mayor"),AND(Z18="Alta",AB18="Moderado"),AND(Z18="Alta",AB18="Mayor"),AND(Z18="Muy Alta",AB18="Leve"),AND(Z18="Muy Alta",AB18="Menor"),AND(Z18="Muy Alta",AB18="Moderado"),AND(Z18="Muy Alta",AB18="Mayor")),"Alto",IF(OR(AND(Z18="Muy Baja",AB18="Catastrófico"),AND(Z18="Baja",AB18="Catastrófico"),AND(Z18="Media",AB18="Catastrófico"),AND(Z18="Alta",AB18="Catastrófico"),AND(Z18="Muy Alta",AB18="Catastrófico")),"Extremo","")))),"")</f>
        <v>Bajo</v>
      </c>
      <c r="AE18" s="95" t="s">
        <v>200</v>
      </c>
      <c r="AF18" s="18"/>
      <c r="AG18" s="12"/>
      <c r="AH18" s="26"/>
      <c r="AI18" s="26"/>
      <c r="AJ18" s="18"/>
      <c r="AK18" s="12"/>
    </row>
    <row r="19" spans="1:37" ht="55.2" x14ac:dyDescent="0.3">
      <c r="A19" s="501">
        <v>6</v>
      </c>
      <c r="B19" s="403" t="s">
        <v>800</v>
      </c>
      <c r="C19" s="403" t="s">
        <v>823</v>
      </c>
      <c r="D19" s="403" t="s">
        <v>824</v>
      </c>
      <c r="E19" s="404" t="s">
        <v>825</v>
      </c>
      <c r="F19" s="403" t="s">
        <v>251</v>
      </c>
      <c r="G19" s="403" t="s">
        <v>56</v>
      </c>
      <c r="H19" s="402" t="str">
        <f>IF(G19="","",IF('[30]Mapa final'!G19='[30]Tabla probabilidad'!$C$4,"MUY BAJA",IF('[30]Mapa final'!G19='[30]Tabla probabilidad'!$C$5,"BAJA",IF('[30]Mapa final'!G19='[30]Tabla probabilidad'!$C$6,"MEDIA",IF('[30]Mapa final'!G19='[30]Tabla probabilidad'!$C$7,"ALTA",IF('[30]Mapa final'!G19='[30]Tabla probabilidad'!$C$8,"MUY ALTA"))))))</f>
        <v>MEDIA</v>
      </c>
      <c r="I19" s="400">
        <f t="shared" ref="I19" si="27">IF(H19="","",IF(H19="Muy Baja",0.2,IF(H19="Baja",0.4,IF(H19="Media",0.6,IF(H19="Alta",0.8,IF(H19="Muy Alta",1,))))))</f>
        <v>0.6</v>
      </c>
      <c r="J19" s="401" t="s">
        <v>518</v>
      </c>
      <c r="K19" s="400" t="str">
        <f>IF(J19="","",IF(NOT(ISERROR(MATCH(J19,'[30]Tabla Impacto'!$B$37:$B$39,0))),'[30]Tabla Impacto'!$F$37&amp;"Por favor no seleccionar los criterios de impacto(Afectación Económica o presupuestal y Pérdida Reputacional)",J19))</f>
        <v xml:space="preserve">     Mayor a 500 SMLMV </v>
      </c>
      <c r="L19" s="402" t="str">
        <f>IF(OR(J19='[30]Tabla Impacto'!$F$25,J19='[30]Tabla Impacto'!$F$31),"Leve",IF(OR(J19='[30]Tabla Impacto'!$F$26,J19='[30]Tabla Impacto'!$F$32),"Menor",IF(OR(J19='[30]Tabla Impacto'!$F$27,J19='[30]Tabla Impacto'!$F$33,J19='[30]Tabla Impacto'!$F$37),"Moderado",IF(OR(J19='[30]Tabla Impacto'!$F$28,J19='[30]Tabla Impacto'!$F$34,J19='[30]Tabla Impacto'!$F$38),"Mayor",IF(OR(J19='[30]Tabla Impacto'!$F$29,J19='[30]Tabla Impacto'!$F$35,J19='[30]Tabla Impacto'!$F$39),"Catastrófico","")))))</f>
        <v>Catastrófico</v>
      </c>
      <c r="M19" s="400">
        <f t="shared" ref="M19" si="28">IF(L19="","",IF(L19="Leve",0.2,IF(L19="Menor",0.4,IF(L19="Moderado",0.6,IF(L19="Mayor",0.8,IF(L19="Catastrófico",1,))))))</f>
        <v>1</v>
      </c>
      <c r="N19" s="374" t="str">
        <f t="shared" ref="N19" si="29">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Extremo</v>
      </c>
      <c r="O19" s="22">
        <v>1</v>
      </c>
      <c r="P19" s="23" t="s">
        <v>826</v>
      </c>
      <c r="Q19" s="43">
        <v>15</v>
      </c>
      <c r="R19" s="22" t="s">
        <v>168</v>
      </c>
      <c r="S19" s="95" t="s">
        <v>60</v>
      </c>
      <c r="T19" s="12" t="s">
        <v>61</v>
      </c>
      <c r="U19" s="24" t="str">
        <f>IF(AND(S19="Preventivo",T19="Automático"),"50%",IF(AND(S19="Preventivo",T19="Manual"),"40%",IF(AND(S19="Detectivo",T19="Automático"),"40%",IF(AND(S19="Detectivo",T19="Manual"),"30%",IF(AND(S19="Correctivo",T19="Automático"),"35%",IF(AND(S19="Correctivo",T19="Manual"),"25%",""))))))</f>
        <v>40%</v>
      </c>
      <c r="V19" s="12" t="s">
        <v>62</v>
      </c>
      <c r="W19" s="12" t="s">
        <v>116</v>
      </c>
      <c r="X19" s="12" t="s">
        <v>64</v>
      </c>
      <c r="Y19" s="25">
        <f t="shared" si="5"/>
        <v>0.36</v>
      </c>
      <c r="Z19" s="19" t="str">
        <f>IFERROR(IF(Y19="","",IF(Y19&lt;=0.2,"Muy Baja",IF(Y19&lt;=0.4,"Baja",IF(Y19&lt;=0.6,"Media",IF(Y19&lt;=0.8,"Alta","Muy Alta"))))),"")</f>
        <v>Baja</v>
      </c>
      <c r="AA19" s="24">
        <f>+Y19</f>
        <v>0.36</v>
      </c>
      <c r="AB19" s="19" t="str">
        <f>IFERROR(IF(AC19="","",IF(AC19&lt;=0.2,"Leve",IF(AC19&lt;=0.4,"Menor",IF(AC19&lt;=0.6,"Moderado",IF(AC19&lt;=0.8,"Mayor","Catastrófico"))))),"")</f>
        <v>Catastrófico</v>
      </c>
      <c r="AC19" s="24">
        <f t="shared" si="9"/>
        <v>1</v>
      </c>
      <c r="AD19" s="2" t="str">
        <f>IFERROR(IF(OR(AND(Z19="Muy Baja",AB19="Leve"),AND(Z19="Muy Baja",AB19="Menor"),AND(Z19="Baja",AB19="Leve")),"Bajo",IF(OR(AND(Z19="Muy baja",AB19="Moderado"),AND(Z19="Baja",AB19="Menor"),AND(Z19="Baja",AB19="Moderado"),AND(Z19="Media",AB19="Leve"),AND(Z19="Media",AB19="Menor"),AND(Z19="Media",AB19="Moderado"),AND(Z19="Alta",AB19="Leve"),AND(Z19="Alta",AB19="Menor")),"Moderado",IF(OR(AND(Z19="Muy Baja",AB19="Mayor"),AND(Z19="Baja",AB19="Mayor"),AND(Z19="Media",AB19="Mayor"),AND(Z19="Alta",AB19="Moderado"),AND(Z19="Alta",AB19="Mayor"),AND(Z19="Muy Alta",AB19="Leve"),AND(Z19="Muy Alta",AB19="Menor"),AND(Z19="Muy Alta",AB19="Moderado"),AND(Z19="Muy Alta",AB19="Mayor")),"Alto",IF(OR(AND(Z19="Muy Baja",AB19="Catastrófico"),AND(Z19="Baja",AB19="Catastrófico"),AND(Z19="Media",AB19="Catastrófico"),AND(Z19="Alta",AB19="Catastrófico"),AND(Z19="Muy Alta",AB19="Catastrófico")),"Extremo","")))),"")</f>
        <v>Extremo</v>
      </c>
      <c r="AE19" s="95" t="s">
        <v>200</v>
      </c>
      <c r="AF19" s="18"/>
      <c r="AG19" s="12"/>
      <c r="AH19" s="26"/>
      <c r="AI19" s="26"/>
      <c r="AJ19" s="18"/>
      <c r="AK19" s="12"/>
    </row>
    <row r="20" spans="1:37" x14ac:dyDescent="0.3">
      <c r="A20" s="501"/>
      <c r="B20" s="403"/>
      <c r="C20" s="403"/>
      <c r="D20" s="403"/>
      <c r="E20" s="404"/>
      <c r="F20" s="403"/>
      <c r="G20" s="403"/>
      <c r="H20" s="402"/>
      <c r="I20" s="400"/>
      <c r="J20" s="401"/>
      <c r="K20" s="400">
        <f>IF(NOT(ISERROR(MATCH(J20,_xlfn.ANCHORARRAY(E23),0))),#REF!&amp;"Por favor no seleccionar los criterios de impacto",J20)</f>
        <v>0</v>
      </c>
      <c r="L20" s="402"/>
      <c r="M20" s="400"/>
      <c r="N20" s="374"/>
      <c r="O20" s="22">
        <v>2</v>
      </c>
      <c r="P20" s="23"/>
      <c r="Q20" s="43"/>
      <c r="R20" s="22"/>
      <c r="S20" s="95"/>
      <c r="T20" s="12"/>
      <c r="U20" s="24" t="str">
        <f t="shared" ref="U20" si="30">IF(AND(S20="Preventivo",T20="Automático"),"50%",IF(AND(S20="Preventivo",T20="Manual"),"40%",IF(AND(S20="Detectivo",T20="Automático"),"40%",IF(AND(S20="Detectivo",T20="Manual"),"30%",IF(AND(S20="Correctivo",T20="Automático"),"35%",IF(AND(S20="Correctivo",T20="Manual"),"25%",""))))))</f>
        <v/>
      </c>
      <c r="V20" s="12"/>
      <c r="W20" s="12"/>
      <c r="X20" s="12"/>
      <c r="Y20" s="25" t="str">
        <f t="shared" si="5"/>
        <v/>
      </c>
      <c r="Z20" s="19" t="str">
        <f t="shared" si="17"/>
        <v/>
      </c>
      <c r="AA20" s="24" t="str">
        <f t="shared" ref="AA20" si="31">+Y20</f>
        <v/>
      </c>
      <c r="AB20" s="19" t="str">
        <f t="shared" si="19"/>
        <v/>
      </c>
      <c r="AC20" s="24" t="str">
        <f t="shared" si="9"/>
        <v/>
      </c>
      <c r="AD20" s="2" t="str">
        <f t="shared" ref="AD20" si="32">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
      </c>
      <c r="AE20" s="95"/>
      <c r="AF20" s="18"/>
      <c r="AG20" s="12"/>
      <c r="AH20" s="26"/>
      <c r="AI20" s="26"/>
      <c r="AJ20" s="18"/>
      <c r="AK20" s="12"/>
    </row>
  </sheetData>
  <mergeCells count="134">
    <mergeCell ref="A1:D3"/>
    <mergeCell ref="E1:AG1"/>
    <mergeCell ref="AH1:AK1"/>
    <mergeCell ref="E2:AG3"/>
    <mergeCell ref="AH2:AK2"/>
    <mergeCell ref="AH3:AK3"/>
    <mergeCell ref="A7:A8"/>
    <mergeCell ref="B7:B8"/>
    <mergeCell ref="C7:C8"/>
    <mergeCell ref="D7:D8"/>
    <mergeCell ref="E7:E8"/>
    <mergeCell ref="F7:F8"/>
    <mergeCell ref="AG5:AK5"/>
    <mergeCell ref="A6:G6"/>
    <mergeCell ref="H6:N6"/>
    <mergeCell ref="O6:X6"/>
    <mergeCell ref="Y6:AE6"/>
    <mergeCell ref="AF6:AK6"/>
    <mergeCell ref="A5:B5"/>
    <mergeCell ref="C5:G5"/>
    <mergeCell ref="H5:I5"/>
    <mergeCell ref="J5:N5"/>
    <mergeCell ref="O5:P5"/>
    <mergeCell ref="Q5:AE5"/>
    <mergeCell ref="AC7:AC8"/>
    <mergeCell ref="M7:M8"/>
    <mergeCell ref="N7:N8"/>
    <mergeCell ref="O7:O8"/>
    <mergeCell ref="P7:P8"/>
    <mergeCell ref="Q7:Q8"/>
    <mergeCell ref="R7:R8"/>
    <mergeCell ref="G7:G8"/>
    <mergeCell ref="H7:H8"/>
    <mergeCell ref="I7:I8"/>
    <mergeCell ref="J7:J8"/>
    <mergeCell ref="K7:K8"/>
    <mergeCell ref="L7:L8"/>
    <mergeCell ref="L9:L10"/>
    <mergeCell ref="M9:M10"/>
    <mergeCell ref="N9:N10"/>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AI7:AI8"/>
    <mergeCell ref="S7:X7"/>
    <mergeCell ref="Y7:Y8"/>
    <mergeCell ref="Z7:Z8"/>
    <mergeCell ref="AA7:AA8"/>
    <mergeCell ref="AB7:AB8"/>
    <mergeCell ref="A11:A12"/>
    <mergeCell ref="B11:B12"/>
    <mergeCell ref="C11:C12"/>
    <mergeCell ref="D11:D12"/>
    <mergeCell ref="E11:E12"/>
    <mergeCell ref="F11:F12"/>
    <mergeCell ref="I9:I10"/>
    <mergeCell ref="J9:J10"/>
    <mergeCell ref="K9:K10"/>
    <mergeCell ref="I13:I14"/>
    <mergeCell ref="J13:J14"/>
    <mergeCell ref="K13:K14"/>
    <mergeCell ref="L13:L14"/>
    <mergeCell ref="M13:M14"/>
    <mergeCell ref="N13:N14"/>
    <mergeCell ref="M11:M12"/>
    <mergeCell ref="N11:N12"/>
    <mergeCell ref="B13:B14"/>
    <mergeCell ref="C13:C14"/>
    <mergeCell ref="D13:D14"/>
    <mergeCell ref="E13:E14"/>
    <mergeCell ref="F13:F14"/>
    <mergeCell ref="G13:G14"/>
    <mergeCell ref="H13:H14"/>
    <mergeCell ref="G11:G12"/>
    <mergeCell ref="H11:H12"/>
    <mergeCell ref="I11:I12"/>
    <mergeCell ref="J11:J12"/>
    <mergeCell ref="K11:K12"/>
    <mergeCell ref="L11:L12"/>
    <mergeCell ref="K15:K16"/>
    <mergeCell ref="L15:L16"/>
    <mergeCell ref="M15:M16"/>
    <mergeCell ref="B15:B16"/>
    <mergeCell ref="C15:C16"/>
    <mergeCell ref="D15:D16"/>
    <mergeCell ref="E15:E16"/>
    <mergeCell ref="F15:F16"/>
    <mergeCell ref="G15:G16"/>
    <mergeCell ref="D17:D18"/>
    <mergeCell ref="E17:E18"/>
    <mergeCell ref="F17:F18"/>
    <mergeCell ref="G17:G18"/>
    <mergeCell ref="H17:H18"/>
    <mergeCell ref="I17:I18"/>
    <mergeCell ref="J17:J18"/>
    <mergeCell ref="H15:H16"/>
    <mergeCell ref="I15:I16"/>
    <mergeCell ref="J15:J16"/>
    <mergeCell ref="N19:N20"/>
    <mergeCell ref="A13:A14"/>
    <mergeCell ref="A15:A16"/>
    <mergeCell ref="A17:A18"/>
    <mergeCell ref="A19:A20"/>
    <mergeCell ref="H19:H20"/>
    <mergeCell ref="I19:I20"/>
    <mergeCell ref="J19:J20"/>
    <mergeCell ref="K19:K20"/>
    <mergeCell ref="L19:L20"/>
    <mergeCell ref="M19:M20"/>
    <mergeCell ref="K17:K18"/>
    <mergeCell ref="L17:L18"/>
    <mergeCell ref="M17:M18"/>
    <mergeCell ref="N17:N18"/>
    <mergeCell ref="B19:B20"/>
    <mergeCell ref="C19:C20"/>
    <mergeCell ref="D19:D20"/>
    <mergeCell ref="E19:E20"/>
    <mergeCell ref="F19:F20"/>
    <mergeCell ref="G19:G20"/>
    <mergeCell ref="N15:N16"/>
    <mergeCell ref="B17:B18"/>
    <mergeCell ref="C17:C18"/>
  </mergeCells>
  <conditionalFormatting sqref="H9">
    <cfRule type="cellIs" dxfId="288" priority="58" operator="equal">
      <formula>"Muy Baja"</formula>
    </cfRule>
    <cfRule type="cellIs" dxfId="287" priority="54" operator="equal">
      <formula>"Muy Alta"</formula>
    </cfRule>
    <cfRule type="cellIs" dxfId="286" priority="55" operator="equal">
      <formula>"Alta"</formula>
    </cfRule>
    <cfRule type="cellIs" dxfId="285" priority="56" operator="equal">
      <formula>"Media"</formula>
    </cfRule>
    <cfRule type="cellIs" dxfId="284" priority="57" operator="equal">
      <formula>"Baja"</formula>
    </cfRule>
  </conditionalFormatting>
  <conditionalFormatting sqref="H11 H13 H15 H17 H19">
    <cfRule type="cellIs" dxfId="283" priority="26" operator="equal">
      <formula>"Alta"</formula>
    </cfRule>
    <cfRule type="cellIs" dxfId="282" priority="27" operator="equal">
      <formula>"Media"</formula>
    </cfRule>
    <cfRule type="cellIs" dxfId="281" priority="28" operator="equal">
      <formula>"Baja"</formula>
    </cfRule>
    <cfRule type="cellIs" dxfId="280" priority="29" operator="equal">
      <formula>"Muy Baja"</formula>
    </cfRule>
    <cfRule type="cellIs" dxfId="279" priority="25" operator="equal">
      <formula>"Muy Alta"</formula>
    </cfRule>
  </conditionalFormatting>
  <conditionalFormatting sqref="K9:K20">
    <cfRule type="containsText" dxfId="278" priority="1" operator="containsText" text="❌">
      <formula>NOT(ISERROR(SEARCH("❌",K9)))</formula>
    </cfRule>
  </conditionalFormatting>
  <conditionalFormatting sqref="L9">
    <cfRule type="cellIs" dxfId="277" priority="53" operator="equal">
      <formula>"Leve"</formula>
    </cfRule>
    <cfRule type="cellIs" dxfId="276" priority="52" operator="equal">
      <formula>"Menor"</formula>
    </cfRule>
    <cfRule type="cellIs" dxfId="275" priority="50" operator="equal">
      <formula>"Mayor"</formula>
    </cfRule>
    <cfRule type="cellIs" dxfId="274" priority="49" operator="equal">
      <formula>"Catastrófico"</formula>
    </cfRule>
    <cfRule type="cellIs" dxfId="273" priority="51" operator="equal">
      <formula>"Moderado"</formula>
    </cfRule>
  </conditionalFormatting>
  <conditionalFormatting sqref="L11 L13 L15 L17 L19">
    <cfRule type="cellIs" dxfId="272" priority="20" operator="equal">
      <formula>"Catastrófico"</formula>
    </cfRule>
    <cfRule type="cellIs" dxfId="271" priority="21" operator="equal">
      <formula>"Mayor"</formula>
    </cfRule>
    <cfRule type="cellIs" dxfId="270" priority="22" operator="equal">
      <formula>"Moderado"</formula>
    </cfRule>
    <cfRule type="cellIs" dxfId="269" priority="23" operator="equal">
      <formula>"Menor"</formula>
    </cfRule>
    <cfRule type="cellIs" dxfId="268" priority="24" operator="equal">
      <formula>"Leve"</formula>
    </cfRule>
  </conditionalFormatting>
  <conditionalFormatting sqref="N9">
    <cfRule type="cellIs" dxfId="267" priority="48" operator="equal">
      <formula>"Bajo"</formula>
    </cfRule>
    <cfRule type="cellIs" dxfId="266" priority="47" operator="equal">
      <formula>"Moderado"</formula>
    </cfRule>
    <cfRule type="cellIs" dxfId="265" priority="46" operator="equal">
      <formula>"Alto"</formula>
    </cfRule>
    <cfRule type="cellIs" dxfId="264" priority="45" operator="equal">
      <formula>"Extremo"</formula>
    </cfRule>
  </conditionalFormatting>
  <conditionalFormatting sqref="N11 N13 N15 N17 N19">
    <cfRule type="cellIs" dxfId="263" priority="16" operator="equal">
      <formula>"Extremo"</formula>
    </cfRule>
    <cfRule type="cellIs" dxfId="262" priority="17" operator="equal">
      <formula>"Alto"</formula>
    </cfRule>
    <cfRule type="cellIs" dxfId="261" priority="18" operator="equal">
      <formula>"Moderado"</formula>
    </cfRule>
    <cfRule type="cellIs" dxfId="260" priority="19" operator="equal">
      <formula>"Bajo"</formula>
    </cfRule>
  </conditionalFormatting>
  <conditionalFormatting sqref="Z9:Z20">
    <cfRule type="cellIs" dxfId="259" priority="15" operator="equal">
      <formula>"Muy Baja"</formula>
    </cfRule>
    <cfRule type="cellIs" dxfId="258" priority="11" operator="equal">
      <formula>"Muy Alta"</formula>
    </cfRule>
    <cfRule type="cellIs" dxfId="257" priority="12" operator="equal">
      <formula>"Alta"</formula>
    </cfRule>
    <cfRule type="cellIs" dxfId="256" priority="13" operator="equal">
      <formula>"Media"</formula>
    </cfRule>
    <cfRule type="cellIs" dxfId="255" priority="14" operator="equal">
      <formula>"Baja"</formula>
    </cfRule>
  </conditionalFormatting>
  <conditionalFormatting sqref="AB9:AB20">
    <cfRule type="cellIs" dxfId="254" priority="8" operator="equal">
      <formula>"Moderado"</formula>
    </cfRule>
    <cfRule type="cellIs" dxfId="253" priority="10" operator="equal">
      <formula>"Leve"</formula>
    </cfRule>
    <cfRule type="cellIs" dxfId="252" priority="9" operator="equal">
      <formula>"Menor"</formula>
    </cfRule>
    <cfRule type="cellIs" dxfId="251" priority="7" operator="equal">
      <formula>"Mayor"</formula>
    </cfRule>
    <cfRule type="cellIs" dxfId="250" priority="6" operator="equal">
      <formula>"Catastrófico"</formula>
    </cfRule>
  </conditionalFormatting>
  <conditionalFormatting sqref="AD9:AD20">
    <cfRule type="cellIs" dxfId="249" priority="5" operator="equal">
      <formula>"Bajo"</formula>
    </cfRule>
    <cfRule type="cellIs" dxfId="248" priority="4" operator="equal">
      <formula>"Moderado"</formula>
    </cfRule>
    <cfRule type="cellIs" dxfId="247" priority="3" operator="equal">
      <formula>"Alto"</formula>
    </cfRule>
    <cfRule type="cellIs" dxfId="246" priority="2" operator="equal">
      <formula>"Extremo"</formula>
    </cfRule>
  </conditionalFormatting>
  <dataValidations count="1">
    <dataValidation type="list" allowBlank="1" showInputMessage="1" showErrorMessage="1" sqref="B9:B20" xr:uid="{D58C6F76-9038-4459-8FB5-8158B0108D9B}">
      <formula1>"Económico, Reputacional, Económico y reputacional, Efecto dañoso"</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1C4E-F6B4-42AA-946B-E71AAED5F710}">
  <sheetPr>
    <tabColor theme="7" tint="0.39997558519241921"/>
  </sheetPr>
  <dimension ref="A1:AK16"/>
  <sheetViews>
    <sheetView zoomScale="70" zoomScaleNormal="70" workbookViewId="0">
      <selection activeCell="C5" sqref="C5:G5"/>
    </sheetView>
  </sheetViews>
  <sheetFormatPr baseColWidth="10" defaultRowHeight="14.4" x14ac:dyDescent="0.3"/>
  <cols>
    <col min="3" max="3" width="14.5546875" customWidth="1"/>
    <col min="4" max="4" width="18.5546875" customWidth="1"/>
    <col min="5" max="5" width="35.88671875" customWidth="1"/>
    <col min="6" max="6" width="13.6640625" customWidth="1"/>
    <col min="10" max="10" width="20.88671875" customWidth="1"/>
    <col min="11" max="11" width="19.44140625" customWidth="1"/>
    <col min="16" max="16" width="31.109375" customWidth="1"/>
    <col min="17" max="17" width="17.6640625" customWidth="1"/>
  </cols>
  <sheetData>
    <row r="1" spans="1:37" x14ac:dyDescent="0.3">
      <c r="A1" s="691"/>
      <c r="B1" s="692"/>
      <c r="C1" s="692"/>
      <c r="D1" s="693"/>
      <c r="E1" s="700" t="s">
        <v>0</v>
      </c>
      <c r="F1" s="678"/>
      <c r="G1" s="678"/>
      <c r="H1" s="678"/>
      <c r="I1" s="678"/>
      <c r="J1" s="678"/>
      <c r="K1" s="678"/>
      <c r="L1" s="678"/>
      <c r="M1" s="678"/>
      <c r="N1" s="678"/>
      <c r="O1" s="678"/>
      <c r="P1" s="678"/>
      <c r="Q1" s="678"/>
      <c r="R1" s="678"/>
      <c r="S1" s="678"/>
      <c r="T1" s="678"/>
      <c r="U1" s="678"/>
      <c r="V1" s="678"/>
      <c r="W1" s="678"/>
      <c r="X1" s="678"/>
      <c r="Y1" s="678"/>
      <c r="Z1" s="678"/>
      <c r="AA1" s="678"/>
      <c r="AB1" s="678"/>
      <c r="AC1" s="678"/>
      <c r="AD1" s="678"/>
      <c r="AE1" s="678"/>
      <c r="AF1" s="678"/>
      <c r="AG1" s="679"/>
      <c r="AH1" s="701" t="s">
        <v>1</v>
      </c>
      <c r="AI1" s="678"/>
      <c r="AJ1" s="678"/>
      <c r="AK1" s="679"/>
    </row>
    <row r="2" spans="1:37" x14ac:dyDescent="0.3">
      <c r="A2" s="694"/>
      <c r="B2" s="695"/>
      <c r="C2" s="695"/>
      <c r="D2" s="696"/>
      <c r="E2" s="702" t="s">
        <v>2</v>
      </c>
      <c r="F2" s="692"/>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3"/>
      <c r="AH2" s="701" t="s">
        <v>3</v>
      </c>
      <c r="AI2" s="678"/>
      <c r="AJ2" s="678"/>
      <c r="AK2" s="679"/>
    </row>
    <row r="3" spans="1:37" x14ac:dyDescent="0.3">
      <c r="A3" s="697"/>
      <c r="B3" s="698"/>
      <c r="C3" s="698"/>
      <c r="D3" s="699"/>
      <c r="E3" s="697"/>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9"/>
      <c r="AH3" s="701" t="s">
        <v>4</v>
      </c>
      <c r="AI3" s="678"/>
      <c r="AJ3" s="678"/>
      <c r="AK3" s="679"/>
    </row>
    <row r="4" spans="1:37" x14ac:dyDescent="0.3">
      <c r="A4" s="102"/>
      <c r="B4" s="103"/>
      <c r="C4" s="102"/>
      <c r="D4" s="102"/>
      <c r="E4" s="104"/>
      <c r="F4" s="102"/>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row>
    <row r="5" spans="1:37" ht="36" customHeight="1" x14ac:dyDescent="0.3">
      <c r="A5" s="682" t="s">
        <v>5</v>
      </c>
      <c r="B5" s="679"/>
      <c r="C5" s="683" t="s">
        <v>736</v>
      </c>
      <c r="D5" s="678"/>
      <c r="E5" s="678"/>
      <c r="F5" s="678"/>
      <c r="G5" s="679"/>
      <c r="H5" s="684" t="s">
        <v>7</v>
      </c>
      <c r="I5" s="685"/>
      <c r="J5" s="683" t="s">
        <v>263</v>
      </c>
      <c r="K5" s="678"/>
      <c r="L5" s="678"/>
      <c r="M5" s="678"/>
      <c r="N5" s="679"/>
      <c r="O5" s="684" t="s">
        <v>8</v>
      </c>
      <c r="P5" s="685"/>
      <c r="Q5" s="686" t="s">
        <v>264</v>
      </c>
      <c r="R5" s="687"/>
      <c r="S5" s="687"/>
      <c r="T5" s="687"/>
      <c r="U5" s="687"/>
      <c r="V5" s="687"/>
      <c r="W5" s="687"/>
      <c r="X5" s="687"/>
      <c r="Y5" s="687"/>
      <c r="Z5" s="687"/>
      <c r="AA5" s="687"/>
      <c r="AB5" s="687"/>
      <c r="AC5" s="687"/>
      <c r="AD5" s="687"/>
      <c r="AE5" s="688"/>
      <c r="AF5" s="150" t="s">
        <v>10</v>
      </c>
      <c r="AG5" s="706" t="s">
        <v>265</v>
      </c>
      <c r="AH5" s="707"/>
      <c r="AI5" s="707"/>
      <c r="AJ5" s="707"/>
      <c r="AK5" s="708"/>
    </row>
    <row r="6" spans="1:37" x14ac:dyDescent="0.3">
      <c r="A6" s="709" t="s">
        <v>12</v>
      </c>
      <c r="B6" s="678"/>
      <c r="C6" s="678"/>
      <c r="D6" s="678"/>
      <c r="E6" s="678"/>
      <c r="F6" s="678"/>
      <c r="G6" s="679"/>
      <c r="H6" s="710" t="s">
        <v>13</v>
      </c>
      <c r="I6" s="678"/>
      <c r="J6" s="678"/>
      <c r="K6" s="678"/>
      <c r="L6" s="678"/>
      <c r="M6" s="678"/>
      <c r="N6" s="679"/>
      <c r="O6" s="677" t="s">
        <v>14</v>
      </c>
      <c r="P6" s="678"/>
      <c r="Q6" s="678"/>
      <c r="R6" s="678"/>
      <c r="S6" s="678"/>
      <c r="T6" s="678"/>
      <c r="U6" s="678"/>
      <c r="V6" s="678"/>
      <c r="W6" s="678"/>
      <c r="X6" s="679"/>
      <c r="Y6" s="680" t="s">
        <v>15</v>
      </c>
      <c r="Z6" s="678"/>
      <c r="AA6" s="678"/>
      <c r="AB6" s="678"/>
      <c r="AC6" s="678"/>
      <c r="AD6" s="678"/>
      <c r="AE6" s="679"/>
      <c r="AF6" s="681" t="s">
        <v>16</v>
      </c>
      <c r="AG6" s="678"/>
      <c r="AH6" s="678"/>
      <c r="AI6" s="678"/>
      <c r="AJ6" s="678"/>
      <c r="AK6" s="679"/>
    </row>
    <row r="7" spans="1:37" x14ac:dyDescent="0.3">
      <c r="A7" s="703" t="s">
        <v>17</v>
      </c>
      <c r="B7" s="704" t="s">
        <v>18</v>
      </c>
      <c r="C7" s="705" t="s">
        <v>19</v>
      </c>
      <c r="D7" s="705" t="s">
        <v>20</v>
      </c>
      <c r="E7" s="704" t="s">
        <v>21</v>
      </c>
      <c r="F7" s="705" t="s">
        <v>22</v>
      </c>
      <c r="G7" s="705" t="s">
        <v>23</v>
      </c>
      <c r="H7" s="689" t="s">
        <v>24</v>
      </c>
      <c r="I7" s="711" t="s">
        <v>25</v>
      </c>
      <c r="J7" s="689" t="s">
        <v>26</v>
      </c>
      <c r="K7" s="689" t="s">
        <v>27</v>
      </c>
      <c r="L7" s="689" t="s">
        <v>28</v>
      </c>
      <c r="M7" s="711" t="s">
        <v>25</v>
      </c>
      <c r="N7" s="689" t="s">
        <v>29</v>
      </c>
      <c r="O7" s="713" t="s">
        <v>30</v>
      </c>
      <c r="P7" s="714" t="s">
        <v>31</v>
      </c>
      <c r="Q7" s="714" t="s">
        <v>32</v>
      </c>
      <c r="R7" s="714" t="s">
        <v>33</v>
      </c>
      <c r="S7" s="715" t="s">
        <v>34</v>
      </c>
      <c r="T7" s="678"/>
      <c r="U7" s="678"/>
      <c r="V7" s="678"/>
      <c r="W7" s="678"/>
      <c r="X7" s="679"/>
      <c r="Y7" s="712" t="s">
        <v>35</v>
      </c>
      <c r="Z7" s="712" t="s">
        <v>36</v>
      </c>
      <c r="AA7" s="712" t="s">
        <v>25</v>
      </c>
      <c r="AB7" s="712" t="s">
        <v>37</v>
      </c>
      <c r="AC7" s="712" t="s">
        <v>25</v>
      </c>
      <c r="AD7" s="712" t="s">
        <v>38</v>
      </c>
      <c r="AE7" s="712" t="s">
        <v>39</v>
      </c>
      <c r="AF7" s="716" t="s">
        <v>16</v>
      </c>
      <c r="AG7" s="716" t="s">
        <v>40</v>
      </c>
      <c r="AH7" s="716" t="s">
        <v>41</v>
      </c>
      <c r="AI7" s="716" t="s">
        <v>42</v>
      </c>
      <c r="AJ7" s="716" t="s">
        <v>43</v>
      </c>
      <c r="AK7" s="716" t="s">
        <v>44</v>
      </c>
    </row>
    <row r="8" spans="1:37" ht="80.400000000000006" x14ac:dyDescent="0.3">
      <c r="A8" s="690"/>
      <c r="B8" s="690"/>
      <c r="C8" s="690"/>
      <c r="D8" s="690"/>
      <c r="E8" s="690"/>
      <c r="F8" s="690"/>
      <c r="G8" s="690"/>
      <c r="H8" s="690"/>
      <c r="I8" s="690"/>
      <c r="J8" s="690"/>
      <c r="K8" s="690"/>
      <c r="L8" s="690"/>
      <c r="M8" s="690"/>
      <c r="N8" s="690"/>
      <c r="O8" s="690"/>
      <c r="P8" s="690"/>
      <c r="Q8" s="690"/>
      <c r="R8" s="690"/>
      <c r="S8" s="105" t="s">
        <v>45</v>
      </c>
      <c r="T8" s="105" t="s">
        <v>46</v>
      </c>
      <c r="U8" s="105" t="s">
        <v>47</v>
      </c>
      <c r="V8" s="105" t="s">
        <v>48</v>
      </c>
      <c r="W8" s="105" t="s">
        <v>49</v>
      </c>
      <c r="X8" s="105" t="s">
        <v>50</v>
      </c>
      <c r="Y8" s="690"/>
      <c r="Z8" s="690"/>
      <c r="AA8" s="690"/>
      <c r="AB8" s="690"/>
      <c r="AC8" s="690"/>
      <c r="AD8" s="690"/>
      <c r="AE8" s="690"/>
      <c r="AF8" s="690"/>
      <c r="AG8" s="690"/>
      <c r="AH8" s="690"/>
      <c r="AI8" s="690"/>
      <c r="AJ8" s="690"/>
      <c r="AK8" s="690"/>
    </row>
    <row r="9" spans="1:37" ht="138" x14ac:dyDescent="0.3">
      <c r="A9" s="117">
        <v>3</v>
      </c>
      <c r="B9" s="115" t="s">
        <v>51</v>
      </c>
      <c r="C9" s="115" t="s">
        <v>266</v>
      </c>
      <c r="D9" s="115" t="s">
        <v>267</v>
      </c>
      <c r="E9" s="115" t="s">
        <v>268</v>
      </c>
      <c r="F9" s="115" t="s">
        <v>251</v>
      </c>
      <c r="G9" s="115" t="s">
        <v>84</v>
      </c>
      <c r="H9" s="107" t="str">
        <f>IF(G9="","",IF('[31]Mapa final'!G11='[31]Tabla probabilidad'!$C$4,"MUY BAJA",IF('[31]Mapa final'!G13='[31]Tabla probabilidad'!$C$5,"BAJA",IF('[31]Mapa final'!G13='[31]Tabla probabilidad'!$C$6,"MEDIA",IF('[31]Mapa final'!G13='[31]Tabla probabilidad'!$C$7,"ALTA",IF('[31]Mapa final'!G13='[31]Tabla probabilidad'!$C$8,"MUY ALTA"))))))</f>
        <v>BAJA</v>
      </c>
      <c r="I9" s="118">
        <v>1</v>
      </c>
      <c r="J9" s="118" t="s">
        <v>135</v>
      </c>
      <c r="K9" s="119" t="str">
        <f>IF(J9="","",IF(NOT(ISERROR(MATCH(J9,'[32]Tabla Impacto'!$B$37:$B$39,0))),'[32]Tabla Impacto'!$F$37&amp;"Por favor no seleccionar los criterios de impacto(Afectación Económica o presupuestal y Pérdida Reputacional)",J9))</f>
        <v xml:space="preserve">     Entre 100 y 500 SMLMV </v>
      </c>
      <c r="L9" s="120" t="str">
        <f>IF(OR(J9='[31]Tabla Impacto'!$F$25,J9='[31]Tabla Impacto'!$F$31),"Leve",IF(OR(J9='[31]Tabla Impacto'!$F$26,J9='[31]Tabla Impacto'!$F$32),"Menor",IF(OR(J9='[31]Tabla Impacto'!$F$27,J9='[31]Tabla Impacto'!$F$33,J9='[31]Tabla Impacto'!$F$37),"Moderado",IF(OR(J9='[31]Tabla Impacto'!$F$28,J9='[31]Tabla Impacto'!$F$34,J9='[31]Tabla Impacto'!$F$38),"Mayor",IF(OR(J9='[31]Tabla Impacto'!$F$29,J9='[31]Tabla Impacto'!$F$35,J9='[31]Tabla Impacto'!$F$39),"Catastrófico","")))))</f>
        <v/>
      </c>
      <c r="M9" s="119" t="str">
        <f t="shared" ref="M9:M10" si="0">IF(L9="","",IF(L9="Leve",0.2,IF(L9="Menor",0.4,IF(L9="Moderado",0.6,IF(L9="Mayor",0.8,IF(L9="Catastrófico",1,))))))</f>
        <v/>
      </c>
      <c r="N9" s="121" t="str">
        <f t="shared" ref="N9:N10" si="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109">
        <v>1</v>
      </c>
      <c r="P9" s="110" t="s">
        <v>269</v>
      </c>
      <c r="Q9" s="110" t="s">
        <v>270</v>
      </c>
      <c r="R9" s="109" t="str">
        <f t="shared" ref="R9" si="2">IF(OR(S9="Preventivo",S9="Detectivo"),"Probabilidad",IF(S9="Correctivo","Impacto",""))</f>
        <v>Probabilidad</v>
      </c>
      <c r="S9" s="109" t="s">
        <v>60</v>
      </c>
      <c r="T9" s="109" t="s">
        <v>61</v>
      </c>
      <c r="U9" s="111" t="str">
        <f t="shared" ref="U9" si="3">IF(AND(S9="Preventivo",T9="Automático"),"50%",IF(AND(S9="Preventivo",T9="Manual"),"40%",IF(AND(S9="Detectivo",T9="Automático"),"40%",IF(AND(S9="Detectivo",T9="Manual"),"30%",IF(AND(S9="Correctivo",T9="Automático"),"35%",IF(AND(S9="Correctivo",T9="Manual"),"25%",""))))))</f>
        <v>40%</v>
      </c>
      <c r="V9" s="109" t="s">
        <v>69</v>
      </c>
      <c r="W9" s="109" t="s">
        <v>116</v>
      </c>
      <c r="X9" s="109" t="s">
        <v>64</v>
      </c>
      <c r="Y9" s="112">
        <f t="shared" ref="Y9" si="4">IFERROR(IF(R9="Probabilidad",(I9-(+I9*U9)),IF(R9="Impacto",I9,"")),"")</f>
        <v>0.6</v>
      </c>
      <c r="Z9" s="113" t="str">
        <f t="shared" ref="Z9" si="5">IFERROR(IF(Y9="","",IF(Y9&lt;=0.2,"Muy Baja",IF(Y9&lt;=0.4,"Baja",IF(Y9&lt;=0.6,"Media",IF(Y9&lt;=0.8,"Alta","Muy Alta"))))),"")</f>
        <v>Media</v>
      </c>
      <c r="AA9" s="111">
        <f t="shared" ref="AA9" si="6">+Y9</f>
        <v>0.6</v>
      </c>
      <c r="AB9" s="113" t="str">
        <f t="shared" ref="AB9" si="7">IFERROR(IF(AC9="","",IF(AC9&lt;=0.2,"Leve",IF(AC9&lt;=0.4,"Menor",IF(AC9&lt;=0.6,"Moderado",IF(AC9&lt;=0.8,"Mayor","Catastrófico"))))),"")</f>
        <v/>
      </c>
      <c r="AC9" s="111" t="str">
        <f t="shared" ref="AC9" si="8">IFERROR(IF(R9="Impacto",(M9-(+M9*U9)),IF(R9="Probabilidad",M9,"")),"")</f>
        <v/>
      </c>
      <c r="AD9" s="114" t="str">
        <f t="shared" ref="AD9" si="9">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09" t="s">
        <v>200</v>
      </c>
      <c r="AF9" s="115"/>
      <c r="AG9" s="109"/>
      <c r="AH9" s="116"/>
      <c r="AI9" s="116"/>
      <c r="AJ9" s="115"/>
      <c r="AK9" s="109"/>
    </row>
    <row r="10" spans="1:37" ht="117.75" customHeight="1" x14ac:dyDescent="0.3">
      <c r="A10" s="718">
        <v>4</v>
      </c>
      <c r="B10" s="719" t="s">
        <v>70</v>
      </c>
      <c r="C10" s="719" t="s">
        <v>271</v>
      </c>
      <c r="D10" s="719" t="s">
        <v>272</v>
      </c>
      <c r="E10" s="719" t="s">
        <v>273</v>
      </c>
      <c r="F10" s="719" t="s">
        <v>74</v>
      </c>
      <c r="G10" s="719" t="s">
        <v>75</v>
      </c>
      <c r="H10" s="720" t="str">
        <f>IF(G10="","",IF('[31]Mapa final'!G14='[31]Tabla probabilidad'!$C$4,"MUY BAJA",IF('[31]Mapa final'!G14='[31]Tabla probabilidad'!$C$5,"BAJA",IF('[31]Mapa final'!G14='[31]Tabla probabilidad'!$C$6,"MEDIA",IF('[31]Mapa final'!G14='[31]Tabla probabilidad'!$C$7,"ALTA",IF('[31]Mapa final'!G14='[31]Tabla probabilidad'!$C$8,"MUY ALTA"))))))</f>
        <v>ALTA</v>
      </c>
      <c r="I10" s="721">
        <f>IF(H10="","",IF(H10="Muy Baja",0.2,IF(H10="Baja",0.4,IF(H10="Media",0.6,IF(H10="Alta",0.8,IF(H10="Muy Alta",1,))))))</f>
        <v>0.8</v>
      </c>
      <c r="J10" s="721" t="s">
        <v>76</v>
      </c>
      <c r="K10" s="721" t="str">
        <f>IF(J10="","",IF(NOT(ISERROR(MATCH(J10,'[31]Tabla Impacto'!$B$37:$B$39,0))),'[31]Tabla Impacto'!$F$37&amp;"Por favor no seleccionar los criterios de impacto(Afectación Económica o presupuestal y Pérdida Reputacional)",J10))</f>
        <v xml:space="preserve">     El riesgo afecta la imagen de la entidad con algunos usuarios de relevancia frente al logro de los objetivos</v>
      </c>
      <c r="L10" s="720" t="str">
        <f>IF(OR(J10='[31]Tabla Impacto'!$F$25,J10='[31]Tabla Impacto'!$F$31),"Leve",IF(OR(J10='[31]Tabla Impacto'!$F$26,J10='[31]Tabla Impacto'!$F$32),"Menor",IF(OR(J10='[31]Tabla Impacto'!$F$27,J10='[31]Tabla Impacto'!$F$33,J10='[31]Tabla Impacto'!$F$37),"Moderado",IF(OR(J10='[31]Tabla Impacto'!$F$28,J10='[31]Tabla Impacto'!$F$34,J10='[31]Tabla Impacto'!$F$38),"Mayor",IF(OR(J10='[31]Tabla Impacto'!$F$29,J10='[31]Tabla Impacto'!$F$35,J10='[31]Tabla Impacto'!$F$39),"Catastrófico","")))))</f>
        <v/>
      </c>
      <c r="M10" s="721" t="str">
        <f t="shared" si="0"/>
        <v/>
      </c>
      <c r="N10" s="717" t="str">
        <f t="shared" si="1"/>
        <v/>
      </c>
      <c r="O10" s="109">
        <v>1</v>
      </c>
      <c r="P10" s="122" t="s">
        <v>274</v>
      </c>
      <c r="Q10" s="122" t="s">
        <v>275</v>
      </c>
      <c r="R10" s="123" t="str">
        <f>IF(OR(S10="Preventivo",S10="Detectivo"),"Probabilidad",IF(S10="Correctivo","Impacto",""))</f>
        <v>Probabilidad</v>
      </c>
      <c r="S10" s="124" t="s">
        <v>60</v>
      </c>
      <c r="T10" s="124" t="s">
        <v>61</v>
      </c>
      <c r="U10" s="125" t="str">
        <f>IF(AND(S10="Preventivo",T10="Automático"),"50%",IF(AND(S10="Preventivo",T10="Manual"),"40%",IF(AND(S10="Detectivo",T10="Automático"),"40%",IF(AND(S10="Detectivo",T10="Manual"),"30%",IF(AND(S10="Correctivo",T10="Automático"),"35%",IF(AND(S10="Correctivo",T10="Manual"),"25%",""))))))</f>
        <v>40%</v>
      </c>
      <c r="V10" s="124" t="s">
        <v>69</v>
      </c>
      <c r="W10" s="124" t="s">
        <v>63</v>
      </c>
      <c r="X10" s="124" t="s">
        <v>64</v>
      </c>
      <c r="Y10" s="126">
        <f>IFERROR(IF(R10="Probabilidad",(I11-(+I11*U10)),IF(R10="Impacto",I11,"")),"")</f>
        <v>0</v>
      </c>
      <c r="Z10" s="107" t="str">
        <f>IFERROR(IF(Y10="","",IF(Y10&lt;=0.2,"Muy Baja",IF(Y10&lt;=0.4,"Baja",IF(Y10&lt;=0.6,"Media",IF(Y10&lt;=0.8,"Alta","Muy Alta"))))),"")</f>
        <v>Muy Baja</v>
      </c>
      <c r="AA10" s="125">
        <f>+Y10</f>
        <v>0</v>
      </c>
      <c r="AB10" s="107" t="str">
        <f>IFERROR(IF(AC10="","",IF(AC10&lt;=0.2,"Leve",IF(AC10&lt;=0.4,"Menor",IF(AC10&lt;=0.6,"Moderado",IF(AC10&lt;=0.8,"Mayor","Catastrófico"))))),"")</f>
        <v>Leve</v>
      </c>
      <c r="AC10" s="125">
        <f>IFERROR(IF(R10="Impacto",(M11-(+M11*U10)),IF(R10="Probabilidad",M11,"")),"")</f>
        <v>0</v>
      </c>
      <c r="AD10" s="108" t="str">
        <f>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Bajo</v>
      </c>
      <c r="AE10" s="124" t="s">
        <v>65</v>
      </c>
      <c r="AF10" s="115"/>
      <c r="AG10" s="109"/>
      <c r="AH10" s="116"/>
      <c r="AI10" s="116"/>
      <c r="AJ10" s="115"/>
      <c r="AK10" s="109"/>
    </row>
    <row r="11" spans="1:37" x14ac:dyDescent="0.3">
      <c r="A11" s="690"/>
      <c r="B11" s="690"/>
      <c r="C11" s="690"/>
      <c r="D11" s="690"/>
      <c r="E11" s="690"/>
      <c r="F11" s="690"/>
      <c r="G11" s="690"/>
      <c r="H11" s="690"/>
      <c r="I11" s="690"/>
      <c r="J11" s="690"/>
      <c r="K11" s="690"/>
      <c r="L11" s="690"/>
      <c r="M11" s="690"/>
      <c r="N11" s="690"/>
      <c r="O11" s="127">
        <v>2</v>
      </c>
      <c r="P11" s="128"/>
      <c r="Q11" s="128"/>
      <c r="R11" s="128"/>
      <c r="S11" s="128"/>
      <c r="T11" s="128"/>
      <c r="U11" s="128"/>
      <c r="V11" s="128"/>
      <c r="W11" s="128"/>
      <c r="X11" s="128"/>
      <c r="Y11" s="128"/>
      <c r="Z11" s="128"/>
      <c r="AA11" s="128"/>
      <c r="AB11" s="128"/>
      <c r="AC11" s="128"/>
      <c r="AD11" s="128"/>
      <c r="AE11" s="128"/>
      <c r="AF11" s="129"/>
      <c r="AG11" s="109"/>
      <c r="AH11" s="116"/>
      <c r="AI11" s="116"/>
      <c r="AJ11" s="115"/>
      <c r="AK11" s="109"/>
    </row>
    <row r="12" spans="1:37" ht="138" x14ac:dyDescent="0.3">
      <c r="A12" s="718">
        <v>5</v>
      </c>
      <c r="B12" s="719" t="s">
        <v>70</v>
      </c>
      <c r="C12" s="719" t="s">
        <v>276</v>
      </c>
      <c r="D12" s="719" t="s">
        <v>277</v>
      </c>
      <c r="E12" s="719" t="s">
        <v>278</v>
      </c>
      <c r="F12" s="719" t="s">
        <v>74</v>
      </c>
      <c r="G12" s="719" t="s">
        <v>56</v>
      </c>
      <c r="H12" s="720" t="str">
        <f>IF(G12="","",IF('[31]Mapa final'!G16='[31]Tabla probabilidad'!$C$4,"MUY BAJA",IF('[31]Mapa final'!G16='[31]Tabla probabilidad'!$C$5,"BAJA",IF('[31]Mapa final'!G16='[31]Tabla probabilidad'!$C$6,"MEDIA",IF('[31]Mapa final'!G16='[31]Tabla probabilidad'!$C$7,"ALTA",IF('[31]Mapa final'!G16='[31]Tabla probabilidad'!$C$8,"MUY ALTA"))))))</f>
        <v>MEDIA</v>
      </c>
      <c r="I12" s="721">
        <f>IF(H12="","",IF(H12="Muy Baja",0.2,IF(H12="Baja",0.4,IF(H12="Media",0.6,IF(H12="Alta",0.8,IF(H12="Muy Alta",1,))))))</f>
        <v>0.6</v>
      </c>
      <c r="J12" s="721" t="s">
        <v>57</v>
      </c>
      <c r="K12" s="721" t="str">
        <f>IF(J12="","",IF(NOT(ISERROR(MATCH(J12,'[31]Tabla Impacto'!$B$37:$B$39,0))),'[31]Tabla Impacto'!$F$37&amp;"Por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720" t="str">
        <f>IF(OR(J12='[31]Tabla Impacto'!$F$25,J12='[31]Tabla Impacto'!$F$31),"Leve",IF(OR(J12='[31]Tabla Impacto'!$F$26,J12='[31]Tabla Impacto'!$F$32),"Menor",IF(OR(J12='[31]Tabla Impacto'!$F$27,J12='[31]Tabla Impacto'!$F$33,J12='[31]Tabla Impacto'!$F$37),"Moderado",IF(OR(J12='[31]Tabla Impacto'!$F$28,J12='[31]Tabla Impacto'!$F$34,J12='[31]Tabla Impacto'!$F$38),"Mayor",IF(OR(J12='[31]Tabla Impacto'!$F$29,J12='[31]Tabla Impacto'!$F$35,J12='[31]Tabla Impacto'!$F$39),"Catastrófico","")))))</f>
        <v/>
      </c>
      <c r="M12" s="721" t="str">
        <f>IF(L12="","",IF(L12="Leve",0.2,IF(L12="Menor",0.4,IF(L12="Moderado",0.6,IF(L12="Mayor",0.8,IF(L12="Catastrófico",1,))))))</f>
        <v/>
      </c>
      <c r="N12" s="71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
      </c>
      <c r="O12" s="109">
        <v>1</v>
      </c>
      <c r="P12" s="122" t="s">
        <v>279</v>
      </c>
      <c r="Q12" s="122" t="s">
        <v>280</v>
      </c>
      <c r="R12" s="124" t="str">
        <f>IF(OR(S12="Preventivo",S12="Detectivo"),"Probabilidad",IF(S12="Correctivo","Impacto",""))</f>
        <v>Probabilidad</v>
      </c>
      <c r="S12" s="124" t="s">
        <v>60</v>
      </c>
      <c r="T12" s="124" t="s">
        <v>61</v>
      </c>
      <c r="U12" s="125" t="str">
        <f>IF(AND(S12="Preventivo",T12="Automático"),"50%",IF(AND(S12="Preventivo",T12="Manual"),"40%",IF(AND(S12="Detectivo",T12="Automático"),"40%",IF(AND(S12="Detectivo",T12="Manual"),"30%",IF(AND(S12="Correctivo",T12="Automático"),"35%",IF(AND(S12="Correctivo",T12="Manual"),"25%",""))))))</f>
        <v>40%</v>
      </c>
      <c r="V12" s="124" t="s">
        <v>69</v>
      </c>
      <c r="W12" s="124" t="s">
        <v>63</v>
      </c>
      <c r="X12" s="124" t="s">
        <v>64</v>
      </c>
      <c r="Y12" s="126">
        <f>IFERROR(IF(R12="Probabilidad",(I13-(+I13*U12)),IF(R12="Impacto",I13,"")),"")</f>
        <v>0</v>
      </c>
      <c r="Z12" s="107" t="str">
        <f>IFERROR(IF(Y12="","",IF(Y12&lt;=0.2,"Muy Baja",IF(Y12&lt;=0.4,"Baja",IF(Y12&lt;=0.6,"Media",IF(Y12&lt;=0.8,"Alta","Muy Alta"))))),"")</f>
        <v>Muy Baja</v>
      </c>
      <c r="AA12" s="125">
        <f>+Y12</f>
        <v>0</v>
      </c>
      <c r="AB12" s="107" t="str">
        <f>IFERROR(IF(AC12="","",IF(AC12&lt;=0.2,"Leve",IF(AC12&lt;=0.4,"Menor",IF(AC12&lt;=0.6,"Moderado",IF(AC12&lt;=0.8,"Mayor","Catastrófico"))))),"")</f>
        <v>Leve</v>
      </c>
      <c r="AC12" s="125">
        <f>IFERROR(IF(R12="Impacto",(M13-(+M13*U12)),IF(R12="Probabilidad",M13,"")),"")</f>
        <v>0</v>
      </c>
      <c r="AD12" s="101" t="str">
        <f>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Bajo</v>
      </c>
      <c r="AE12" s="130" t="s">
        <v>236</v>
      </c>
      <c r="AF12" s="131"/>
      <c r="AG12" s="124"/>
      <c r="AH12" s="132"/>
      <c r="AI12" s="132"/>
      <c r="AJ12" s="106"/>
      <c r="AK12" s="124"/>
    </row>
    <row r="13" spans="1:37" x14ac:dyDescent="0.3">
      <c r="A13" s="690"/>
      <c r="B13" s="690"/>
      <c r="C13" s="690"/>
      <c r="D13" s="690"/>
      <c r="E13" s="690"/>
      <c r="F13" s="690"/>
      <c r="G13" s="690"/>
      <c r="H13" s="690"/>
      <c r="I13" s="690"/>
      <c r="J13" s="690"/>
      <c r="K13" s="690"/>
      <c r="L13" s="690"/>
      <c r="M13" s="690"/>
      <c r="N13" s="690"/>
      <c r="O13" s="127">
        <v>2</v>
      </c>
      <c r="P13" s="128"/>
      <c r="Q13" s="128"/>
      <c r="R13" s="128"/>
      <c r="S13" s="128"/>
      <c r="T13" s="128"/>
      <c r="U13" s="128"/>
      <c r="V13" s="128"/>
      <c r="W13" s="128"/>
      <c r="X13" s="128"/>
      <c r="Y13" s="128"/>
      <c r="Z13" s="128"/>
      <c r="AA13" s="128"/>
      <c r="AB13" s="128"/>
      <c r="AC13" s="128"/>
      <c r="AD13" s="128"/>
      <c r="AE13" s="128"/>
      <c r="AF13" s="133"/>
      <c r="AG13" s="130"/>
      <c r="AH13" s="134"/>
      <c r="AI13" s="134"/>
      <c r="AJ13" s="133"/>
      <c r="AK13" s="130"/>
    </row>
    <row r="14" spans="1:37" x14ac:dyDescent="0.3">
      <c r="A14" s="722" t="s">
        <v>281</v>
      </c>
      <c r="B14" s="678"/>
      <c r="C14" s="678"/>
      <c r="D14" s="678"/>
      <c r="E14" s="678"/>
      <c r="F14" s="678"/>
      <c r="G14" s="678"/>
      <c r="H14" s="678"/>
      <c r="I14" s="678"/>
      <c r="J14" s="678"/>
      <c r="K14" s="678"/>
      <c r="L14" s="678"/>
      <c r="M14" s="678"/>
      <c r="N14" s="678"/>
      <c r="O14" s="678"/>
      <c r="P14" s="678"/>
      <c r="Q14" s="678"/>
      <c r="R14" s="678"/>
      <c r="S14" s="678"/>
      <c r="T14" s="678"/>
      <c r="U14" s="678"/>
      <c r="V14" s="678"/>
      <c r="W14" s="678"/>
      <c r="X14" s="678"/>
      <c r="Y14" s="678"/>
      <c r="Z14" s="678"/>
      <c r="AA14" s="678"/>
      <c r="AB14" s="678"/>
      <c r="AC14" s="678"/>
      <c r="AD14" s="678"/>
      <c r="AE14" s="678"/>
      <c r="AF14" s="678"/>
      <c r="AG14" s="678"/>
      <c r="AH14" s="678"/>
      <c r="AI14" s="678"/>
      <c r="AJ14" s="678"/>
      <c r="AK14" s="679"/>
    </row>
    <row r="15" spans="1:37" x14ac:dyDescent="0.3">
      <c r="A15" s="135"/>
      <c r="B15" s="136" t="s">
        <v>97</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row>
    <row r="16" spans="1:37" x14ac:dyDescent="0.3">
      <c r="A16" s="102"/>
      <c r="B16" s="102"/>
      <c r="C16" s="102"/>
      <c r="D16" s="102"/>
      <c r="E16" s="104"/>
      <c r="F16" s="102"/>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row>
  </sheetData>
  <mergeCells count="79">
    <mergeCell ref="A14:AK14"/>
    <mergeCell ref="M12:M13"/>
    <mergeCell ref="N12:N13"/>
    <mergeCell ref="G12:G13"/>
    <mergeCell ref="H12:H13"/>
    <mergeCell ref="I12:I13"/>
    <mergeCell ref="J12:J13"/>
    <mergeCell ref="K12:K13"/>
    <mergeCell ref="L12:L13"/>
    <mergeCell ref="A12:A13"/>
    <mergeCell ref="B12:B13"/>
    <mergeCell ref="C12:C13"/>
    <mergeCell ref="D12:D13"/>
    <mergeCell ref="E12:E13"/>
    <mergeCell ref="F12:F13"/>
    <mergeCell ref="N10:N11"/>
    <mergeCell ref="A10:A11"/>
    <mergeCell ref="B10:B11"/>
    <mergeCell ref="C10:C11"/>
    <mergeCell ref="D10:D11"/>
    <mergeCell ref="E10:E11"/>
    <mergeCell ref="F10:F11"/>
    <mergeCell ref="G10:G11"/>
    <mergeCell ref="H10:H11"/>
    <mergeCell ref="I10:I11"/>
    <mergeCell ref="J10:J11"/>
    <mergeCell ref="K10:K11"/>
    <mergeCell ref="L10:L11"/>
    <mergeCell ref="M10:M11"/>
    <mergeCell ref="AJ7:AJ8"/>
    <mergeCell ref="AK7:AK8"/>
    <mergeCell ref="AD7:AD8"/>
    <mergeCell ref="AE7:AE8"/>
    <mergeCell ref="AF7:AF8"/>
    <mergeCell ref="AG7:AG8"/>
    <mergeCell ref="AH7:AH8"/>
    <mergeCell ref="AI7:AI8"/>
    <mergeCell ref="AC7:AC8"/>
    <mergeCell ref="M7:M8"/>
    <mergeCell ref="N7:N8"/>
    <mergeCell ref="O7:O8"/>
    <mergeCell ref="P7:P8"/>
    <mergeCell ref="Q7:Q8"/>
    <mergeCell ref="R7:R8"/>
    <mergeCell ref="S7:X7"/>
    <mergeCell ref="Y7:Y8"/>
    <mergeCell ref="Z7:Z8"/>
    <mergeCell ref="AA7:AA8"/>
    <mergeCell ref="AB7:AB8"/>
    <mergeCell ref="G7:G8"/>
    <mergeCell ref="H7:H8"/>
    <mergeCell ref="I7:I8"/>
    <mergeCell ref="J7:J8"/>
    <mergeCell ref="K7:K8"/>
    <mergeCell ref="L7:L8"/>
    <mergeCell ref="A1:D3"/>
    <mergeCell ref="E1:AG1"/>
    <mergeCell ref="AH1:AK1"/>
    <mergeCell ref="E2:AG3"/>
    <mergeCell ref="AH2:AK2"/>
    <mergeCell ref="AH3:AK3"/>
    <mergeCell ref="A7:A8"/>
    <mergeCell ref="B7:B8"/>
    <mergeCell ref="C7:C8"/>
    <mergeCell ref="D7:D8"/>
    <mergeCell ref="E7:E8"/>
    <mergeCell ref="F7:F8"/>
    <mergeCell ref="AG5:AK5"/>
    <mergeCell ref="A6:G6"/>
    <mergeCell ref="H6:N6"/>
    <mergeCell ref="O6:X6"/>
    <mergeCell ref="Y6:AE6"/>
    <mergeCell ref="AF6:AK6"/>
    <mergeCell ref="A5:B5"/>
    <mergeCell ref="C5:G5"/>
    <mergeCell ref="H5:I5"/>
    <mergeCell ref="J5:N5"/>
    <mergeCell ref="O5:P5"/>
    <mergeCell ref="Q5:AE5"/>
  </mergeCells>
  <conditionalFormatting sqref="H9:H10">
    <cfRule type="cellIs" dxfId="245" priority="1" operator="equal">
      <formula>"Muy Alta"</formula>
    </cfRule>
    <cfRule type="cellIs" dxfId="244" priority="2" operator="equal">
      <formula>"Alta"</formula>
    </cfRule>
    <cfRule type="cellIs" dxfId="243" priority="3" operator="equal">
      <formula>"Media"</formula>
    </cfRule>
    <cfRule type="cellIs" dxfId="242" priority="4" operator="equal">
      <formula>"Baja"</formula>
    </cfRule>
    <cfRule type="cellIs" dxfId="241" priority="5" operator="equal">
      <formula>"Muy Baja"</formula>
    </cfRule>
  </conditionalFormatting>
  <conditionalFormatting sqref="K9:K13">
    <cfRule type="containsText" dxfId="240" priority="6" operator="containsText" text="❌">
      <formula>NOT(ISERROR(SEARCH(("❌"),(K9))))</formula>
    </cfRule>
  </conditionalFormatting>
  <conditionalFormatting sqref="L9:L10">
    <cfRule type="cellIs" dxfId="239" priority="7" operator="equal">
      <formula>"Catastrófico"</formula>
    </cfRule>
    <cfRule type="cellIs" dxfId="238" priority="8" operator="equal">
      <formula>"Mayor"</formula>
    </cfRule>
    <cfRule type="cellIs" dxfId="237" priority="9" operator="equal">
      <formula>"Moderado"</formula>
    </cfRule>
    <cfRule type="cellIs" dxfId="236" priority="10" operator="equal">
      <formula>"Menor"</formula>
    </cfRule>
    <cfRule type="cellIs" dxfId="235" priority="11" operator="equal">
      <formula>"Leve"</formula>
    </cfRule>
  </conditionalFormatting>
  <conditionalFormatting sqref="N9:N10">
    <cfRule type="cellIs" dxfId="234" priority="12" operator="equal">
      <formula>"Extremo"</formula>
    </cfRule>
    <cfRule type="cellIs" dxfId="233" priority="13" operator="equal">
      <formula>"Alto"</formula>
    </cfRule>
    <cfRule type="cellIs" dxfId="232" priority="14" operator="equal">
      <formula>"Moderado"</formula>
    </cfRule>
    <cfRule type="cellIs" dxfId="231" priority="15" operator="equal">
      <formula>"Bajo"</formula>
    </cfRule>
  </conditionalFormatting>
  <conditionalFormatting sqref="Z9:Z10 H12 Z12">
    <cfRule type="cellIs" dxfId="230" priority="30" operator="equal">
      <formula>"Muy Alta"</formula>
    </cfRule>
    <cfRule type="cellIs" dxfId="229" priority="31" operator="equal">
      <formula>"Alta"</formula>
    </cfRule>
    <cfRule type="cellIs" dxfId="228" priority="32" operator="equal">
      <formula>"Media"</formula>
    </cfRule>
    <cfRule type="cellIs" dxfId="227" priority="33" operator="equal">
      <formula>"Baja"</formula>
    </cfRule>
    <cfRule type="cellIs" dxfId="226" priority="34" operator="equal">
      <formula>"Muy Baja"</formula>
    </cfRule>
  </conditionalFormatting>
  <conditionalFormatting sqref="AB9:AB10 L12 AB12">
    <cfRule type="cellIs" dxfId="225" priority="36" operator="equal">
      <formula>"Catastrófico"</formula>
    </cfRule>
    <cfRule type="cellIs" dxfId="224" priority="37" operator="equal">
      <formula>"Mayor"</formula>
    </cfRule>
    <cfRule type="cellIs" dxfId="223" priority="38" operator="equal">
      <formula>"Moderado"</formula>
    </cfRule>
    <cfRule type="cellIs" dxfId="222" priority="39" operator="equal">
      <formula>"Menor"</formula>
    </cfRule>
    <cfRule type="cellIs" dxfId="221" priority="40" operator="equal">
      <formula>"Leve"</formula>
    </cfRule>
  </conditionalFormatting>
  <conditionalFormatting sqref="AD9:AD10 N12 AD12">
    <cfRule type="cellIs" dxfId="220" priority="41" operator="equal">
      <formula>"Extremo"</formula>
    </cfRule>
    <cfRule type="cellIs" dxfId="219" priority="42" operator="equal">
      <formula>"Alto"</formula>
    </cfRule>
    <cfRule type="cellIs" dxfId="218" priority="43" operator="equal">
      <formula>"Moderado"</formula>
    </cfRule>
    <cfRule type="cellIs" dxfId="217" priority="44" operator="equal">
      <formula>"Bajo"</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1E15-6210-4B3E-8F90-29094C01E992}">
  <sheetPr>
    <tabColor theme="8" tint="-0.249977111117893"/>
  </sheetPr>
  <dimension ref="A1:AK18"/>
  <sheetViews>
    <sheetView topLeftCell="F1" zoomScale="90" zoomScaleNormal="90" workbookViewId="0">
      <selection activeCell="C5" sqref="C5:G5"/>
    </sheetView>
  </sheetViews>
  <sheetFormatPr baseColWidth="10" defaultRowHeight="14.4" x14ac:dyDescent="0.3"/>
  <cols>
    <col min="4" max="4" width="17.88671875" customWidth="1"/>
    <col min="5" max="5" width="48" customWidth="1"/>
    <col min="6" max="6" width="16.109375" customWidth="1"/>
    <col min="7" max="7" width="17.5546875" customWidth="1"/>
    <col min="16" max="16" width="50.88671875" customWidth="1"/>
    <col min="17" max="17" width="23.5546875" customWidth="1"/>
  </cols>
  <sheetData>
    <row r="1" spans="1:37" ht="21" x14ac:dyDescent="0.3">
      <c r="A1" s="373"/>
      <c r="B1" s="373"/>
      <c r="C1" s="373"/>
      <c r="D1" s="373"/>
      <c r="E1" s="738" t="s">
        <v>0</v>
      </c>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375" t="s">
        <v>1</v>
      </c>
      <c r="AI1" s="375"/>
      <c r="AJ1" s="375"/>
      <c r="AK1" s="375"/>
    </row>
    <row r="2" spans="1:37" x14ac:dyDescent="0.3">
      <c r="A2" s="373"/>
      <c r="B2" s="373"/>
      <c r="C2" s="373"/>
      <c r="D2" s="373"/>
      <c r="E2" s="737" t="s">
        <v>247</v>
      </c>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375" t="s">
        <v>3</v>
      </c>
      <c r="AI2" s="375"/>
      <c r="AJ2" s="375"/>
      <c r="AK2" s="375"/>
    </row>
    <row r="3" spans="1:37" x14ac:dyDescent="0.3">
      <c r="A3" s="373"/>
      <c r="B3" s="373"/>
      <c r="C3" s="373"/>
      <c r="D3" s="373"/>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35.25" customHeight="1" x14ac:dyDescent="0.3">
      <c r="A5" s="731" t="s">
        <v>5</v>
      </c>
      <c r="B5" s="731"/>
      <c r="C5" s="683" t="s">
        <v>736</v>
      </c>
      <c r="D5" s="678"/>
      <c r="E5" s="678"/>
      <c r="F5" s="678"/>
      <c r="G5" s="679"/>
      <c r="H5" s="731" t="s">
        <v>7</v>
      </c>
      <c r="I5" s="731"/>
      <c r="J5" s="732" t="s">
        <v>737</v>
      </c>
      <c r="K5" s="732"/>
      <c r="L5" s="732"/>
      <c r="M5" s="732"/>
      <c r="N5" s="732"/>
      <c r="O5" s="733" t="s">
        <v>8</v>
      </c>
      <c r="P5" s="733"/>
      <c r="Q5" s="734" t="s">
        <v>248</v>
      </c>
      <c r="R5" s="735"/>
      <c r="S5" s="735"/>
      <c r="T5" s="735"/>
      <c r="U5" s="735"/>
      <c r="V5" s="735"/>
      <c r="W5" s="735"/>
      <c r="X5" s="735"/>
      <c r="Y5" s="735"/>
      <c r="Z5" s="735"/>
      <c r="AA5" s="735"/>
      <c r="AB5" s="735"/>
      <c r="AC5" s="735"/>
      <c r="AD5" s="735"/>
      <c r="AE5" s="736"/>
      <c r="AF5" s="147" t="s">
        <v>10</v>
      </c>
      <c r="AG5" s="739" t="s">
        <v>249</v>
      </c>
      <c r="AH5" s="740"/>
      <c r="AI5" s="740"/>
      <c r="AJ5" s="740"/>
      <c r="AK5" s="741"/>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405" t="s">
        <v>17</v>
      </c>
      <c r="B7" s="378" t="s">
        <v>18</v>
      </c>
      <c r="C7" s="390" t="s">
        <v>19</v>
      </c>
      <c r="D7" s="390" t="s">
        <v>20</v>
      </c>
      <c r="E7" s="390"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79.8" x14ac:dyDescent="0.3">
      <c r="A8" s="405"/>
      <c r="B8" s="378"/>
      <c r="C8" s="390"/>
      <c r="D8" s="390"/>
      <c r="E8" s="390"/>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151.80000000000001" x14ac:dyDescent="0.3">
      <c r="A9" s="1">
        <v>1</v>
      </c>
      <c r="B9" s="364" t="s">
        <v>130</v>
      </c>
      <c r="C9" s="365" t="s">
        <v>250</v>
      </c>
      <c r="D9" s="365" t="s">
        <v>846</v>
      </c>
      <c r="E9" s="365" t="s">
        <v>847</v>
      </c>
      <c r="F9" s="364" t="s">
        <v>251</v>
      </c>
      <c r="G9" s="364" t="s">
        <v>84</v>
      </c>
      <c r="H9" s="366" t="str">
        <f>IF(G9="","",IF('[33]Mapa final'!G9='[33]Tabla probabilidad'!$C$4,"MUY BAJA",IF('[33]Mapa final'!G9='[33]Tabla probabilidad'!$C$5,"BAJA",IF('[33]Mapa final'!G9='[33]Tabla probabilidad'!$C$6,"MEDIA",IF('[33]Mapa final'!G9='[33]Tabla probabilidad'!$C$7,"ALTA",IF('[33]Mapa final'!G9='[33]Tabla probabilidad'!$C$8,"MUY ALTA"))))))</f>
        <v>BAJA</v>
      </c>
      <c r="I9" s="20">
        <f>IF(H9="","",IF(H9="Muy Baja",0.2,IF(H9="Baja",0.4,IF(H9="Media",0.6,IF(H9="Alta",0.8,IF(H9="Muy Alta",1,))))))</f>
        <v>0.4</v>
      </c>
      <c r="J9" s="21" t="s">
        <v>252</v>
      </c>
      <c r="K9" s="20" t="str">
        <f>IF(J9="","",IF(NOT(ISERROR(MATCH(J9,'[33]Tabla Impacto'!$B$37:$B$39,0))),'[33]Tabla Impacto'!$F$37&amp;"Por favor no seleccionar los criterios de impacto(Afectación Económica o presupuestal y Pérdida Reputacional)",J9))</f>
        <v xml:space="preserve">     Afectación menor a 10 SMLMV</v>
      </c>
      <c r="L9" s="366" t="str">
        <f>IF(OR(J9='[33]Tabla Impacto'!$F$25,J9='[33]Tabla Impacto'!$F$31),"Leve",IF(OR(J9='[33]Tabla Impacto'!$F$26,J9='[33]Tabla Impacto'!$F$32),"Menor",IF(OR(J9='[33]Tabla Impacto'!$F$27,J9='[33]Tabla Impacto'!$F$33,J9='[33]Tabla Impacto'!$F$37),"Moderado",IF(OR(J9='[33]Tabla Impacto'!$F$28,J9='[33]Tabla Impacto'!$F$34,J9='[33]Tabla Impacto'!$F$38),"Mayor",IF(OR(J9='[33]Tabla Impacto'!$F$29,J9='[33]Tabla Impacto'!$F$35,J9='[33]Tabla Impacto'!$F$39),"Catastrófico","")))))</f>
        <v/>
      </c>
      <c r="M9" s="20" t="str">
        <f>IF(L9="","",IF(L9="Leve",0.2,IF(L9="Menor",0.4,IF(L9="Moderado",0.6,IF(L9="Mayor",0.8,IF(L9="Catastrófico",1,))))))</f>
        <v/>
      </c>
      <c r="N9" s="367"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22">
        <v>1</v>
      </c>
      <c r="P9" s="368" t="s">
        <v>848</v>
      </c>
      <c r="Q9" s="368" t="s">
        <v>849</v>
      </c>
      <c r="R9" s="369" t="str">
        <f>IF(OR(S9="Preventivo",S9="Detectivo"),"Probabilidad",IF(S9="Correctivo","Impacto",""))</f>
        <v>Probabilidad</v>
      </c>
      <c r="S9" s="369" t="s">
        <v>68</v>
      </c>
      <c r="T9" s="369" t="s">
        <v>61</v>
      </c>
      <c r="U9" s="370" t="str">
        <f>IF(AND(S9="Preventivo",T9="Automático"),"50%",IF(AND(S9="Preventivo",T9="Manual"),"40%",IF(AND(S9="Detectivo",T9="Automático"),"40%",IF(AND(S9="Detectivo",T9="Manual"),"30%",IF(AND(S9="Correctivo",T9="Automático"),"35%",IF(AND(S9="Correctivo",T9="Manual"),"25%",""))))))</f>
        <v>30%</v>
      </c>
      <c r="V9" s="369" t="s">
        <v>69</v>
      </c>
      <c r="W9" s="369" t="s">
        <v>63</v>
      </c>
      <c r="X9" s="369" t="s">
        <v>64</v>
      </c>
      <c r="Y9" s="25">
        <f>IFERROR(IF(R9="Probabilidad",(I9-(+I9*U9)),IF(R9="Impacto",I9,"")),"")</f>
        <v>0.28000000000000003</v>
      </c>
      <c r="Z9" s="366" t="str">
        <f>IFERROR(IF(Y9="","",IF(Y9&lt;=0.2,"Muy Baja",IF(Y9&lt;=0.4,"Baja",IF(Y9&lt;=0.6,"Media",IF(Y9&lt;=0.8,"Alta","Muy Alta"))))),"")</f>
        <v>Baja</v>
      </c>
      <c r="AA9" s="24">
        <f>+Y9</f>
        <v>0.28000000000000003</v>
      </c>
      <c r="AB9" s="366" t="str">
        <f>IFERROR(IF(AC9="","",IF(AC9&lt;=0.2,"Leve",IF(AC9&lt;=0.4,"Menor",IF(AC9&lt;=0.6,"Moderado",IF(AC9&lt;=0.8,"Mayor","Catastrófico"))))),"")</f>
        <v/>
      </c>
      <c r="AC9" s="24" t="str">
        <f>IFERROR(IF(R9="Impacto",(M9-(+M9*U9)),IF(R9="Probabilidad",M9,"")),"")</f>
        <v/>
      </c>
      <c r="AD9" s="367"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2" t="s">
        <v>200</v>
      </c>
      <c r="AF9" s="18"/>
      <c r="AG9" s="12"/>
      <c r="AH9" s="26"/>
      <c r="AI9" s="26"/>
      <c r="AJ9" s="18"/>
      <c r="AK9" s="12"/>
    </row>
    <row r="10" spans="1:37" ht="82.8" customHeight="1" x14ac:dyDescent="0.3">
      <c r="A10" s="373">
        <v>2</v>
      </c>
      <c r="B10" s="725" t="s">
        <v>70</v>
      </c>
      <c r="C10" s="725" t="s">
        <v>253</v>
      </c>
      <c r="D10" s="730" t="s">
        <v>254</v>
      </c>
      <c r="E10" s="730" t="s">
        <v>255</v>
      </c>
      <c r="F10" s="725" t="s">
        <v>55</v>
      </c>
      <c r="G10" s="725" t="s">
        <v>84</v>
      </c>
      <c r="H10" s="729" t="str">
        <f>IF(G10="","",IF('[33]Mapa final'!G10='[33]Tabla probabilidad'!$C$4,"MUY BAJA",IF('[33]Mapa final'!G10='[33]Tabla probabilidad'!$C$5,"BAJA",IF('[33]Mapa final'!G10='[33]Tabla probabilidad'!$C$6,"MEDIA",IF('[33]Mapa final'!G10='[33]Tabla probabilidad'!$C$7,"ALTA",IF('[33]Mapa final'!G10='[33]Tabla probabilidad'!$C$8,"MUY ALTA"))))))</f>
        <v>BAJA</v>
      </c>
      <c r="I10" s="400">
        <f t="shared" ref="I10" si="0">IF(H10="","",IF(H10="Muy Baja",0.2,IF(H10="Baja",0.4,IF(H10="Media",0.6,IF(H10="Alta",0.8,IF(H10="Muy Alta",1,))))))</f>
        <v>0.4</v>
      </c>
      <c r="J10" s="401" t="s">
        <v>57</v>
      </c>
      <c r="K10" s="400" t="str">
        <f>IF(J10="","",IF(NOT(ISERROR(MATCH(J10,'[33]Tabla Impacto'!$B$37:$B$39,0))),'[33]Tabla Impacto'!$F$37&amp;"Por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729" t="str">
        <f>IF(OR(J10='[33]Tabla Impacto'!$F$25,J10='[33]Tabla Impacto'!$F$31),"Leve",IF(OR(J10='[33]Tabla Impacto'!$F$26,J10='[33]Tabla Impacto'!$F$32),"Menor",IF(OR(J10='[33]Tabla Impacto'!$F$27,J10='[33]Tabla Impacto'!$F$33,J10='[33]Tabla Impacto'!$F$37),"Moderado",IF(OR(J10='[33]Tabla Impacto'!$F$28,J10='[33]Tabla Impacto'!$F$34,J10='[33]Tabla Impacto'!$F$38),"Mayor",IF(OR(J10='[33]Tabla Impacto'!$F$29,J10='[33]Tabla Impacto'!$F$35,J10='[33]Tabla Impacto'!$F$39),"Catastrófico","")))))</f>
        <v/>
      </c>
      <c r="M10" s="400" t="str">
        <f t="shared" ref="M10" si="1">IF(L10="","",IF(L10="Leve",0.2,IF(L10="Menor",0.4,IF(L10="Moderado",0.6,IF(L10="Mayor",0.8,IF(L10="Catastrófico",1,))))))</f>
        <v/>
      </c>
      <c r="N10" s="723" t="str">
        <f t="shared" ref="N10" si="2">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22">
        <v>1</v>
      </c>
      <c r="P10" s="371" t="s">
        <v>850</v>
      </c>
      <c r="Q10" s="372" t="s">
        <v>256</v>
      </c>
      <c r="R10" s="22" t="str">
        <f t="shared" ref="R10:R15" si="3">IF(OR(S10="Preventivo",S10="Detectivo"),"Probabilidad",IF(S10="Correctivo","Impacto",""))</f>
        <v>Probabilidad</v>
      </c>
      <c r="S10" s="12" t="s">
        <v>60</v>
      </c>
      <c r="T10" s="12" t="s">
        <v>61</v>
      </c>
      <c r="U10" s="24" t="str">
        <f>IF(AND(S10="Preventivo",T10="Automático"),"50%",IF(AND(S10="Preventivo",T10="Manual"),"40%",IF(AND(S10="Detectivo",T10="Automático"),"40%",IF(AND(S10="Detectivo",T10="Manual"),"30%",IF(AND(S10="Correctivo",T10="Automático"),"35%",IF(AND(S10="Correctivo",T10="Manual"),"25%",""))))))</f>
        <v>40%</v>
      </c>
      <c r="V10" s="12" t="s">
        <v>69</v>
      </c>
      <c r="W10" s="12" t="s">
        <v>63</v>
      </c>
      <c r="X10" s="12" t="s">
        <v>64</v>
      </c>
      <c r="Y10" s="25">
        <f t="shared" ref="Y10:Y15" si="4">IFERROR(IF(R10="Probabilidad",(I10-(+I10*U10)),IF(R10="Impacto",I10,"")),"")</f>
        <v>0.24</v>
      </c>
      <c r="Z10" s="366" t="str">
        <f>IFERROR(IF(Y10="","",IF(Y10&lt;=0.2,"Muy Baja",IF(Y10&lt;=0.4,"Baja",IF(Y10&lt;=0.6,"Media",IF(Y10&lt;=0.8,"Alta","Muy Alta"))))),"")</f>
        <v>Baja</v>
      </c>
      <c r="AA10" s="24">
        <f>+Y10</f>
        <v>0.24</v>
      </c>
      <c r="AB10" s="366" t="str">
        <f>IFERROR(IF(AC10="","",IF(AC10&lt;=0.2,"Leve",IF(AC10&lt;=0.4,"Menor",IF(AC10&lt;=0.6,"Moderado",IF(AC10&lt;=0.8,"Mayor","Catastrófico"))))),"")</f>
        <v/>
      </c>
      <c r="AC10" s="24" t="str">
        <f t="shared" ref="AC10:AC15" si="5">IFERROR(IF(R10="Impacto",(M10-(+M10*U10)),IF(R10="Probabilidad",M10,"")),"")</f>
        <v/>
      </c>
      <c r="AD10" s="723" t="s">
        <v>851</v>
      </c>
      <c r="AE10" s="12" t="s">
        <v>200</v>
      </c>
      <c r="AF10" s="18"/>
      <c r="AG10" s="12"/>
      <c r="AH10" s="26"/>
      <c r="AI10" s="26"/>
      <c r="AJ10" s="18"/>
      <c r="AK10" s="12"/>
    </row>
    <row r="11" spans="1:37" ht="96.6" x14ac:dyDescent="0.3">
      <c r="A11" s="373"/>
      <c r="B11" s="724"/>
      <c r="C11" s="724"/>
      <c r="D11" s="724"/>
      <c r="E11" s="724"/>
      <c r="F11" s="724"/>
      <c r="G11" s="724"/>
      <c r="H11" s="729"/>
      <c r="I11" s="400"/>
      <c r="J11" s="401"/>
      <c r="K11" s="400">
        <f>IF(NOT(ISERROR(MATCH(J11,_xlfn.ANCHORARRAY(#REF!),0))),#REF!&amp;"Por favor no seleccionar los criterios de impacto",J11)</f>
        <v>0</v>
      </c>
      <c r="L11" s="729"/>
      <c r="M11" s="400"/>
      <c r="N11" s="724"/>
      <c r="O11" s="22">
        <v>2</v>
      </c>
      <c r="P11" s="368" t="s">
        <v>852</v>
      </c>
      <c r="Q11" s="372" t="s">
        <v>257</v>
      </c>
      <c r="R11" s="22" t="str">
        <f t="shared" si="3"/>
        <v>Probabilidad</v>
      </c>
      <c r="S11" s="12" t="s">
        <v>60</v>
      </c>
      <c r="T11" s="12" t="s">
        <v>61</v>
      </c>
      <c r="U11" s="24" t="str">
        <f t="shared" ref="U11:U15" si="6">IF(AND(S11="Preventivo",T11="Automático"),"50%",IF(AND(S11="Preventivo",T11="Manual"),"40%",IF(AND(S11="Detectivo",T11="Automático"),"40%",IF(AND(S11="Detectivo",T11="Manual"),"30%",IF(AND(S11="Correctivo",T11="Automático"),"35%",IF(AND(S11="Correctivo",T11="Manual"),"25%",""))))))</f>
        <v>40%</v>
      </c>
      <c r="V11" s="12" t="s">
        <v>69</v>
      </c>
      <c r="W11" s="12" t="s">
        <v>63</v>
      </c>
      <c r="X11" s="12" t="s">
        <v>64</v>
      </c>
      <c r="Y11" s="25">
        <f t="shared" si="4"/>
        <v>0</v>
      </c>
      <c r="Z11" s="366" t="str">
        <f t="shared" ref="Z11:Z15" si="7">IFERROR(IF(Y11="","",IF(Y11&lt;=0.2,"Muy Baja",IF(Y11&lt;=0.4,"Baja",IF(Y11&lt;=0.6,"Media",IF(Y11&lt;=0.8,"Alta","Muy Alta"))))),"")</f>
        <v>Muy Baja</v>
      </c>
      <c r="AA11" s="24">
        <f t="shared" ref="AA11:AA15" si="8">+Y11</f>
        <v>0</v>
      </c>
      <c r="AB11" s="366" t="str">
        <f t="shared" ref="AB11:AB15" si="9">IFERROR(IF(AC11="","",IF(AC11&lt;=0.2,"Leve",IF(AC11&lt;=0.4,"Menor",IF(AC11&lt;=0.6,"Moderado",IF(AC11&lt;=0.8,"Mayor","Catastrófico"))))),"")</f>
        <v>Leve</v>
      </c>
      <c r="AC11" s="24">
        <f t="shared" si="5"/>
        <v>0</v>
      </c>
      <c r="AD11" s="724"/>
      <c r="AE11" s="12" t="s">
        <v>200</v>
      </c>
      <c r="AF11" s="18"/>
      <c r="AG11" s="12"/>
      <c r="AH11" s="26"/>
      <c r="AI11" s="26"/>
      <c r="AJ11" s="18"/>
      <c r="AK11" s="12"/>
    </row>
    <row r="12" spans="1:37" ht="69" customHeight="1" x14ac:dyDescent="0.3">
      <c r="A12" s="426">
        <v>3</v>
      </c>
      <c r="B12" s="725" t="s">
        <v>130</v>
      </c>
      <c r="C12" s="730" t="s">
        <v>258</v>
      </c>
      <c r="D12" s="730" t="s">
        <v>259</v>
      </c>
      <c r="E12" s="730" t="s">
        <v>853</v>
      </c>
      <c r="F12" s="725" t="s">
        <v>260</v>
      </c>
      <c r="G12" s="725" t="s">
        <v>56</v>
      </c>
      <c r="H12" s="742" t="s">
        <v>659</v>
      </c>
      <c r="I12" s="400">
        <v>0.6</v>
      </c>
      <c r="J12" s="728" t="s">
        <v>135</v>
      </c>
      <c r="K12" s="728" t="str">
        <f>IF(J12="","",IF(NOT(ISERROR(MATCH(J12,'[34]Tabla Impacto'!$B$37:$B$39,0))),'[34]Tabla Impacto'!$F$37&amp;"Por favor no seleccionar los criterios de impacto(Afectación Económica o presupuestal y Pérdida Reputacional)",J12))</f>
        <v xml:space="preserve">     Entre 100 y 500 SMLMV </v>
      </c>
      <c r="L12" s="729" t="str">
        <f>IF(OR(J12='[35]Tabla Impacto'!$F$25,J12='[35]Tabla Impacto'!$F$31),"Leve",IF(OR(J12='[35]Tabla Impacto'!$F$26,J12='[35]Tabla Impacto'!$F$32),"Menor",IF(OR(J12='[35]Tabla Impacto'!$F$27,J12='[35]Tabla Impacto'!$F$33,J12='[35]Tabla Impacto'!$F$37),"Moderado",IF(OR(J12='[35]Tabla Impacto'!$F$28,J12='[35]Tabla Impacto'!$F$34,J12='[35]Tabla Impacto'!$F$38),"Mayor",IF(OR(J12='[35]Tabla Impacto'!$F$29,J12='[35]Tabla Impacto'!$F$35,J12='[35]Tabla Impacto'!$F$39),"Catastrófico","")))))</f>
        <v/>
      </c>
      <c r="M12" s="400" t="str">
        <f t="shared" ref="M12" si="10">IF(L12="","",IF(L12="Leve",0.2,IF(L12="Menor",0.4,IF(L12="Moderado",0.6,IF(L12="Mayor",0.8,IF(L12="Catastrófico",1,))))))</f>
        <v/>
      </c>
      <c r="N12" s="723" t="s">
        <v>176</v>
      </c>
      <c r="O12" s="22">
        <v>1</v>
      </c>
      <c r="P12" s="368" t="s">
        <v>854</v>
      </c>
      <c r="Q12" s="368" t="s">
        <v>261</v>
      </c>
      <c r="R12" s="22" t="str">
        <f t="shared" si="3"/>
        <v>Probabilidad</v>
      </c>
      <c r="S12" s="12" t="s">
        <v>60</v>
      </c>
      <c r="T12" s="12" t="s">
        <v>61</v>
      </c>
      <c r="U12" s="24" t="str">
        <f t="shared" si="6"/>
        <v>40%</v>
      </c>
      <c r="V12" s="12" t="s">
        <v>69</v>
      </c>
      <c r="W12" s="12" t="s">
        <v>116</v>
      </c>
      <c r="X12" s="12" t="s">
        <v>64</v>
      </c>
      <c r="Y12" s="25">
        <f t="shared" si="4"/>
        <v>0.36</v>
      </c>
      <c r="Z12" s="366" t="str">
        <f t="shared" si="7"/>
        <v>Baja</v>
      </c>
      <c r="AA12" s="24">
        <f t="shared" si="8"/>
        <v>0.36</v>
      </c>
      <c r="AB12" s="366" t="str">
        <f t="shared" si="9"/>
        <v/>
      </c>
      <c r="AC12" s="24" t="str">
        <f t="shared" si="5"/>
        <v/>
      </c>
      <c r="AD12" s="723" t="str">
        <f t="shared" ref="AD12" si="11">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
      </c>
      <c r="AE12" s="12" t="s">
        <v>200</v>
      </c>
      <c r="AF12" s="18"/>
      <c r="AG12" s="12"/>
      <c r="AH12" s="26"/>
      <c r="AI12" s="26"/>
      <c r="AJ12" s="18"/>
      <c r="AK12" s="12"/>
    </row>
    <row r="13" spans="1:37" ht="55.2" x14ac:dyDescent="0.3">
      <c r="A13" s="575"/>
      <c r="B13" s="724"/>
      <c r="C13" s="724"/>
      <c r="D13" s="724"/>
      <c r="E13" s="724"/>
      <c r="F13" s="724"/>
      <c r="G13" s="724"/>
      <c r="H13" s="743"/>
      <c r="I13" s="400"/>
      <c r="J13" s="724"/>
      <c r="K13" s="724"/>
      <c r="L13" s="729"/>
      <c r="M13" s="400"/>
      <c r="N13" s="724"/>
      <c r="O13" s="369">
        <v>2</v>
      </c>
      <c r="P13" s="368" t="s">
        <v>855</v>
      </c>
      <c r="Q13" s="368" t="s">
        <v>262</v>
      </c>
      <c r="R13" s="22" t="str">
        <f t="shared" si="3"/>
        <v>Probabilidad</v>
      </c>
      <c r="S13" s="12" t="s">
        <v>60</v>
      </c>
      <c r="T13" s="12" t="s">
        <v>61</v>
      </c>
      <c r="U13" s="24" t="str">
        <f t="shared" si="6"/>
        <v>40%</v>
      </c>
      <c r="V13" s="12" t="s">
        <v>69</v>
      </c>
      <c r="W13" s="12" t="s">
        <v>116</v>
      </c>
      <c r="X13" s="12" t="s">
        <v>64</v>
      </c>
      <c r="Y13" s="25">
        <f t="shared" si="4"/>
        <v>0</v>
      </c>
      <c r="Z13" s="366" t="str">
        <f t="shared" si="7"/>
        <v>Muy Baja</v>
      </c>
      <c r="AA13" s="24">
        <f t="shared" si="8"/>
        <v>0</v>
      </c>
      <c r="AB13" s="366" t="str">
        <f t="shared" si="9"/>
        <v>Leve</v>
      </c>
      <c r="AC13" s="24">
        <f t="shared" si="5"/>
        <v>0</v>
      </c>
      <c r="AD13" s="724"/>
      <c r="AE13" s="12" t="s">
        <v>200</v>
      </c>
      <c r="AF13" s="18"/>
      <c r="AG13" s="12"/>
      <c r="AH13" s="26"/>
      <c r="AI13" s="26"/>
      <c r="AJ13" s="18"/>
      <c r="AK13" s="12"/>
    </row>
    <row r="14" spans="1:37" ht="81" customHeight="1" x14ac:dyDescent="0.3">
      <c r="A14" s="623">
        <v>4</v>
      </c>
      <c r="B14" s="725" t="s">
        <v>70</v>
      </c>
      <c r="C14" s="725" t="s">
        <v>856</v>
      </c>
      <c r="D14" s="725" t="s">
        <v>283</v>
      </c>
      <c r="E14" s="725" t="s">
        <v>857</v>
      </c>
      <c r="F14" s="725" t="s">
        <v>74</v>
      </c>
      <c r="G14" s="725" t="s">
        <v>75</v>
      </c>
      <c r="H14" s="726" t="s">
        <v>633</v>
      </c>
      <c r="I14" s="522">
        <f t="shared" ref="I14" si="12">IF(H14="","",IF(H14="Muy Baja",0.2,IF(H14="Baja",0.4,IF(H14="Media",0.6,IF(H14="Alta",0.8,IF(H14="Muy Alta",1,))))))</f>
        <v>0.8</v>
      </c>
      <c r="J14" s="728" t="s">
        <v>282</v>
      </c>
      <c r="K14" s="728" t="str">
        <f>IF(J14="","",IF(NOT(ISERROR(MATCH(J14,'[36]Tabla Impacto'!$B$37:$B$39,0))),'[36]Tabla Impacto'!$F$37&amp;"Por favor no seleccionar los criterios de impacto(Afectación Económica o presupuestal y Pérdida Reputacional)",J14))</f>
        <v xml:space="preserve">     Genera altas consecuencias sobre la entidad</v>
      </c>
      <c r="L14" s="726" t="str">
        <f>IF(OR(J14='[33]Tabla Impacto'!$F$25,J14='[33]Tabla Impacto'!$F$31),"Leve",IF(OR(J14='[33]Tabla Impacto'!$F$26,J14='[33]Tabla Impacto'!$F$32),"Menor",IF(OR(J14='[33]Tabla Impacto'!$F$27,J14='[33]Tabla Impacto'!$F$33,J14='[33]Tabla Impacto'!$F$37),"Moderado",IF(OR(J14='[33]Tabla Impacto'!$F$28,J14='[33]Tabla Impacto'!$F$34,J14='[33]Tabla Impacto'!$F$38),"Mayor",IF(OR(J14='[33]Tabla Impacto'!$F$29,J14='[33]Tabla Impacto'!$F$35,J14='[33]Tabla Impacto'!$F$39),"Catastrófico","")))))</f>
        <v/>
      </c>
      <c r="M14" s="522" t="str">
        <f t="shared" ref="M14" si="13">IF(L14="","",IF(L14="Leve",0.2,IF(L14="Menor",0.4,IF(L14="Moderado",0.6,IF(L14="Mayor",0.8,IF(L14="Catastrófico",1,))))))</f>
        <v/>
      </c>
      <c r="N14" s="723" t="str">
        <f t="shared" ref="N14" si="14">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
      </c>
      <c r="O14" s="369">
        <v>1</v>
      </c>
      <c r="P14" s="368" t="s">
        <v>858</v>
      </c>
      <c r="Q14" s="368" t="s">
        <v>284</v>
      </c>
      <c r="R14" s="22" t="str">
        <f t="shared" si="3"/>
        <v>Probabilidad</v>
      </c>
      <c r="S14" s="12" t="s">
        <v>60</v>
      </c>
      <c r="T14" s="12" t="s">
        <v>61</v>
      </c>
      <c r="U14" s="24" t="str">
        <f t="shared" si="6"/>
        <v>40%</v>
      </c>
      <c r="V14" s="12" t="s">
        <v>69</v>
      </c>
      <c r="W14" s="12" t="s">
        <v>63</v>
      </c>
      <c r="X14" s="12" t="s">
        <v>64</v>
      </c>
      <c r="Y14" s="25">
        <f t="shared" si="4"/>
        <v>0.48</v>
      </c>
      <c r="Z14" s="366" t="str">
        <f t="shared" si="7"/>
        <v>Media</v>
      </c>
      <c r="AA14" s="24">
        <f t="shared" si="8"/>
        <v>0.48</v>
      </c>
      <c r="AB14" s="366" t="str">
        <f t="shared" si="9"/>
        <v/>
      </c>
      <c r="AC14" s="24" t="str">
        <f t="shared" si="5"/>
        <v/>
      </c>
      <c r="AD14" s="723" t="str">
        <f t="shared" ref="AD14" si="15">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
      </c>
      <c r="AE14" s="12" t="s">
        <v>200</v>
      </c>
      <c r="AF14" s="18"/>
      <c r="AG14" s="12"/>
      <c r="AH14" s="26"/>
      <c r="AI14" s="26"/>
      <c r="AJ14" s="18"/>
      <c r="AK14" s="12"/>
    </row>
    <row r="15" spans="1:37" ht="96" customHeight="1" x14ac:dyDescent="0.3">
      <c r="A15" s="624"/>
      <c r="B15" s="724"/>
      <c r="C15" s="724"/>
      <c r="D15" s="724"/>
      <c r="E15" s="724"/>
      <c r="F15" s="724"/>
      <c r="G15" s="724"/>
      <c r="H15" s="727"/>
      <c r="I15" s="523"/>
      <c r="J15" s="724"/>
      <c r="K15" s="724"/>
      <c r="L15" s="727"/>
      <c r="M15" s="523"/>
      <c r="N15" s="724"/>
      <c r="O15" s="369">
        <v>2</v>
      </c>
      <c r="P15" s="368" t="s">
        <v>859</v>
      </c>
      <c r="Q15" s="368" t="s">
        <v>285</v>
      </c>
      <c r="R15" s="22" t="str">
        <f t="shared" si="3"/>
        <v>Probabilidad</v>
      </c>
      <c r="S15" s="12" t="s">
        <v>60</v>
      </c>
      <c r="T15" s="12" t="s">
        <v>61</v>
      </c>
      <c r="U15" s="24" t="str">
        <f t="shared" si="6"/>
        <v>40%</v>
      </c>
      <c r="V15" s="12" t="s">
        <v>69</v>
      </c>
      <c r="W15" s="12" t="s">
        <v>63</v>
      </c>
      <c r="X15" s="12" t="s">
        <v>64</v>
      </c>
      <c r="Y15" s="25">
        <f t="shared" si="4"/>
        <v>0</v>
      </c>
      <c r="Z15" s="366" t="str">
        <f t="shared" si="7"/>
        <v>Muy Baja</v>
      </c>
      <c r="AA15" s="24">
        <f t="shared" si="8"/>
        <v>0</v>
      </c>
      <c r="AB15" s="366" t="str">
        <f t="shared" si="9"/>
        <v>Leve</v>
      </c>
      <c r="AC15" s="24">
        <f t="shared" si="5"/>
        <v>0</v>
      </c>
      <c r="AD15" s="724"/>
      <c r="AE15" s="12" t="s">
        <v>200</v>
      </c>
      <c r="AF15" s="18"/>
      <c r="AG15" s="12"/>
      <c r="AH15" s="26"/>
      <c r="AI15" s="26"/>
      <c r="AJ15" s="18"/>
      <c r="AK15" s="12"/>
    </row>
    <row r="16" spans="1:37" x14ac:dyDescent="0.3">
      <c r="A16" s="393" t="s">
        <v>96</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5"/>
    </row>
    <row r="17" spans="1:37" x14ac:dyDescent="0.3">
      <c r="A17" s="27"/>
      <c r="B17" s="28" t="s">
        <v>97</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37" x14ac:dyDescent="0.3">
      <c r="A18" s="3"/>
      <c r="B18" s="3"/>
      <c r="C18" s="3"/>
      <c r="D18" s="3"/>
      <c r="E18" s="5"/>
      <c r="F18" s="3"/>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sheetData>
  <mergeCells count="96">
    <mergeCell ref="L12:L13"/>
    <mergeCell ref="M12:M13"/>
    <mergeCell ref="N12:N13"/>
    <mergeCell ref="A12:A13"/>
    <mergeCell ref="G12:G13"/>
    <mergeCell ref="H12:H13"/>
    <mergeCell ref="I12:I13"/>
    <mergeCell ref="J12:J13"/>
    <mergeCell ref="K12:K13"/>
    <mergeCell ref="B12:B13"/>
    <mergeCell ref="C12:C13"/>
    <mergeCell ref="D12:D13"/>
    <mergeCell ref="E12:E13"/>
    <mergeCell ref="F12:F13"/>
    <mergeCell ref="AH1:AK1"/>
    <mergeCell ref="E2:AG3"/>
    <mergeCell ref="AH2:AK2"/>
    <mergeCell ref="AH3:AK3"/>
    <mergeCell ref="A7:A8"/>
    <mergeCell ref="B7:B8"/>
    <mergeCell ref="C7:C8"/>
    <mergeCell ref="A1:D3"/>
    <mergeCell ref="E1:AG1"/>
    <mergeCell ref="AG5:AK5"/>
    <mergeCell ref="A6:G6"/>
    <mergeCell ref="H6:N6"/>
    <mergeCell ref="O6:X6"/>
    <mergeCell ref="Y6:AE6"/>
    <mergeCell ref="AF6:AK6"/>
    <mergeCell ref="A5:B5"/>
    <mergeCell ref="C5:G5"/>
    <mergeCell ref="H5:I5"/>
    <mergeCell ref="J5:N5"/>
    <mergeCell ref="O5:P5"/>
    <mergeCell ref="Q5:AE5"/>
    <mergeCell ref="AC7:AC8"/>
    <mergeCell ref="D7:D8"/>
    <mergeCell ref="E7:E8"/>
    <mergeCell ref="R7:R8"/>
    <mergeCell ref="G7:G8"/>
    <mergeCell ref="H7:H8"/>
    <mergeCell ref="I7:I8"/>
    <mergeCell ref="J7:J8"/>
    <mergeCell ref="K7:K8"/>
    <mergeCell ref="L7:L8"/>
    <mergeCell ref="M7:M8"/>
    <mergeCell ref="N7:N8"/>
    <mergeCell ref="O7:O8"/>
    <mergeCell ref="P7:P8"/>
    <mergeCell ref="Q7:Q8"/>
    <mergeCell ref="F7:F8"/>
    <mergeCell ref="S7:X7"/>
    <mergeCell ref="Y7:Y8"/>
    <mergeCell ref="Z7:Z8"/>
    <mergeCell ref="AA7:AA8"/>
    <mergeCell ref="AB7:AB8"/>
    <mergeCell ref="AJ7:AJ8"/>
    <mergeCell ref="AK7:AK8"/>
    <mergeCell ref="A10:A11"/>
    <mergeCell ref="B10:B11"/>
    <mergeCell ref="C10:C11"/>
    <mergeCell ref="D10:D11"/>
    <mergeCell ref="E10:E11"/>
    <mergeCell ref="F10:F11"/>
    <mergeCell ref="G10:G11"/>
    <mergeCell ref="H10:H11"/>
    <mergeCell ref="AD7:AD8"/>
    <mergeCell ref="AE7:AE8"/>
    <mergeCell ref="AF7:AF8"/>
    <mergeCell ref="AG7:AG8"/>
    <mergeCell ref="AH7:AH8"/>
    <mergeCell ref="AI7:AI8"/>
    <mergeCell ref="I10:I11"/>
    <mergeCell ref="J10:J11"/>
    <mergeCell ref="K10:K11"/>
    <mergeCell ref="L10:L11"/>
    <mergeCell ref="M10:M11"/>
    <mergeCell ref="A16:AK16"/>
    <mergeCell ref="G14:G15"/>
    <mergeCell ref="H14:H15"/>
    <mergeCell ref="I14:I15"/>
    <mergeCell ref="J14:J15"/>
    <mergeCell ref="K14:K15"/>
    <mergeCell ref="L14:L15"/>
    <mergeCell ref="A14:A15"/>
    <mergeCell ref="B14:B15"/>
    <mergeCell ref="C14:C15"/>
    <mergeCell ref="D14:D15"/>
    <mergeCell ref="E14:E15"/>
    <mergeCell ref="F14:F15"/>
    <mergeCell ref="AD10:AD11"/>
    <mergeCell ref="AD12:AD13"/>
    <mergeCell ref="AD14:AD15"/>
    <mergeCell ref="M14:M15"/>
    <mergeCell ref="N14:N15"/>
    <mergeCell ref="N10:N11"/>
  </mergeCells>
  <conditionalFormatting sqref="K9:K11">
    <cfRule type="containsText" dxfId="216" priority="26" operator="containsText" text="❌">
      <formula>NOT(ISERROR(SEARCH("❌",K9)))</formula>
    </cfRule>
  </conditionalFormatting>
  <conditionalFormatting sqref="K12:K15">
    <cfRule type="containsText" dxfId="215" priority="1" operator="containsText" text="❌">
      <formula>NOT(ISERROR(SEARCH("❌",K12)))</formula>
    </cfRule>
  </conditionalFormatting>
  <conditionalFormatting sqref="N9">
    <cfRule type="cellIs" dxfId="214" priority="31" operator="equal">
      <formula>"Extremo"</formula>
    </cfRule>
    <cfRule type="cellIs" dxfId="213" priority="32" operator="equal">
      <formula>"Alto"</formula>
    </cfRule>
    <cfRule type="cellIs" dxfId="212" priority="33" operator="equal">
      <formula>"Moderado"</formula>
    </cfRule>
    <cfRule type="cellIs" dxfId="211" priority="34" operator="equal">
      <formula>"Bajo"</formula>
    </cfRule>
  </conditionalFormatting>
  <conditionalFormatting sqref="N10">
    <cfRule type="cellIs" dxfId="210" priority="22" operator="equal">
      <formula>"Extremo"</formula>
    </cfRule>
    <cfRule type="cellIs" dxfId="209" priority="23" operator="equal">
      <formula>"Alto"</formula>
    </cfRule>
    <cfRule type="cellIs" dxfId="208" priority="24" operator="equal">
      <formula>"Moderado"</formula>
    </cfRule>
    <cfRule type="cellIs" dxfId="207" priority="25" operator="equal">
      <formula>"Bajo"</formula>
    </cfRule>
  </conditionalFormatting>
  <conditionalFormatting sqref="N12">
    <cfRule type="cellIs" dxfId="206" priority="15" operator="equal">
      <formula>"Extremo"</formula>
    </cfRule>
    <cfRule type="cellIs" dxfId="205" priority="17" operator="equal">
      <formula>"Alto"</formula>
    </cfRule>
    <cfRule type="cellIs" dxfId="204" priority="19" operator="equal">
      <formula>"Moderado"</formula>
    </cfRule>
    <cfRule type="cellIs" dxfId="203" priority="21" operator="equal">
      <formula>"Bajo"</formula>
    </cfRule>
  </conditionalFormatting>
  <conditionalFormatting sqref="N14">
    <cfRule type="cellIs" dxfId="202" priority="14" operator="equal">
      <formula>"Extremo"</formula>
    </cfRule>
    <cfRule type="cellIs" dxfId="201" priority="16" operator="equal">
      <formula>"Alto"</formula>
    </cfRule>
    <cfRule type="cellIs" dxfId="200" priority="20" operator="equal">
      <formula>"Bajo"</formula>
    </cfRule>
    <cfRule type="cellIs" dxfId="199" priority="18" operator="equal">
      <formula>"Moderado"</formula>
    </cfRule>
  </conditionalFormatting>
  <conditionalFormatting sqref="AD9">
    <cfRule type="cellIs" dxfId="198" priority="27" operator="equal">
      <formula>"Extremo"</formula>
    </cfRule>
    <cfRule type="cellIs" dxfId="197" priority="28" operator="equal">
      <formula>"Alto"</formula>
    </cfRule>
    <cfRule type="cellIs" dxfId="196" priority="29" operator="equal">
      <formula>"Moderado"</formula>
    </cfRule>
    <cfRule type="cellIs" dxfId="195" priority="30" operator="equal">
      <formula>"Bajo"</formula>
    </cfRule>
  </conditionalFormatting>
  <conditionalFormatting sqref="AD10">
    <cfRule type="cellIs" dxfId="194" priority="2" operator="equal">
      <formula>"Extremo"</formula>
    </cfRule>
    <cfRule type="cellIs" dxfId="193" priority="3" operator="equal">
      <formula>"Alto"</formula>
    </cfRule>
    <cfRule type="cellIs" dxfId="192" priority="4" operator="equal">
      <formula>"Moderado"</formula>
    </cfRule>
    <cfRule type="cellIs" dxfId="191" priority="5" operator="equal">
      <formula>"Bajo"</formula>
    </cfRule>
  </conditionalFormatting>
  <conditionalFormatting sqref="AD12">
    <cfRule type="cellIs" dxfId="190" priority="6" operator="equal">
      <formula>"Extremo"</formula>
    </cfRule>
    <cfRule type="cellIs" dxfId="189" priority="7" operator="equal">
      <formula>"Alto"</formula>
    </cfRule>
    <cfRule type="cellIs" dxfId="188" priority="8" operator="equal">
      <formula>"Moderado"</formula>
    </cfRule>
    <cfRule type="cellIs" dxfId="187" priority="9" operator="equal">
      <formula>"Bajo"</formula>
    </cfRule>
  </conditionalFormatting>
  <conditionalFormatting sqref="AD14">
    <cfRule type="cellIs" dxfId="186" priority="10" operator="equal">
      <formula>"Extremo"</formula>
    </cfRule>
    <cfRule type="cellIs" dxfId="185" priority="11" operator="equal">
      <formula>"Alto"</formula>
    </cfRule>
    <cfRule type="cellIs" dxfId="184" priority="12" operator="equal">
      <formula>"Moderado"</formula>
    </cfRule>
    <cfRule type="cellIs" dxfId="183" priority="13" operator="equal">
      <formula>"Bajo"</formula>
    </cfRule>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4A83-1122-460A-A641-3359E9873F07}">
  <sheetPr>
    <tabColor theme="9"/>
  </sheetPr>
  <dimension ref="A1:AK12"/>
  <sheetViews>
    <sheetView zoomScale="80" zoomScaleNormal="80" workbookViewId="0">
      <selection activeCell="M9" sqref="M9:M10"/>
    </sheetView>
  </sheetViews>
  <sheetFormatPr baseColWidth="10" defaultRowHeight="14.4" x14ac:dyDescent="0.3"/>
  <cols>
    <col min="5" max="5" width="31.5546875" customWidth="1"/>
    <col min="16" max="16" width="25.33203125"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3.4" x14ac:dyDescent="0.3">
      <c r="A5" s="407" t="s">
        <v>5</v>
      </c>
      <c r="B5" s="407"/>
      <c r="C5" s="408" t="s">
        <v>520</v>
      </c>
      <c r="D5" s="408"/>
      <c r="E5" s="408"/>
      <c r="F5" s="408"/>
      <c r="G5" s="408"/>
      <c r="H5" s="409" t="s">
        <v>7</v>
      </c>
      <c r="I5" s="409"/>
      <c r="J5" s="384" t="s">
        <v>744</v>
      </c>
      <c r="K5" s="384"/>
      <c r="L5" s="384"/>
      <c r="M5" s="384"/>
      <c r="N5" s="384"/>
      <c r="O5" s="409" t="s">
        <v>8</v>
      </c>
      <c r="P5" s="409"/>
      <c r="Q5" s="410"/>
      <c r="R5" s="411"/>
      <c r="S5" s="411"/>
      <c r="T5" s="411"/>
      <c r="U5" s="411"/>
      <c r="V5" s="411"/>
      <c r="W5" s="411"/>
      <c r="X5" s="411"/>
      <c r="Y5" s="411"/>
      <c r="Z5" s="411"/>
      <c r="AA5" s="411"/>
      <c r="AB5" s="411"/>
      <c r="AC5" s="411"/>
      <c r="AD5" s="411"/>
      <c r="AE5" s="412"/>
      <c r="AF5" s="147" t="s">
        <v>10</v>
      </c>
      <c r="AG5" s="406"/>
      <c r="AH5" s="406"/>
      <c r="AI5" s="406"/>
      <c r="AJ5" s="406"/>
      <c r="AK5" s="406"/>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405" t="s">
        <v>17</v>
      </c>
      <c r="B7" s="378" t="s">
        <v>18</v>
      </c>
      <c r="C7" s="390" t="s">
        <v>19</v>
      </c>
      <c r="D7" s="390" t="s">
        <v>20</v>
      </c>
      <c r="E7" s="390"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80.400000000000006" x14ac:dyDescent="0.3">
      <c r="A8" s="405"/>
      <c r="B8" s="378"/>
      <c r="C8" s="390"/>
      <c r="D8" s="390"/>
      <c r="E8" s="390"/>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246" x14ac:dyDescent="0.3">
      <c r="A9" s="373">
        <v>1</v>
      </c>
      <c r="B9" s="403" t="s">
        <v>70</v>
      </c>
      <c r="C9" s="403" t="s">
        <v>240</v>
      </c>
      <c r="D9" s="403" t="s">
        <v>241</v>
      </c>
      <c r="E9" s="404" t="s">
        <v>242</v>
      </c>
      <c r="F9" s="403" t="s">
        <v>500</v>
      </c>
      <c r="G9" s="403" t="s">
        <v>75</v>
      </c>
      <c r="H9" s="402" t="str">
        <f>IF(G9="","",IF('[2]Mapa final'!G9='[2]Tabla probabilidad'!$C$4,"MUY BAJA",IF('[2]Mapa final'!G9='[2]Tabla probabilidad'!$C$5,"BAJA",IF('[2]Mapa final'!G9='[2]Tabla probabilidad'!$C$6,"MEDIA",IF('[2]Mapa final'!G9='[2]Tabla probabilidad'!$C$7,"ALTA",IF('[2]Mapa final'!G9='[2]Tabla probabilidad'!$C$8,"MUY ALTA"))))))</f>
        <v>ALTA</v>
      </c>
      <c r="I9" s="400">
        <f>IF(H9="","",IF(H9="Muy Baja",0.2,IF(H9="Baja",0.4,IF(H9="Media",0.6,IF(H9="Alta",0.8,IF(H9="Muy Alta",1,))))))</f>
        <v>0.8</v>
      </c>
      <c r="J9" s="401" t="s">
        <v>243</v>
      </c>
      <c r="K9" s="400" t="str">
        <f>IF(J9="","",IF(NOT(ISERROR(MATCH(J9,'[2]Tabla Impacto'!$B$37:$B$39,0))),'[2]Tabla Impacto'!$F$37&amp;"Por favor no seleccionar los criterios de impacto(Afectación Económica o presupuestal y Pérdida Reputacional)",J9))</f>
        <v xml:space="preserve">     Genera consecuencias catastroficas sobre la entidad</v>
      </c>
      <c r="L9" s="402" t="str">
        <f>IF(OR(J9='[2]Tabla Impacto'!$F$25,J9='[2]Tabla Impacto'!$F$31),"Leve",IF(OR(J9='[2]Tabla Impacto'!$F$26,J9='[2]Tabla Impacto'!$F$32),"Menor",IF(OR(J9='[2]Tabla Impacto'!$F$27,J9='[2]Tabla Impacto'!$F$33,J9='[2]Tabla Impacto'!$F$37),"Moderado",IF(OR(J9='[2]Tabla Impacto'!$F$28,J9='[2]Tabla Impacto'!$F$34,J9='[2]Tabla Impacto'!$F$38),"Mayor",IF(OR(J9='[2]Tabla Impacto'!$F$29,J9='[2]Tabla Impacto'!$F$35,J9='[2]Tabla Impacto'!$F$39),"Catastrófico","")))))</f>
        <v/>
      </c>
      <c r="M9" s="400" t="str">
        <f>IF(L9="","",IF(L9="Leve",0.2,IF(L9="Menor",0.4,IF(L9="Moderado",0.6,IF(L9="Mayor",0.8,IF(L9="Catastrófico",1,))))))</f>
        <v/>
      </c>
      <c r="N9" s="374"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22">
        <v>1</v>
      </c>
      <c r="P9" s="226" t="s">
        <v>244</v>
      </c>
      <c r="Q9" s="23" t="s">
        <v>245</v>
      </c>
      <c r="R9" s="22" t="s">
        <v>168</v>
      </c>
      <c r="S9" s="99" t="s">
        <v>115</v>
      </c>
      <c r="T9" s="99" t="s">
        <v>246</v>
      </c>
      <c r="U9" s="24" t="str">
        <f>IF(AND(S9="Preventivo",T9="Automático"),"50%",IF(AND(S9="Preventivo",T9="Manual"),"40%",IF(AND(S9="Detectivo",T9="Automático"),"40%",IF(AND(S9="Detectivo",T9="Manual"),"30%",IF(AND(S9="Correctivo",T9="Automático"),"35%",IF(AND(S9="Correctivo",T9="Manual"),"25%",""))))))</f>
        <v>25%</v>
      </c>
      <c r="V9" s="99" t="s">
        <v>69</v>
      </c>
      <c r="W9" s="99" t="s">
        <v>63</v>
      </c>
      <c r="X9" s="99" t="s">
        <v>64</v>
      </c>
      <c r="Y9" s="25">
        <f>IFERROR(IF(R9="Probabilidad",(I9-(+I9*U9)),IF(R9="Impacto",I9,"")),"")</f>
        <v>0.60000000000000009</v>
      </c>
      <c r="Z9" s="19" t="str">
        <f>IFERROR(IF(Y9="","",IF(Y9&lt;=0.2,"Muy Baja",IF(Y9&lt;=0.4,"Baja",IF(Y9&lt;=0.6,"Media",IF(Y9&lt;=0.8,"Alta","Muy Alta"))))),"")</f>
        <v>Media</v>
      </c>
      <c r="AA9" s="24">
        <f>+Y9</f>
        <v>0.60000000000000009</v>
      </c>
      <c r="AB9" s="19" t="str">
        <f>IFERROR(IF(AC9="","",IF(AC9&lt;=0.2,"Leve",IF(AC9&lt;=0.4,"Menor",IF(AC9&lt;=0.6,"Moderado",IF(AC9&lt;=0.8,"Mayor","Catastrófico"))))),"")</f>
        <v/>
      </c>
      <c r="AC9" s="24" t="str">
        <f>IFERROR(IF(R9="Impacto",(M9-(+M9*U9)),IF(R9="Probabilidad",M9,"")),"")</f>
        <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99" t="s">
        <v>65</v>
      </c>
      <c r="AF9" s="18"/>
      <c r="AG9" s="12"/>
      <c r="AH9" s="26"/>
      <c r="AI9" s="26"/>
      <c r="AJ9" s="18"/>
      <c r="AK9" s="12"/>
    </row>
    <row r="10" spans="1:37" x14ac:dyDescent="0.3">
      <c r="A10" s="373"/>
      <c r="B10" s="403"/>
      <c r="C10" s="403"/>
      <c r="D10" s="403"/>
      <c r="E10" s="404"/>
      <c r="F10" s="403"/>
      <c r="G10" s="403"/>
      <c r="H10" s="402"/>
      <c r="I10" s="400"/>
      <c r="J10" s="401"/>
      <c r="K10" s="400">
        <f>IF(NOT(ISERROR(MATCH(J10,_xlfn.ANCHORARRAY(#REF!),0))),#REF!&amp;"Por favor no seleccionar los criterios de impacto",J10)</f>
        <v>0</v>
      </c>
      <c r="L10" s="402"/>
      <c r="M10" s="400"/>
      <c r="N10" s="374"/>
      <c r="O10" s="22">
        <v>2</v>
      </c>
      <c r="P10" s="23"/>
      <c r="Q10" s="23"/>
      <c r="R10" s="22" t="str">
        <f t="shared" ref="R10" si="0">IF(OR(S10="Preventivo",S10="Detectivo"),"Probabilidad",IF(S10="Correctivo","Impacto",""))</f>
        <v/>
      </c>
      <c r="S10" s="12"/>
      <c r="T10" s="12"/>
      <c r="U10" s="24" t="str">
        <f t="shared" ref="U10" si="1">IF(AND(S10="Preventivo",T10="Automático"),"50%",IF(AND(S10="Preventivo",T10="Manual"),"40%",IF(AND(S10="Detectivo",T10="Automático"),"40%",IF(AND(S10="Detectivo",T10="Manual"),"30%",IF(AND(S10="Correctivo",T10="Automático"),"35%",IF(AND(S10="Correctivo",T10="Manual"),"25%",""))))))</f>
        <v/>
      </c>
      <c r="V10" s="12"/>
      <c r="W10" s="12"/>
      <c r="X10" s="12"/>
      <c r="Y10" s="25" t="str">
        <f t="shared" ref="Y10" si="2">IFERROR(IF(R10="Probabilidad",(I10-(+I10*U10)),IF(R10="Impacto",I10,"")),"")</f>
        <v/>
      </c>
      <c r="Z10" s="19" t="str">
        <f t="shared" ref="Z10" si="3">IFERROR(IF(Y10="","",IF(Y10&lt;=0.2,"Muy Baja",IF(Y10&lt;=0.4,"Baja",IF(Y10&lt;=0.6,"Media",IF(Y10&lt;=0.8,"Alta","Muy Alta"))))),"")</f>
        <v/>
      </c>
      <c r="AA10" s="24" t="str">
        <f t="shared" ref="AA10" si="4">+Y10</f>
        <v/>
      </c>
      <c r="AB10" s="19" t="str">
        <f t="shared" ref="AB10" si="5">IFERROR(IF(AC10="","",IF(AC10&lt;=0.2,"Leve",IF(AC10&lt;=0.4,"Menor",IF(AC10&lt;=0.6,"Moderado",IF(AC10&lt;=0.8,"Mayor","Catastrófico"))))),"")</f>
        <v/>
      </c>
      <c r="AC10" s="24" t="str">
        <f t="shared" ref="AC10" si="6">IFERROR(IF(R10="Impacto",(M10-(+M10*U10)),IF(R10="Probabilidad",M10,"")),"")</f>
        <v/>
      </c>
      <c r="AD10" s="2" t="str">
        <f t="shared" ref="AD10" si="7">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
      </c>
      <c r="AE10" s="12"/>
      <c r="AF10" s="18"/>
      <c r="AG10" s="12"/>
      <c r="AH10" s="26"/>
      <c r="AI10" s="26"/>
      <c r="AJ10" s="18"/>
      <c r="AK10" s="12"/>
    </row>
    <row r="11" spans="1:37" x14ac:dyDescent="0.3">
      <c r="A11" s="393" t="s">
        <v>96</v>
      </c>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5"/>
    </row>
    <row r="12" spans="1:37" x14ac:dyDescent="0.3">
      <c r="A12" s="27"/>
      <c r="B12" s="28" t="s">
        <v>97</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sheetData>
  <mergeCells count="65">
    <mergeCell ref="AG5:AK5"/>
    <mergeCell ref="A6:G6"/>
    <mergeCell ref="H6:N6"/>
    <mergeCell ref="O6:X6"/>
    <mergeCell ref="Y6:AE6"/>
    <mergeCell ref="AF6:AK6"/>
    <mergeCell ref="A5:B5"/>
    <mergeCell ref="C5:G5"/>
    <mergeCell ref="H5:I5"/>
    <mergeCell ref="J5:N5"/>
    <mergeCell ref="O5:P5"/>
    <mergeCell ref="Q5:AE5"/>
    <mergeCell ref="A1:D3"/>
    <mergeCell ref="E1:AG1"/>
    <mergeCell ref="AH1:AK1"/>
    <mergeCell ref="E2:AG3"/>
    <mergeCell ref="AH2:AK2"/>
    <mergeCell ref="AH3:AK3"/>
    <mergeCell ref="L7:L8"/>
    <mergeCell ref="A7:A8"/>
    <mergeCell ref="B7:B8"/>
    <mergeCell ref="C7:C8"/>
    <mergeCell ref="D7:D8"/>
    <mergeCell ref="E7:E8"/>
    <mergeCell ref="F7:F8"/>
    <mergeCell ref="G7:G8"/>
    <mergeCell ref="H7:H8"/>
    <mergeCell ref="I7:I8"/>
    <mergeCell ref="J7:J8"/>
    <mergeCell ref="K7:K8"/>
    <mergeCell ref="AC7:AC8"/>
    <mergeCell ref="M7:M8"/>
    <mergeCell ref="N7:N8"/>
    <mergeCell ref="O7:O8"/>
    <mergeCell ref="P7:P8"/>
    <mergeCell ref="Q7:Q8"/>
    <mergeCell ref="R7:R8"/>
    <mergeCell ref="S7:X7"/>
    <mergeCell ref="Y7:Y8"/>
    <mergeCell ref="Z7:Z8"/>
    <mergeCell ref="AA7:AA8"/>
    <mergeCell ref="AB7:AB8"/>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AI7:AI8"/>
    <mergeCell ref="A11:AK11"/>
    <mergeCell ref="I9:I10"/>
    <mergeCell ref="J9:J10"/>
    <mergeCell ref="K9:K10"/>
    <mergeCell ref="L9:L10"/>
    <mergeCell ref="M9:M10"/>
    <mergeCell ref="N9:N10"/>
  </mergeCells>
  <conditionalFormatting sqref="H9">
    <cfRule type="cellIs" dxfId="1027" priority="137" operator="equal">
      <formula>"Muy Alta"</formula>
    </cfRule>
    <cfRule type="cellIs" dxfId="1026" priority="138" operator="equal">
      <formula>"Alta"</formula>
    </cfRule>
    <cfRule type="cellIs" dxfId="1025" priority="139" operator="equal">
      <formula>"Media"</formula>
    </cfRule>
    <cfRule type="cellIs" dxfId="1024" priority="140" operator="equal">
      <formula>"Baja"</formula>
    </cfRule>
    <cfRule type="cellIs" dxfId="1023" priority="141" operator="equal">
      <formula>"Muy Baja"</formula>
    </cfRule>
  </conditionalFormatting>
  <conditionalFormatting sqref="K9:K10">
    <cfRule type="containsText" dxfId="1022" priority="1" operator="containsText" text="❌">
      <formula>NOT(ISERROR(SEARCH("❌",K9)))</formula>
    </cfRule>
  </conditionalFormatting>
  <conditionalFormatting sqref="L9">
    <cfRule type="cellIs" dxfId="1021" priority="132" operator="equal">
      <formula>"Catastrófico"</formula>
    </cfRule>
    <cfRule type="cellIs" dxfId="1020" priority="133" operator="equal">
      <formula>"Mayor"</formula>
    </cfRule>
    <cfRule type="cellIs" dxfId="1019" priority="134" operator="equal">
      <formula>"Moderado"</formula>
    </cfRule>
    <cfRule type="cellIs" dxfId="1018" priority="135" operator="equal">
      <formula>"Menor"</formula>
    </cfRule>
    <cfRule type="cellIs" dxfId="1017" priority="136" operator="equal">
      <formula>"Leve"</formula>
    </cfRule>
  </conditionalFormatting>
  <conditionalFormatting sqref="N9">
    <cfRule type="cellIs" dxfId="1016" priority="128" operator="equal">
      <formula>"Extremo"</formula>
    </cfRule>
    <cfRule type="cellIs" dxfId="1015" priority="129" operator="equal">
      <formula>"Alto"</formula>
    </cfRule>
    <cfRule type="cellIs" dxfId="1014" priority="130" operator="equal">
      <formula>"Moderado"</formula>
    </cfRule>
    <cfRule type="cellIs" dxfId="1013" priority="131" operator="equal">
      <formula>"Bajo"</formula>
    </cfRule>
  </conditionalFormatting>
  <conditionalFormatting sqref="Z9:Z10">
    <cfRule type="cellIs" dxfId="1012" priority="11" operator="equal">
      <formula>"Muy Alta"</formula>
    </cfRule>
    <cfRule type="cellIs" dxfId="1011" priority="12" operator="equal">
      <formula>"Alta"</formula>
    </cfRule>
    <cfRule type="cellIs" dxfId="1010" priority="13" operator="equal">
      <formula>"Media"</formula>
    </cfRule>
    <cfRule type="cellIs" dxfId="1009" priority="14" operator="equal">
      <formula>"Baja"</formula>
    </cfRule>
    <cfRule type="cellIs" dxfId="1008" priority="15" operator="equal">
      <formula>"Muy Baja"</formula>
    </cfRule>
  </conditionalFormatting>
  <conditionalFormatting sqref="AB9:AB10">
    <cfRule type="cellIs" dxfId="1007" priority="6" operator="equal">
      <formula>"Catastrófico"</formula>
    </cfRule>
    <cfRule type="cellIs" dxfId="1006" priority="7" operator="equal">
      <formula>"Mayor"</formula>
    </cfRule>
    <cfRule type="cellIs" dxfId="1005" priority="8" operator="equal">
      <formula>"Moderado"</formula>
    </cfRule>
    <cfRule type="cellIs" dxfId="1004" priority="9" operator="equal">
      <formula>"Menor"</formula>
    </cfRule>
    <cfRule type="cellIs" dxfId="1003" priority="10" operator="equal">
      <formula>"Leve"</formula>
    </cfRule>
  </conditionalFormatting>
  <conditionalFormatting sqref="AD9:AD10">
    <cfRule type="cellIs" dxfId="1002" priority="2" operator="equal">
      <formula>"Extremo"</formula>
    </cfRule>
    <cfRule type="cellIs" dxfId="1001" priority="3" operator="equal">
      <formula>"Alto"</formula>
    </cfRule>
    <cfRule type="cellIs" dxfId="1000" priority="4" operator="equal">
      <formula>"Moderado"</formula>
    </cfRule>
    <cfRule type="cellIs" dxfId="999" priority="5" operator="equal">
      <formula>"Bajo"</formula>
    </cfRule>
  </conditionalFormatting>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80506-385E-4AF3-9C9C-F5833870C58E}">
  <sheetPr>
    <tabColor rgb="FFC00000"/>
  </sheetPr>
  <dimension ref="A1:AK14"/>
  <sheetViews>
    <sheetView zoomScale="90" zoomScaleNormal="90" workbookViewId="0">
      <selection activeCell="J5" sqref="J5:N5"/>
    </sheetView>
  </sheetViews>
  <sheetFormatPr baseColWidth="10" defaultRowHeight="14.4" x14ac:dyDescent="0.3"/>
  <cols>
    <col min="5" max="5" width="19"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3.4" x14ac:dyDescent="0.3">
      <c r="A5" s="407" t="s">
        <v>5</v>
      </c>
      <c r="B5" s="407"/>
      <c r="C5" s="408" t="s">
        <v>738</v>
      </c>
      <c r="D5" s="408"/>
      <c r="E5" s="408"/>
      <c r="F5" s="408"/>
      <c r="G5" s="408"/>
      <c r="H5" s="409" t="s">
        <v>7</v>
      </c>
      <c r="I5" s="409"/>
      <c r="J5" s="408" t="s">
        <v>293</v>
      </c>
      <c r="K5" s="408"/>
      <c r="L5" s="408"/>
      <c r="M5" s="408"/>
      <c r="N5" s="408"/>
      <c r="O5" s="409" t="s">
        <v>8</v>
      </c>
      <c r="P5" s="409"/>
      <c r="Q5" s="745" t="s">
        <v>294</v>
      </c>
      <c r="R5" s="746"/>
      <c r="S5" s="746"/>
      <c r="T5" s="746"/>
      <c r="U5" s="746"/>
      <c r="V5" s="746"/>
      <c r="W5" s="746"/>
      <c r="X5" s="746"/>
      <c r="Y5" s="746"/>
      <c r="Z5" s="746"/>
      <c r="AA5" s="746"/>
      <c r="AB5" s="746"/>
      <c r="AC5" s="746"/>
      <c r="AD5" s="746"/>
      <c r="AE5" s="747"/>
      <c r="AF5" s="146" t="s">
        <v>10</v>
      </c>
      <c r="AG5" s="744" t="s">
        <v>295</v>
      </c>
      <c r="AH5" s="744"/>
      <c r="AI5" s="744"/>
      <c r="AJ5" s="744"/>
      <c r="AK5" s="744"/>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405" t="s">
        <v>17</v>
      </c>
      <c r="B7" s="378" t="s">
        <v>18</v>
      </c>
      <c r="C7" s="390" t="s">
        <v>19</v>
      </c>
      <c r="D7" s="390" t="s">
        <v>20</v>
      </c>
      <c r="E7" s="390"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79.8" x14ac:dyDescent="0.3">
      <c r="A8" s="405"/>
      <c r="B8" s="378"/>
      <c r="C8" s="390"/>
      <c r="D8" s="390"/>
      <c r="E8" s="390"/>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207" x14ac:dyDescent="0.3">
      <c r="A9" s="373">
        <v>1</v>
      </c>
      <c r="B9" s="403" t="s">
        <v>51</v>
      </c>
      <c r="C9" s="403" t="s">
        <v>296</v>
      </c>
      <c r="D9" s="403" t="s">
        <v>297</v>
      </c>
      <c r="E9" s="404" t="str">
        <f>CONCATENATE(B9," ",C9," ",D9)</f>
        <v>Económico y Reputacional Documentacion incompleta en el desarrollo de los procesos contractuales Faltantes en la documentación requerida para el desarrollo de los procesos contractuales</v>
      </c>
      <c r="F9" s="403" t="s">
        <v>55</v>
      </c>
      <c r="G9" s="403" t="s">
        <v>56</v>
      </c>
      <c r="H9" s="402" t="str">
        <f>IF(G9="","",IF('[37]Mapa final'!G11='[37]Tabla probabilidad'!$C$4,"MUY BAJA",IF('[37]Mapa final'!G11='[37]Tabla probabilidad'!$C$5,"BAJA",IF('[37]Mapa final'!G11='[37]Tabla probabilidad'!$C$6,"MEDIA",IF('[37]Mapa final'!G11='[37]Tabla probabilidad'!$C$7,"ALTA",IF('[37]Mapa final'!G11='[37]Tabla probabilidad'!$C$8,"MUY ALTA"))))))</f>
        <v>MEDIA</v>
      </c>
      <c r="I9" s="400">
        <f t="shared" ref="I9" si="0">IF(H9="","",IF(H9="Muy Baja",0.2,IF(H9="Baja",0.4,IF(H9="Media",0.6,IF(H9="Alta",0.8,IF(H9="Muy Alta",1,))))))</f>
        <v>0.6</v>
      </c>
      <c r="J9" s="401" t="s">
        <v>135</v>
      </c>
      <c r="K9" s="400" t="str">
        <f>IF(J9="","",IF(NOT(ISERROR(MATCH(J9,'[37]Tabla Impacto'!$B$37:$B$39,0))),'[37]Tabla Impacto'!$F$37&amp;"Por favor no seleccionar los criterios de impacto(Afectación Económica o presupuestal y Pérdida Reputacional)",J9))</f>
        <v xml:space="preserve">     Entre 100 y 500 SMLMV </v>
      </c>
      <c r="L9" s="402" t="str">
        <f>IF(OR(J9='[37]Tabla Impacto'!$F$25,J9='[37]Tabla Impacto'!$F$31),"Leve",IF(OR(J9='[37]Tabla Impacto'!$F$26,J9='[37]Tabla Impacto'!$F$32),"Menor",IF(OR(J9='[37]Tabla Impacto'!$F$27,J9='[37]Tabla Impacto'!$F$33,J9='[37]Tabla Impacto'!$F$37),"Moderado",IF(OR(J9='[37]Tabla Impacto'!$F$28,J9='[37]Tabla Impacto'!$F$34,J9='[37]Tabla Impacto'!$F$38),"Mayor",IF(OR(J9='[37]Tabla Impacto'!$F$29,J9='[37]Tabla Impacto'!$F$35,J9='[37]Tabla Impacto'!$F$39),"Catastrófico","")))))</f>
        <v/>
      </c>
      <c r="M9" s="400" t="str">
        <f t="shared" ref="M9" si="1">IF(L9="","",IF(L9="Leve",0.2,IF(L9="Menor",0.4,IF(L9="Moderado",0.6,IF(L9="Mayor",0.8,IF(L9="Catastrófico",1,))))))</f>
        <v/>
      </c>
      <c r="N9" s="374" t="str">
        <f t="shared" ref="N9" si="2">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22">
        <v>1</v>
      </c>
      <c r="P9" s="23" t="s">
        <v>298</v>
      </c>
      <c r="Q9" s="137" t="s">
        <v>299</v>
      </c>
      <c r="R9" s="22" t="str">
        <f t="shared" ref="R9:R12" si="3">IF(OR(S9="Preventivo",S9="Detectivo"),"Probabilidad",IF(S9="Correctivo","Impacto",""))</f>
        <v>Probabilidad</v>
      </c>
      <c r="S9" s="12" t="s">
        <v>60</v>
      </c>
      <c r="T9" s="12" t="s">
        <v>61</v>
      </c>
      <c r="U9" s="24" t="str">
        <f>IF(AND(S9="Preventivo",T9="Automático"),"50%",IF(AND(S9="Preventivo",T9="Manual"),"40%",IF(AND(S9="Detectivo",T9="Automático"),"40%",IF(AND(S9="Detectivo",T9="Manual"),"30%",IF(AND(S9="Correctivo",T9="Automático"),"35%",IF(AND(S9="Correctivo",T9="Manual"),"25%",""))))))</f>
        <v>40%</v>
      </c>
      <c r="V9" s="12" t="s">
        <v>69</v>
      </c>
      <c r="W9" s="12" t="s">
        <v>63</v>
      </c>
      <c r="X9" s="12" t="s">
        <v>64</v>
      </c>
      <c r="Y9" s="25">
        <f t="shared" ref="Y9:Y12" si="4">IFERROR(IF(R9="Probabilidad",(I9-(+I9*U9)),IF(R9="Impacto",I9,"")),"")</f>
        <v>0.36</v>
      </c>
      <c r="Z9" s="19" t="str">
        <f>IFERROR(IF(Y9="","",IF(Y9&lt;=0.2,"Muy Baja",IF(Y9&lt;=0.4,"Baja",IF(Y9&lt;=0.6,"Media",IF(Y9&lt;=0.8,"Alta","Muy Alta"))))),"")</f>
        <v>Baja</v>
      </c>
      <c r="AA9" s="24">
        <f>+Y9</f>
        <v>0.36</v>
      </c>
      <c r="AB9" s="19" t="str">
        <f>IFERROR(IF(AC9="","",IF(AC9&lt;=0.2,"Leve",IF(AC9&lt;=0.4,"Menor",IF(AC9&lt;=0.6,"Moderado",IF(AC9&lt;=0.8,"Mayor","Catastrófico"))))),"")</f>
        <v/>
      </c>
      <c r="AC9" s="24" t="str">
        <f t="shared" ref="AC9:AC12" si="5">IFERROR(IF(R9="Impacto",(M9-(+M9*U9)),IF(R9="Probabilidad",M9,"")),"")</f>
        <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2" t="s">
        <v>200</v>
      </c>
      <c r="AF9" s="18"/>
      <c r="AG9" s="12"/>
      <c r="AH9" s="26"/>
      <c r="AI9" s="26"/>
      <c r="AJ9" s="18"/>
      <c r="AK9" s="12"/>
    </row>
    <row r="10" spans="1:37" ht="110.4" x14ac:dyDescent="0.3">
      <c r="A10" s="373"/>
      <c r="B10" s="403"/>
      <c r="C10" s="403"/>
      <c r="D10" s="403"/>
      <c r="E10" s="404"/>
      <c r="F10" s="403"/>
      <c r="G10" s="403"/>
      <c r="H10" s="402"/>
      <c r="I10" s="400"/>
      <c r="J10" s="401"/>
      <c r="K10" s="400">
        <f>IF(NOT(ISERROR(MATCH(J10,_xlfn.ANCHORARRAY(E11),0))),#REF!&amp;"Por favor no seleccionar los criterios de impacto",J10)</f>
        <v>0</v>
      </c>
      <c r="L10" s="402"/>
      <c r="M10" s="400"/>
      <c r="N10" s="374"/>
      <c r="O10" s="22">
        <v>2</v>
      </c>
      <c r="P10" s="23" t="s">
        <v>300</v>
      </c>
      <c r="Q10" s="137" t="s">
        <v>301</v>
      </c>
      <c r="R10" s="22" t="str">
        <f t="shared" si="3"/>
        <v>Impacto</v>
      </c>
      <c r="S10" s="12" t="s">
        <v>115</v>
      </c>
      <c r="T10" s="12" t="s">
        <v>61</v>
      </c>
      <c r="U10" s="24" t="str">
        <f t="shared" ref="U10" si="6">IF(AND(S10="Preventivo",T10="Automático"),"50%",IF(AND(S10="Preventivo",T10="Manual"),"40%",IF(AND(S10="Detectivo",T10="Automático"),"40%",IF(AND(S10="Detectivo",T10="Manual"),"30%",IF(AND(S10="Correctivo",T10="Automático"),"35%",IF(AND(S10="Correctivo",T10="Manual"),"25%",""))))))</f>
        <v>25%</v>
      </c>
      <c r="V10" s="12" t="s">
        <v>69</v>
      </c>
      <c r="W10" s="12" t="s">
        <v>116</v>
      </c>
      <c r="X10" s="12" t="s">
        <v>64</v>
      </c>
      <c r="Y10" s="25">
        <f t="shared" si="4"/>
        <v>0</v>
      </c>
      <c r="Z10" s="19" t="str">
        <f t="shared" ref="Z10:Z12" si="7">IFERROR(IF(Y10="","",IF(Y10&lt;=0.2,"Muy Baja",IF(Y10&lt;=0.4,"Baja",IF(Y10&lt;=0.6,"Media",IF(Y10&lt;=0.8,"Alta","Muy Alta"))))),"")</f>
        <v>Muy Baja</v>
      </c>
      <c r="AA10" s="24">
        <f t="shared" ref="AA10" si="8">+Y10</f>
        <v>0</v>
      </c>
      <c r="AB10" s="19" t="str">
        <f t="shared" ref="AB10:AB12" si="9">IFERROR(IF(AC10="","",IF(AC10&lt;=0.2,"Leve",IF(AC10&lt;=0.4,"Menor",IF(AC10&lt;=0.6,"Moderado",IF(AC10&lt;=0.8,"Mayor","Catastrófico"))))),"")</f>
        <v>Leve</v>
      </c>
      <c r="AC10" s="24">
        <f t="shared" si="5"/>
        <v>0</v>
      </c>
      <c r="AD10" s="2" t="str">
        <f t="shared" ref="AD10" si="10">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Bajo</v>
      </c>
      <c r="AE10" s="12" t="s">
        <v>200</v>
      </c>
      <c r="AF10" s="18"/>
      <c r="AG10" s="12"/>
      <c r="AH10" s="26"/>
      <c r="AI10" s="26"/>
      <c r="AJ10" s="18"/>
      <c r="AK10" s="12"/>
    </row>
    <row r="11" spans="1:37" ht="179.4" x14ac:dyDescent="0.3">
      <c r="A11" s="373">
        <v>2</v>
      </c>
      <c r="B11" s="403" t="s">
        <v>51</v>
      </c>
      <c r="C11" s="403" t="s">
        <v>302</v>
      </c>
      <c r="D11" s="403" t="s">
        <v>303</v>
      </c>
      <c r="E11" s="404" t="str">
        <f t="shared" ref="E11" si="11">CONCATENATE(B11," ",C11," ",D11)</f>
        <v>Económico y Reputacional Profesionales no idoneos para el desarrollo de visitas tecnicas Inconsistencias en la informacion obtenida de  las visitas técnicas de inspeccion</v>
      </c>
      <c r="F11" s="403" t="s">
        <v>55</v>
      </c>
      <c r="G11" s="403" t="s">
        <v>56</v>
      </c>
      <c r="H11" s="402" t="str">
        <f>IF(G11="","",IF('[37]Mapa final'!G15='[37]Tabla probabilidad'!$C$4,"MUY BAJA",IF('[37]Mapa final'!G15='[37]Tabla probabilidad'!$C$5,"BAJA",IF('[37]Mapa final'!G15='[37]Tabla probabilidad'!$C$6,"MEDIA",IF('[37]Mapa final'!G15='[37]Tabla probabilidad'!$C$7,"ALTA",IF('[37]Mapa final'!G15='[37]Tabla probabilidad'!$C$8,"MUY ALTA"))))))</f>
        <v>MEDIA</v>
      </c>
      <c r="I11" s="400">
        <f t="shared" ref="I11" si="12">IF(H11="","",IF(H11="Muy Baja",0.2,IF(H11="Baja",0.4,IF(H11="Media",0.6,IF(H11="Alta",0.8,IF(H11="Muy Alta",1,))))))</f>
        <v>0.6</v>
      </c>
      <c r="J11" s="401" t="s">
        <v>165</v>
      </c>
      <c r="K11" s="400" t="str">
        <f>IF(J11="","",IF(NOT(ISERROR(MATCH(J11,'[37]Tabla Impacto'!$B$37:$B$39,0))),'[37]Tabla Impacto'!$F$37&amp;"Por favor no seleccionar los criterios de impacto(Afectación Económica o presupuestal y Pérdida Reputacional)",J11))</f>
        <v xml:space="preserve">     Entre 50 y 100 SMLMV </v>
      </c>
      <c r="L11" s="402" t="str">
        <f>IF(OR(J11='[37]Tabla Impacto'!$F$25,J11='[37]Tabla Impacto'!$F$31),"Leve",IF(OR(J11='[37]Tabla Impacto'!$F$26,J11='[37]Tabla Impacto'!$F$32),"Menor",IF(OR(J11='[37]Tabla Impacto'!$F$27,J11='[37]Tabla Impacto'!$F$33,J11='[37]Tabla Impacto'!$F$37),"Moderado",IF(OR(J11='[37]Tabla Impacto'!$F$28,J11='[37]Tabla Impacto'!$F$34,J11='[37]Tabla Impacto'!$F$38),"Mayor",IF(OR(J11='[37]Tabla Impacto'!$F$29,J11='[37]Tabla Impacto'!$F$35,J11='[37]Tabla Impacto'!$F$39),"Catastrófico","")))))</f>
        <v/>
      </c>
      <c r="M11" s="400" t="str">
        <f t="shared" ref="M11" si="13">IF(L11="","",IF(L11="Leve",0.2,IF(L11="Menor",0.4,IF(L11="Moderado",0.6,IF(L11="Mayor",0.8,IF(L11="Catastrófico",1,))))))</f>
        <v/>
      </c>
      <c r="N11" s="374" t="str">
        <f t="shared" ref="N11" si="14">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
      </c>
      <c r="O11" s="22">
        <v>1</v>
      </c>
      <c r="P11" s="23" t="s">
        <v>304</v>
      </c>
      <c r="Q11" s="23" t="s">
        <v>305</v>
      </c>
      <c r="R11" s="22" t="str">
        <f t="shared" si="3"/>
        <v>Probabilidad</v>
      </c>
      <c r="S11" s="12" t="s">
        <v>60</v>
      </c>
      <c r="T11" s="12" t="s">
        <v>61</v>
      </c>
      <c r="U11" s="24" t="str">
        <f>IF(AND(S11="Preventivo",T11="Automático"),"50%",IF(AND(S11="Preventivo",T11="Manual"),"40%",IF(AND(S11="Detectivo",T11="Automático"),"40%",IF(AND(S11="Detectivo",T11="Manual"),"30%",IF(AND(S11="Correctivo",T11="Automático"),"35%",IF(AND(S11="Correctivo",T11="Manual"),"25%",""))))))</f>
        <v>40%</v>
      </c>
      <c r="V11" s="12" t="s">
        <v>69</v>
      </c>
      <c r="W11" s="12" t="s">
        <v>63</v>
      </c>
      <c r="X11" s="12" t="s">
        <v>64</v>
      </c>
      <c r="Y11" s="25">
        <f t="shared" si="4"/>
        <v>0.36</v>
      </c>
      <c r="Z11" s="19" t="str">
        <f>IFERROR(IF(Y11="","",IF(Y11&lt;=0.2,"Muy Baja",IF(Y11&lt;=0.4,"Baja",IF(Y11&lt;=0.6,"Media",IF(Y11&lt;=0.8,"Alta","Muy Alta"))))),"")</f>
        <v>Baja</v>
      </c>
      <c r="AA11" s="24">
        <f>+Y11</f>
        <v>0.36</v>
      </c>
      <c r="AB11" s="19" t="str">
        <f>IFERROR(IF(AC11="","",IF(AC11&lt;=0.2,"Leve",IF(AC11&lt;=0.4,"Menor",IF(AC11&lt;=0.6,"Moderado",IF(AC11&lt;=0.8,"Mayor","Catastrófico"))))),"")</f>
        <v/>
      </c>
      <c r="AC11" s="24" t="str">
        <f t="shared" si="5"/>
        <v/>
      </c>
      <c r="AD11" s="2"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
      </c>
      <c r="AE11" s="12" t="s">
        <v>200</v>
      </c>
      <c r="AF11" s="18"/>
      <c r="AG11" s="12"/>
      <c r="AH11" s="26"/>
      <c r="AI11" s="26"/>
      <c r="AJ11" s="18"/>
      <c r="AK11" s="12"/>
    </row>
    <row r="12" spans="1:37" x14ac:dyDescent="0.3">
      <c r="A12" s="373"/>
      <c r="B12" s="403"/>
      <c r="C12" s="403"/>
      <c r="D12" s="403"/>
      <c r="E12" s="404"/>
      <c r="F12" s="403"/>
      <c r="G12" s="403"/>
      <c r="H12" s="402"/>
      <c r="I12" s="400"/>
      <c r="J12" s="401"/>
      <c r="K12" s="400">
        <f>IF(NOT(ISERROR(MATCH(J12,_xlfn.ANCHORARRAY(#REF!),0))),#REF!&amp;"Por favor no seleccionar los criterios de impacto",J12)</f>
        <v>0</v>
      </c>
      <c r="L12" s="402"/>
      <c r="M12" s="400"/>
      <c r="N12" s="374"/>
      <c r="O12" s="22">
        <v>2</v>
      </c>
      <c r="P12" s="23"/>
      <c r="Q12" s="23"/>
      <c r="R12" s="22" t="str">
        <f t="shared" si="3"/>
        <v/>
      </c>
      <c r="S12" s="12"/>
      <c r="T12" s="12"/>
      <c r="U12" s="24" t="str">
        <f t="shared" ref="U12" si="15">IF(AND(S12="Preventivo",T12="Automático"),"50%",IF(AND(S12="Preventivo",T12="Manual"),"40%",IF(AND(S12="Detectivo",T12="Automático"),"40%",IF(AND(S12="Detectivo",T12="Manual"),"30%",IF(AND(S12="Correctivo",T12="Automático"),"35%",IF(AND(S12="Correctivo",T12="Manual"),"25%",""))))))</f>
        <v/>
      </c>
      <c r="V12" s="12"/>
      <c r="W12" s="12"/>
      <c r="X12" s="12"/>
      <c r="Y12" s="25" t="str">
        <f t="shared" si="4"/>
        <v/>
      </c>
      <c r="Z12" s="19" t="str">
        <f t="shared" si="7"/>
        <v/>
      </c>
      <c r="AA12" s="24" t="str">
        <f t="shared" ref="AA12" si="16">+Y12</f>
        <v/>
      </c>
      <c r="AB12" s="19" t="str">
        <f t="shared" si="9"/>
        <v/>
      </c>
      <c r="AC12" s="24" t="str">
        <f t="shared" si="5"/>
        <v/>
      </c>
      <c r="AD12" s="2" t="str">
        <f t="shared" ref="AD12" si="17">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
      </c>
      <c r="AE12" s="12"/>
      <c r="AF12" s="18"/>
      <c r="AG12" s="12"/>
      <c r="AH12" s="26"/>
      <c r="AI12" s="26"/>
      <c r="AJ12" s="18"/>
      <c r="AK12" s="12"/>
    </row>
    <row r="13" spans="1:37" x14ac:dyDescent="0.3">
      <c r="A13" s="393" t="s">
        <v>96</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5"/>
    </row>
    <row r="14" spans="1:37" x14ac:dyDescent="0.3">
      <c r="A14" s="27"/>
      <c r="B14" s="28" t="s">
        <v>97</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sheetData>
  <mergeCells count="79">
    <mergeCell ref="A13:AK13"/>
    <mergeCell ref="M11:M12"/>
    <mergeCell ref="N11:N12"/>
    <mergeCell ref="G11:G12"/>
    <mergeCell ref="H11:H12"/>
    <mergeCell ref="I11:I12"/>
    <mergeCell ref="J11:J12"/>
    <mergeCell ref="K11:K12"/>
    <mergeCell ref="L11:L12"/>
    <mergeCell ref="A11:A12"/>
    <mergeCell ref="B11:B12"/>
    <mergeCell ref="C11:C12"/>
    <mergeCell ref="D11:D12"/>
    <mergeCell ref="E11:E12"/>
    <mergeCell ref="F11:F12"/>
    <mergeCell ref="M9:M10"/>
    <mergeCell ref="N9:N10"/>
    <mergeCell ref="G9:G10"/>
    <mergeCell ref="H9:H10"/>
    <mergeCell ref="I9:I10"/>
    <mergeCell ref="J9:J10"/>
    <mergeCell ref="K9:K10"/>
    <mergeCell ref="L9:L10"/>
    <mergeCell ref="A9:A10"/>
    <mergeCell ref="B9:B10"/>
    <mergeCell ref="C9:C10"/>
    <mergeCell ref="D9:D10"/>
    <mergeCell ref="E9:E10"/>
    <mergeCell ref="F9:F10"/>
    <mergeCell ref="AJ7:AJ8"/>
    <mergeCell ref="AK7:AK8"/>
    <mergeCell ref="AD7:AD8"/>
    <mergeCell ref="AE7:AE8"/>
    <mergeCell ref="AF7:AF8"/>
    <mergeCell ref="AG7:AG8"/>
    <mergeCell ref="AH7:AH8"/>
    <mergeCell ref="AI7:AI8"/>
    <mergeCell ref="S7:X7"/>
    <mergeCell ref="Y7:Y8"/>
    <mergeCell ref="Z7:Z8"/>
    <mergeCell ref="AA7:AA8"/>
    <mergeCell ref="AB7:AB8"/>
    <mergeCell ref="AC7:AC8"/>
    <mergeCell ref="M7:M8"/>
    <mergeCell ref="N7:N8"/>
    <mergeCell ref="O7:O8"/>
    <mergeCell ref="P7:P8"/>
    <mergeCell ref="Q7:Q8"/>
    <mergeCell ref="R7:R8"/>
    <mergeCell ref="L7:L8"/>
    <mergeCell ref="A7:A8"/>
    <mergeCell ref="B7:B8"/>
    <mergeCell ref="C7:C8"/>
    <mergeCell ref="D7:D8"/>
    <mergeCell ref="E7:E8"/>
    <mergeCell ref="F7:F8"/>
    <mergeCell ref="G7:G8"/>
    <mergeCell ref="H7:H8"/>
    <mergeCell ref="I7:I8"/>
    <mergeCell ref="J7:J8"/>
    <mergeCell ref="K7:K8"/>
    <mergeCell ref="A1:D3"/>
    <mergeCell ref="E1:AG1"/>
    <mergeCell ref="AH1:AK1"/>
    <mergeCell ref="E2:AG3"/>
    <mergeCell ref="AH2:AK2"/>
    <mergeCell ref="AH3:AK3"/>
    <mergeCell ref="AG5:AK5"/>
    <mergeCell ref="A6:G6"/>
    <mergeCell ref="H6:N6"/>
    <mergeCell ref="O6:X6"/>
    <mergeCell ref="Y6:AE6"/>
    <mergeCell ref="AF6:AK6"/>
    <mergeCell ref="A5:B5"/>
    <mergeCell ref="C5:G5"/>
    <mergeCell ref="H5:I5"/>
    <mergeCell ref="J5:N5"/>
    <mergeCell ref="O5:P5"/>
    <mergeCell ref="Q5:AE5"/>
  </mergeCells>
  <conditionalFormatting sqref="H9 Z9:Z12 H11">
    <cfRule type="cellIs" dxfId="182" priority="25" operator="equal">
      <formula>"Muy Alta"</formula>
    </cfRule>
    <cfRule type="cellIs" dxfId="181" priority="26" operator="equal">
      <formula>"Alta"</formula>
    </cfRule>
    <cfRule type="cellIs" dxfId="180" priority="27" operator="equal">
      <formula>"Media"</formula>
    </cfRule>
    <cfRule type="cellIs" dxfId="179" priority="28" operator="equal">
      <formula>"Baja"</formula>
    </cfRule>
    <cfRule type="cellIs" dxfId="178" priority="29" operator="equal">
      <formula>"Muy Baja"</formula>
    </cfRule>
  </conditionalFormatting>
  <conditionalFormatting sqref="K9:K12">
    <cfRule type="containsText" dxfId="177" priority="1" operator="containsText" text="❌">
      <formula>NOT(ISERROR(SEARCH("❌",K9)))</formula>
    </cfRule>
  </conditionalFormatting>
  <conditionalFormatting sqref="L9 AB9:AB12 L11">
    <cfRule type="cellIs" dxfId="176" priority="20" operator="equal">
      <formula>"Catastrófico"</formula>
    </cfRule>
    <cfRule type="cellIs" dxfId="175" priority="21" operator="equal">
      <formula>"Mayor"</formula>
    </cfRule>
    <cfRule type="cellIs" dxfId="174" priority="22" operator="equal">
      <formula>"Moderado"</formula>
    </cfRule>
    <cfRule type="cellIs" dxfId="173" priority="23" operator="equal">
      <formula>"Menor"</formula>
    </cfRule>
    <cfRule type="cellIs" dxfId="172" priority="24" operator="equal">
      <formula>"Leve"</formula>
    </cfRule>
  </conditionalFormatting>
  <conditionalFormatting sqref="N9 AD9:AD12 N11">
    <cfRule type="cellIs" dxfId="171" priority="16" operator="equal">
      <formula>"Extremo"</formula>
    </cfRule>
    <cfRule type="cellIs" dxfId="170" priority="17" operator="equal">
      <formula>"Alto"</formula>
    </cfRule>
    <cfRule type="cellIs" dxfId="169" priority="18" operator="equal">
      <formula>"Moderado"</formula>
    </cfRule>
    <cfRule type="cellIs" dxfId="168" priority="19" operator="equal">
      <formula>"Bajo"</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58B8-4F05-4E7D-9999-121C800CF826}">
  <sheetPr>
    <tabColor rgb="FFC00000"/>
  </sheetPr>
  <dimension ref="A1:AK20"/>
  <sheetViews>
    <sheetView zoomScale="90" zoomScaleNormal="90" workbookViewId="0">
      <selection sqref="A1:D3"/>
    </sheetView>
  </sheetViews>
  <sheetFormatPr baseColWidth="10" defaultRowHeight="14.4" x14ac:dyDescent="0.3"/>
  <cols>
    <col min="5" max="5" width="19"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3.4" x14ac:dyDescent="0.3">
      <c r="A5" s="407" t="s">
        <v>5</v>
      </c>
      <c r="B5" s="407"/>
      <c r="C5" s="408" t="s">
        <v>738</v>
      </c>
      <c r="D5" s="408"/>
      <c r="E5" s="408"/>
      <c r="F5" s="408"/>
      <c r="G5" s="408"/>
      <c r="H5" s="409" t="s">
        <v>7</v>
      </c>
      <c r="I5" s="409"/>
      <c r="J5" s="408" t="s">
        <v>293</v>
      </c>
      <c r="K5" s="408"/>
      <c r="L5" s="408"/>
      <c r="M5" s="408"/>
      <c r="N5" s="408"/>
      <c r="O5" s="409" t="s">
        <v>8</v>
      </c>
      <c r="P5" s="409"/>
      <c r="Q5" s="745" t="s">
        <v>294</v>
      </c>
      <c r="R5" s="746"/>
      <c r="S5" s="746"/>
      <c r="T5" s="746"/>
      <c r="U5" s="746"/>
      <c r="V5" s="746"/>
      <c r="W5" s="746"/>
      <c r="X5" s="746"/>
      <c r="Y5" s="746"/>
      <c r="Z5" s="746"/>
      <c r="AA5" s="746"/>
      <c r="AB5" s="746"/>
      <c r="AC5" s="746"/>
      <c r="AD5" s="746"/>
      <c r="AE5" s="747"/>
      <c r="AF5" s="146" t="s">
        <v>10</v>
      </c>
      <c r="AG5" s="744" t="s">
        <v>295</v>
      </c>
      <c r="AH5" s="744"/>
      <c r="AI5" s="744"/>
      <c r="AJ5" s="744"/>
      <c r="AK5" s="744"/>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405" t="s">
        <v>17</v>
      </c>
      <c r="B7" s="378" t="s">
        <v>18</v>
      </c>
      <c r="C7" s="390" t="s">
        <v>19</v>
      </c>
      <c r="D7" s="390" t="s">
        <v>20</v>
      </c>
      <c r="E7" s="390"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79.8" x14ac:dyDescent="0.3">
      <c r="A8" s="405"/>
      <c r="B8" s="378"/>
      <c r="C8" s="390"/>
      <c r="D8" s="390"/>
      <c r="E8" s="390"/>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179.4" x14ac:dyDescent="0.3">
      <c r="A9" s="373">
        <v>1</v>
      </c>
      <c r="B9" s="427" t="s">
        <v>800</v>
      </c>
      <c r="C9" s="582" t="s">
        <v>801</v>
      </c>
      <c r="D9" s="591" t="s">
        <v>802</v>
      </c>
      <c r="E9" s="592" t="s">
        <v>803</v>
      </c>
      <c r="F9" s="427" t="s">
        <v>55</v>
      </c>
      <c r="G9" s="427" t="s">
        <v>84</v>
      </c>
      <c r="H9" s="519" t="str">
        <f>IF(G9="","",IF('[38]Mapa final'!G9='[38]Tabla probabilidad'!$C$4,"MUY BAJA",IF('[38]Mapa final'!G9='[38]Tabla probabilidad'!$C$5,"BAJA",IF('[38]Mapa final'!G9='[38]Tabla probabilidad'!$C$6,"MEDIA",IF('[38]Mapa final'!G9='[38]Tabla probabilidad'!$C$7,"ALTA",IF('[38]Mapa final'!G9='[38]Tabla probabilidad'!$C$8,"MUY ALTA"))))))</f>
        <v>BAJA</v>
      </c>
      <c r="I9" s="522">
        <f t="shared" ref="I9" si="0">IF(H9="","",IF(H9="Muy Baja",0.2,IF(H9="Baja",0.4,IF(H9="Media",0.6,IF(H9="Alta",0.8,IF(H9="Muy Alta",1,))))))</f>
        <v>0.4</v>
      </c>
      <c r="J9" s="524" t="s">
        <v>252</v>
      </c>
      <c r="K9" s="522" t="str">
        <f>IF(J9="","",IF(NOT(ISERROR(MATCH(J9,'[38]Tabla Impacto'!$B$37:$B$39,0))),'[38]Tabla Impacto'!$F$37&amp;"Por favor no seleccionar los criterios de impacto(Afectación Económica o presupuestal y Pérdida Reputacional)",J9))</f>
        <v xml:space="preserve">     Afectación menor a 10 SMLMV</v>
      </c>
      <c r="L9" s="519" t="str">
        <f>IF(OR(J9='[38]Tabla Impacto'!$F$25,J9='[38]Tabla Impacto'!$F$31),"Leve",IF(OR(J9='[38]Tabla Impacto'!$F$26,J9='[38]Tabla Impacto'!$F$32),"Menor",IF(OR(J9='[38]Tabla Impacto'!$F$27,J9='[38]Tabla Impacto'!$F$33,J9='[38]Tabla Impacto'!$F$37),"Moderado",IF(OR(J9='[38]Tabla Impacto'!$F$28,J9='[38]Tabla Impacto'!$F$34,J9='[38]Tabla Impacto'!$F$38),"Mayor",IF(OR(J9='[38]Tabla Impacto'!$F$29,J9='[38]Tabla Impacto'!$F$35,J9='[38]Tabla Impacto'!$F$39),"Catastrófico","")))))</f>
        <v>Leve</v>
      </c>
      <c r="M9" s="522">
        <f t="shared" ref="M9" si="1">IF(L9="","",IF(L9="Leve",0.2,IF(L9="Menor",0.4,IF(L9="Moderado",0.6,IF(L9="Mayor",0.8,IF(L9="Catastrófico",1,))))))</f>
        <v>0.2</v>
      </c>
      <c r="N9" s="750" t="str">
        <f t="shared" ref="N9" si="2">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Bajo</v>
      </c>
      <c r="O9" s="22">
        <v>1</v>
      </c>
      <c r="P9" s="356" t="s">
        <v>804</v>
      </c>
      <c r="Q9" s="164" t="s">
        <v>805</v>
      </c>
      <c r="R9" s="22" t="s">
        <v>168</v>
      </c>
      <c r="S9" s="12" t="s">
        <v>60</v>
      </c>
      <c r="T9" s="12" t="s">
        <v>61</v>
      </c>
      <c r="U9" s="24" t="str">
        <f>IF(AND(S9="Preventivo",T9="Automático"),"50%",IF(AND(S9="Preventivo",T9="Manual"),"40%",IF(AND(S9="Detectivo",T9="Automático"),"40%",IF(AND(S9="Detectivo",T9="Manual"),"30%",IF(AND(S9="Correctivo",T9="Automático"),"35%",IF(AND(S9="Correctivo",T9="Manual"),"25%",""))))))</f>
        <v>40%</v>
      </c>
      <c r="V9" s="12" t="s">
        <v>62</v>
      </c>
      <c r="W9" s="12" t="s">
        <v>63</v>
      </c>
      <c r="X9" s="12" t="s">
        <v>64</v>
      </c>
      <c r="Y9" s="25">
        <f t="shared" ref="Y9:Y20" si="3">IFERROR(IF(R9="Probabilidad",(I9-(+I9*U9)),IF(R9="Impacto",I9,"")),"")</f>
        <v>0.24</v>
      </c>
      <c r="Z9" s="19" t="str">
        <f>IFERROR(IF(Y9="","",IF(Y9&lt;=0.2,"Muy Baja",IF(Y9&lt;=0.4,"Baja",IF(Y9&lt;=0.6,"Media",IF(Y9&lt;=0.8,"Alta","Muy Alta"))))),"")</f>
        <v>Baja</v>
      </c>
      <c r="AA9" s="24">
        <f>+Y9</f>
        <v>0.24</v>
      </c>
      <c r="AB9" s="19" t="str">
        <f>IFERROR(IF(AC9="","",IF(AC9&lt;=0.2,"Leve",IF(AC9&lt;=0.4,"Menor",IF(AC9&lt;=0.6,"Moderado",IF(AC9&lt;=0.8,"Mayor","Catastrófico"))))),"")</f>
        <v>Leve</v>
      </c>
      <c r="AC9" s="24">
        <f t="shared" ref="AC9:AC20" si="4">IFERROR(IF(R9="Impacto",(M9-(+M9*U9)),IF(R9="Probabilidad",M9,"")),"")</f>
        <v>0.2</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Bajo</v>
      </c>
      <c r="AE9" s="12" t="s">
        <v>200</v>
      </c>
      <c r="AF9" s="18"/>
      <c r="AG9" s="12"/>
      <c r="AH9" s="26"/>
      <c r="AI9" s="26"/>
      <c r="AJ9" s="18"/>
      <c r="AK9" s="12"/>
    </row>
    <row r="10" spans="1:37" ht="276" x14ac:dyDescent="0.3">
      <c r="A10" s="373"/>
      <c r="B10" s="509"/>
      <c r="C10" s="582"/>
      <c r="D10" s="591"/>
      <c r="E10" s="592"/>
      <c r="F10" s="509"/>
      <c r="G10" s="509"/>
      <c r="H10" s="520"/>
      <c r="I10" s="523"/>
      <c r="J10" s="525"/>
      <c r="K10" s="523">
        <f>IF(NOT(ISERROR(MATCH(J10,_xlfn.ANCHORARRAY(E13),0))),#REF!&amp;"Por favor no seleccionar los criterios de impacto",J10)</f>
        <v>0</v>
      </c>
      <c r="L10" s="520"/>
      <c r="M10" s="523"/>
      <c r="N10" s="751"/>
      <c r="O10" s="22">
        <v>2</v>
      </c>
      <c r="P10" s="356" t="s">
        <v>806</v>
      </c>
      <c r="Q10" s="361" t="s">
        <v>807</v>
      </c>
      <c r="R10" s="22"/>
      <c r="S10" s="12"/>
      <c r="T10" s="12" t="s">
        <v>61</v>
      </c>
      <c r="U10" s="24"/>
      <c r="V10" s="12"/>
      <c r="W10" s="12"/>
      <c r="X10" s="12"/>
      <c r="Y10" s="25"/>
      <c r="Z10" s="19"/>
      <c r="AA10" s="24"/>
      <c r="AB10" s="19"/>
      <c r="AC10" s="24"/>
      <c r="AD10" s="2"/>
      <c r="AE10" s="12"/>
      <c r="AF10" s="18"/>
      <c r="AG10" s="12"/>
      <c r="AH10" s="26"/>
      <c r="AI10" s="26"/>
      <c r="AJ10" s="18"/>
      <c r="AK10" s="12"/>
    </row>
    <row r="11" spans="1:37" ht="165.6" x14ac:dyDescent="0.3">
      <c r="A11" s="373">
        <v>2</v>
      </c>
      <c r="B11" s="427" t="s">
        <v>70</v>
      </c>
      <c r="C11" s="582" t="s">
        <v>808</v>
      </c>
      <c r="D11" s="582" t="s">
        <v>809</v>
      </c>
      <c r="E11" s="583" t="s">
        <v>810</v>
      </c>
      <c r="F11" s="427" t="s">
        <v>517</v>
      </c>
      <c r="G11" s="427" t="s">
        <v>56</v>
      </c>
      <c r="H11" s="519" t="str">
        <f>IF(G11="","",IF('[38]Mapa final'!G11='[38]Tabla probabilidad'!$C$4,"MUY BAJA",IF('[38]Mapa final'!G11='[38]Tabla probabilidad'!$C$5,"BAJA",IF('[38]Mapa final'!G11='[38]Tabla probabilidad'!$C$6,"MEDIA",IF('[38]Mapa final'!G11='[38]Tabla probabilidad'!$C$7,"ALTA",IF('[38]Mapa final'!G11='[38]Tabla probabilidad'!$C$8,"MUY ALTA"))))))</f>
        <v>MEDIA</v>
      </c>
      <c r="I11" s="522">
        <f t="shared" ref="I11:I13" si="5">IF(H11="","",IF(H11="Muy Baja",0.2,IF(H11="Baja",0.4,IF(H11="Media",0.6,IF(H11="Alta",0.8,IF(H11="Muy Alta",1,))))))</f>
        <v>0.6</v>
      </c>
      <c r="J11" s="524" t="s">
        <v>282</v>
      </c>
      <c r="K11" s="522" t="str">
        <f>IF(J11="","",IF(NOT(ISERROR(MATCH(J11,'[38]Tabla Impacto'!$B$37:$B$39,0))),'[38]Tabla Impacto'!$F$37&amp;"Por favor no seleccionar los criterios de impacto(Afectación Económica o presupuestal y Pérdida Reputacional)",J11))</f>
        <v xml:space="preserve">     Genera altas consecuencias sobre la entidad</v>
      </c>
      <c r="L11" s="519" t="str">
        <f>IF(OR(J11='[38]Tabla Impacto'!$F$25,J11='[38]Tabla Impacto'!$F$31),"Leve",IF(OR(J11='[38]Tabla Impacto'!$F$26,J11='[38]Tabla Impacto'!$F$32),"Menor",IF(OR(J11='[38]Tabla Impacto'!$F$27,J11='[38]Tabla Impacto'!$F$33,J11='[38]Tabla Impacto'!$F$37),"Moderado",IF(OR(J11='[38]Tabla Impacto'!$F$28,J11='[38]Tabla Impacto'!$F$34,J11='[38]Tabla Impacto'!$F$38),"Mayor",IF(OR(J11='[38]Tabla Impacto'!$F$29,J11='[38]Tabla Impacto'!$F$35,J11='[38]Tabla Impacto'!$F$39),"Catastrófico","")))))</f>
        <v>Mayor</v>
      </c>
      <c r="M11" s="522">
        <f t="shared" ref="M11:M13" si="6">IF(L11="","",IF(L11="Leve",0.2,IF(L11="Menor",0.4,IF(L11="Moderado",0.6,IF(L11="Mayor",0.8,IF(L11="Catastrófico",1,))))))</f>
        <v>0.8</v>
      </c>
      <c r="N11" s="750" t="str">
        <f t="shared" ref="N11:N13" si="7">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Alto</v>
      </c>
      <c r="O11" s="22">
        <v>1</v>
      </c>
      <c r="P11" s="362" t="s">
        <v>811</v>
      </c>
      <c r="Q11" s="356" t="s">
        <v>284</v>
      </c>
      <c r="R11" s="22" t="s">
        <v>168</v>
      </c>
      <c r="S11" s="12" t="s">
        <v>60</v>
      </c>
      <c r="T11" s="12" t="s">
        <v>61</v>
      </c>
      <c r="U11" s="24" t="str">
        <f>IF(AND(S11="Preventivo",T11="Automático"),"50%",IF(AND(S11="Preventivo",T11="Manual"),"40%",IF(AND(S11="Detectivo",T11="Automático"),"40%",IF(AND(S11="Detectivo",T11="Manual"),"30%",IF(AND(S11="Correctivo",T11="Automático"),"35%",IF(AND(S11="Correctivo",T11="Manual"),"25%",""))))))</f>
        <v>40%</v>
      </c>
      <c r="V11" s="12" t="s">
        <v>62</v>
      </c>
      <c r="W11" s="12" t="s">
        <v>116</v>
      </c>
      <c r="X11" s="12" t="s">
        <v>208</v>
      </c>
      <c r="Y11" s="25">
        <f t="shared" si="3"/>
        <v>0.36</v>
      </c>
      <c r="Z11" s="19" t="str">
        <f>IFERROR(IF(Y11="","",IF(Y11&lt;=0.2,"Muy Baja",IF(Y11&lt;=0.4,"Baja",IF(Y11&lt;=0.6,"Media",IF(Y11&lt;=0.8,"Alta","Muy Alta"))))),"")</f>
        <v>Baja</v>
      </c>
      <c r="AA11" s="24">
        <f>+Y11</f>
        <v>0.36</v>
      </c>
      <c r="AB11" s="19" t="str">
        <f>IFERROR(IF(AC11="","",IF(AC11&lt;=0.2,"Leve",IF(AC11&lt;=0.4,"Menor",IF(AC11&lt;=0.6,"Moderado",IF(AC11&lt;=0.8,"Mayor","Catastrófico"))))),"")</f>
        <v>Mayor</v>
      </c>
      <c r="AC11" s="24">
        <f t="shared" si="4"/>
        <v>0.8</v>
      </c>
      <c r="AD11" s="2"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Alto</v>
      </c>
      <c r="AE11" s="12" t="s">
        <v>200</v>
      </c>
      <c r="AF11" s="18"/>
      <c r="AG11" s="12"/>
      <c r="AH11" s="26"/>
      <c r="AI11" s="26"/>
      <c r="AJ11" s="18"/>
      <c r="AK11" s="12"/>
    </row>
    <row r="12" spans="1:37" ht="138" x14ac:dyDescent="0.3">
      <c r="A12" s="373"/>
      <c r="B12" s="509"/>
      <c r="C12" s="582"/>
      <c r="D12" s="582"/>
      <c r="E12" s="583"/>
      <c r="F12" s="509"/>
      <c r="G12" s="509"/>
      <c r="H12" s="520"/>
      <c r="I12" s="523"/>
      <c r="J12" s="525"/>
      <c r="K12" s="523">
        <f>IF(NOT(ISERROR(MATCH(J12,_xlfn.ANCHORARRAY(E15),0))),#REF!&amp;"Por favor no seleccionar los criterios de impacto",J12)</f>
        <v>0</v>
      </c>
      <c r="L12" s="520"/>
      <c r="M12" s="523"/>
      <c r="N12" s="751"/>
      <c r="O12" s="22">
        <v>2</v>
      </c>
      <c r="P12" s="356" t="s">
        <v>812</v>
      </c>
      <c r="Q12" s="356" t="s">
        <v>284</v>
      </c>
      <c r="R12" s="22" t="s">
        <v>168</v>
      </c>
      <c r="S12" s="12" t="s">
        <v>60</v>
      </c>
      <c r="T12" s="12" t="s">
        <v>61</v>
      </c>
      <c r="U12" s="24" t="str">
        <f>IF(AND(S12="Preventivo",T12="Automático"),"50%",IF(AND(S12="Preventivo",T12="Manual"),"40%",IF(AND(S12="Detectivo",T12="Automático"),"40%",IF(AND(S12="Detectivo",T12="Manual"),"30%",IF(AND(S12="Correctivo",T12="Automático"),"35%",IF(AND(S12="Correctivo",T12="Manual"),"25%",""))))))</f>
        <v>40%</v>
      </c>
      <c r="V12" s="12" t="s">
        <v>62</v>
      </c>
      <c r="W12" s="12" t="s">
        <v>116</v>
      </c>
      <c r="X12" s="12" t="s">
        <v>208</v>
      </c>
      <c r="Y12" s="25">
        <f t="shared" si="3"/>
        <v>0</v>
      </c>
      <c r="Z12" s="19" t="str">
        <f>IFERROR(IF(Y12="","",IF(Y12&lt;=0.2,"Muy Baja",IF(Y12&lt;=0.4,"Baja",IF(Y12&lt;=0.6,"Media",IF(Y12&lt;=0.8,"Alta","Muy Alta"))))),"")</f>
        <v>Muy Baja</v>
      </c>
      <c r="AA12" s="24">
        <f>+Y12</f>
        <v>0</v>
      </c>
      <c r="AB12" s="19" t="str">
        <f>IFERROR(IF(AC12="","",IF(AC12&lt;=0.2,"Leve",IF(AC12&lt;=0.4,"Menor",IF(AC12&lt;=0.6,"Moderado",IF(AC12&lt;=0.8,"Mayor","Catastrófico"))))),"")</f>
        <v>Leve</v>
      </c>
      <c r="AC12" s="24">
        <f t="shared" si="4"/>
        <v>0</v>
      </c>
      <c r="AD12" s="2" t="str">
        <f>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Bajo</v>
      </c>
      <c r="AE12" s="12" t="s">
        <v>200</v>
      </c>
      <c r="AF12" s="18"/>
      <c r="AG12" s="12"/>
      <c r="AH12" s="26"/>
      <c r="AI12" s="26"/>
      <c r="AJ12" s="18"/>
      <c r="AK12" s="12"/>
    </row>
    <row r="13" spans="1:37" ht="151.80000000000001" x14ac:dyDescent="0.3">
      <c r="A13" s="748">
        <v>3</v>
      </c>
      <c r="B13" s="427" t="s">
        <v>70</v>
      </c>
      <c r="C13" s="582" t="s">
        <v>813</v>
      </c>
      <c r="D13" s="582" t="s">
        <v>814</v>
      </c>
      <c r="E13" s="583" t="s">
        <v>815</v>
      </c>
      <c r="F13" s="427" t="s">
        <v>74</v>
      </c>
      <c r="G13" s="427" t="s">
        <v>75</v>
      </c>
      <c r="H13" s="519" t="str">
        <f>IF(G13="","",IF('[38]Mapa final'!G13='[38]Tabla probabilidad'!$C$4,"MUY BAJA",IF('[38]Mapa final'!G13='[38]Tabla probabilidad'!$C$5,"BAJA",IF('[38]Mapa final'!G13='[38]Tabla probabilidad'!$C$6,"MEDIA",IF('[38]Mapa final'!G13='[38]Tabla probabilidad'!$C$7,"ALTA",IF('[38]Mapa final'!G13='[38]Tabla probabilidad'!$C$8,"MUY ALTA"))))))</f>
        <v>ALTA</v>
      </c>
      <c r="I13" s="522">
        <f t="shared" si="5"/>
        <v>0.8</v>
      </c>
      <c r="J13" s="524" t="s">
        <v>350</v>
      </c>
      <c r="K13" s="522" t="str">
        <f>IF(J13="","",IF(NOT(ISERROR(MATCH(J13,'[38]Tabla Impacto'!$B$37:$B$39,0))),'[38]Tabla Impacto'!$F$37&amp;"Por favor no seleccionar los criterios de impacto(Afectación Económica o presupuestal y Pérdida Reputacional)",J13))</f>
        <v xml:space="preserve">     El riesgo afecta la imagen de la entidad internamente, de conocimiento general, nivel interno, de junta dircetiva y accionistas y/o de provedores</v>
      </c>
      <c r="L13" s="519" t="str">
        <f>IF(OR(J13='[38]Tabla Impacto'!$F$25,J13='[38]Tabla Impacto'!$F$31),"Leve",IF(OR(J13='[38]Tabla Impacto'!$F$26,J13='[38]Tabla Impacto'!$F$32),"Menor",IF(OR(J13='[38]Tabla Impacto'!$F$27,J13='[38]Tabla Impacto'!$F$33,J13='[38]Tabla Impacto'!$F$37),"Moderado",IF(OR(J13='[38]Tabla Impacto'!$F$28,J13='[38]Tabla Impacto'!$F$34,J13='[38]Tabla Impacto'!$F$38),"Mayor",IF(OR(J13='[38]Tabla Impacto'!$F$29,J13='[38]Tabla Impacto'!$F$35,J13='[38]Tabla Impacto'!$F$39),"Catastrófico","")))))</f>
        <v>Menor</v>
      </c>
      <c r="M13" s="522">
        <f t="shared" si="6"/>
        <v>0.4</v>
      </c>
      <c r="N13" s="750" t="str">
        <f t="shared" si="7"/>
        <v>Moderado</v>
      </c>
      <c r="O13" s="22">
        <v>1</v>
      </c>
      <c r="P13" s="356" t="s">
        <v>816</v>
      </c>
      <c r="Q13" s="356" t="s">
        <v>284</v>
      </c>
      <c r="R13" s="22" t="s">
        <v>168</v>
      </c>
      <c r="S13" s="12" t="s">
        <v>60</v>
      </c>
      <c r="T13" s="12" t="s">
        <v>61</v>
      </c>
      <c r="U13" s="24" t="str">
        <f>IF(AND(S13="Preventivo",T13="Automático"),"50%",IF(AND(S13="Preventivo",T13="Manual"),"40%",IF(AND(S13="Detectivo",T13="Automático"),"40%",IF(AND(S13="Detectivo",T13="Manual"),"30%",IF(AND(S13="Correctivo",T13="Automático"),"35%",IF(AND(S13="Correctivo",T13="Manual"),"25%",""))))))</f>
        <v>40%</v>
      </c>
      <c r="V13" s="12" t="s">
        <v>62</v>
      </c>
      <c r="W13" s="12" t="s">
        <v>116</v>
      </c>
      <c r="X13" s="12" t="s">
        <v>208</v>
      </c>
      <c r="Y13" s="25">
        <f t="shared" si="3"/>
        <v>0.48</v>
      </c>
      <c r="Z13" s="19" t="str">
        <f>IFERROR(IF(Y13="","",IF(Y13&lt;=0.2,"Muy Baja",IF(Y13&lt;=0.4,"Baja",IF(Y13&lt;=0.6,"Media",IF(Y13&lt;=0.8,"Alta","Muy Alta"))))),"")</f>
        <v>Media</v>
      </c>
      <c r="AA13" s="24">
        <f>+Y13</f>
        <v>0.48</v>
      </c>
      <c r="AB13" s="19" t="str">
        <f>IFERROR(IF(AC13="","",IF(AC13&lt;=0.2,"Leve",IF(AC13&lt;=0.4,"Menor",IF(AC13&lt;=0.6,"Moderado",IF(AC13&lt;=0.8,"Mayor","Catastrófico"))))),"")</f>
        <v>Menor</v>
      </c>
      <c r="AC13" s="24">
        <f t="shared" si="4"/>
        <v>0.4</v>
      </c>
      <c r="AD13" s="2"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Moderado</v>
      </c>
      <c r="AE13" s="12" t="s">
        <v>200</v>
      </c>
    </row>
    <row r="14" spans="1:37" ht="165.6" x14ac:dyDescent="0.3">
      <c r="A14" s="749"/>
      <c r="B14" s="509"/>
      <c r="C14" s="582"/>
      <c r="D14" s="582"/>
      <c r="E14" s="583"/>
      <c r="F14" s="509"/>
      <c r="G14" s="509"/>
      <c r="H14" s="520"/>
      <c r="I14" s="523"/>
      <c r="J14" s="525"/>
      <c r="K14" s="523">
        <f>IF(NOT(ISERROR(MATCH(J14,_xlfn.ANCHORARRAY(E17),0))),#REF!&amp;"Por favor no seleccionar los criterios de impacto",J14)</f>
        <v>0</v>
      </c>
      <c r="L14" s="520"/>
      <c r="M14" s="523"/>
      <c r="N14" s="751"/>
      <c r="O14" s="22">
        <v>2</v>
      </c>
      <c r="P14" s="356" t="s">
        <v>817</v>
      </c>
      <c r="Q14" s="356" t="s">
        <v>285</v>
      </c>
      <c r="R14" s="22" t="s">
        <v>168</v>
      </c>
      <c r="S14" s="12" t="s">
        <v>60</v>
      </c>
      <c r="T14" s="12" t="s">
        <v>61</v>
      </c>
      <c r="U14" s="24" t="str">
        <f t="shared" ref="U14" si="8">IF(AND(S14="Preventivo",T14="Automático"),"50%",IF(AND(S14="Preventivo",T14="Manual"),"40%",IF(AND(S14="Detectivo",T14="Automático"),"40%",IF(AND(S14="Detectivo",T14="Manual"),"30%",IF(AND(S14="Correctivo",T14="Automático"),"35%",IF(AND(S14="Correctivo",T14="Manual"),"25%",""))))))</f>
        <v>40%</v>
      </c>
      <c r="V14" s="12" t="s">
        <v>62</v>
      </c>
      <c r="W14" s="12" t="s">
        <v>116</v>
      </c>
      <c r="X14" s="12" t="s">
        <v>208</v>
      </c>
      <c r="Y14" s="25">
        <f t="shared" si="3"/>
        <v>0</v>
      </c>
      <c r="Z14" s="19" t="str">
        <f t="shared" ref="Z14:Z18" si="9">IFERROR(IF(Y14="","",IF(Y14&lt;=0.2,"Muy Baja",IF(Y14&lt;=0.4,"Baja",IF(Y14&lt;=0.6,"Media",IF(Y14&lt;=0.8,"Alta","Muy Alta"))))),"")</f>
        <v>Muy Baja</v>
      </c>
      <c r="AA14" s="24">
        <f t="shared" ref="AA14" si="10">+Y14</f>
        <v>0</v>
      </c>
      <c r="AB14" s="19" t="str">
        <f t="shared" ref="AB14:AB18" si="11">IFERROR(IF(AC14="","",IF(AC14&lt;=0.2,"Leve",IF(AC14&lt;=0.4,"Menor",IF(AC14&lt;=0.6,"Moderado",IF(AC14&lt;=0.8,"Mayor","Catastrófico"))))),"")</f>
        <v>Leve</v>
      </c>
      <c r="AC14" s="24">
        <f t="shared" si="4"/>
        <v>0</v>
      </c>
      <c r="AD14" s="2" t="str">
        <f t="shared" ref="AD14" si="12">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Bajo</v>
      </c>
      <c r="AE14" s="12" t="s">
        <v>200</v>
      </c>
    </row>
    <row r="15" spans="1:37" ht="151.80000000000001" x14ac:dyDescent="0.3">
      <c r="A15" s="501">
        <v>4</v>
      </c>
      <c r="B15" s="427" t="s">
        <v>70</v>
      </c>
      <c r="C15" s="582" t="s">
        <v>818</v>
      </c>
      <c r="D15" s="582" t="s">
        <v>819</v>
      </c>
      <c r="E15" s="583" t="s">
        <v>820</v>
      </c>
      <c r="F15" s="427" t="s">
        <v>74</v>
      </c>
      <c r="G15" s="427" t="s">
        <v>75</v>
      </c>
      <c r="H15" s="519" t="str">
        <f>IF(G15="","",IF('[38]Mapa final'!G15='[38]Tabla probabilidad'!$C$4,"MUY BAJA",IF('[38]Mapa final'!G15='[38]Tabla probabilidad'!$C$5,"BAJA",IF('[38]Mapa final'!G15='[38]Tabla probabilidad'!$C$6,"MEDIA",IF('[38]Mapa final'!G15='[38]Tabla probabilidad'!$C$7,"ALTA",IF('[38]Mapa final'!G15='[38]Tabla probabilidad'!$C$8,"MUY ALTA"))))))</f>
        <v>ALTA</v>
      </c>
      <c r="I15" s="522">
        <f t="shared" ref="I15" si="13">IF(H15="","",IF(H15="Muy Baja",0.2,IF(H15="Baja",0.4,IF(H15="Media",0.6,IF(H15="Alta",0.8,IF(H15="Muy Alta",1,))))))</f>
        <v>0.8</v>
      </c>
      <c r="J15" s="524" t="s">
        <v>57</v>
      </c>
      <c r="K15" s="522" t="str">
        <f>IF(J15="","",IF(NOT(ISERROR(MATCH(J15,'[38]Tabla Impacto'!$B$37:$B$39,0))),'[38]Tabla Impacto'!$F$37&amp;"Por favor no seleccionar los criterios de impacto(Afectación Económica o presupuestal y Pérdida Reputacional)",J15))</f>
        <v xml:space="preserve">     El riesgo afecta la imagen de de la entidad con efecto publicitario sostenido a nivel de sector administrativo, nivel departamental o municipal</v>
      </c>
      <c r="L15" s="519" t="str">
        <f>IF(OR(J15='[38]Tabla Impacto'!$F$25,J15='[38]Tabla Impacto'!$F$31),"Leve",IF(OR(J15='[38]Tabla Impacto'!$F$26,J15='[38]Tabla Impacto'!$F$32),"Menor",IF(OR(J15='[38]Tabla Impacto'!$F$27,J15='[38]Tabla Impacto'!$F$33,J15='[38]Tabla Impacto'!$F$37),"Moderado",IF(OR(J15='[38]Tabla Impacto'!$F$28,J15='[38]Tabla Impacto'!$F$34,J15='[38]Tabla Impacto'!$F$38),"Mayor",IF(OR(J15='[38]Tabla Impacto'!$F$29,J15='[38]Tabla Impacto'!$F$35,J15='[38]Tabla Impacto'!$F$39),"Catastrófico","")))))</f>
        <v>Mayor</v>
      </c>
      <c r="M15" s="522">
        <f t="shared" ref="M15:M17" si="14">IF(L15="","",IF(L15="Leve",0.2,IF(L15="Menor",0.4,IF(L15="Moderado",0.6,IF(L15="Mayor",0.8,IF(L15="Catastrófico",1,))))))</f>
        <v>0.8</v>
      </c>
      <c r="N15" s="750" t="str">
        <f t="shared" ref="N15:N17" si="15">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Alto</v>
      </c>
      <c r="O15" s="22">
        <v>1</v>
      </c>
      <c r="P15" s="356" t="s">
        <v>821</v>
      </c>
      <c r="Q15" s="356" t="s">
        <v>284</v>
      </c>
      <c r="R15" s="22" t="s">
        <v>168</v>
      </c>
      <c r="S15" s="12" t="s">
        <v>60</v>
      </c>
      <c r="T15" s="12" t="s">
        <v>61</v>
      </c>
      <c r="U15" s="24" t="str">
        <f>IF(AND(S15="Preventivo",T15="Automático"),"50%",IF(AND(S15="Preventivo",T15="Manual"),"40%",IF(AND(S15="Detectivo",T15="Automático"),"40%",IF(AND(S15="Detectivo",T15="Manual"),"30%",IF(AND(S15="Correctivo",T15="Automático"),"35%",IF(AND(S15="Correctivo",T15="Manual"),"25%",""))))))</f>
        <v>40%</v>
      </c>
      <c r="V15" s="12" t="s">
        <v>62</v>
      </c>
      <c r="W15" s="12" t="s">
        <v>116</v>
      </c>
      <c r="X15" s="12" t="s">
        <v>208</v>
      </c>
      <c r="Y15" s="25">
        <f t="shared" si="3"/>
        <v>0.48</v>
      </c>
      <c r="Z15" s="19" t="str">
        <f>IFERROR(IF(Y15="","",IF(Y15&lt;=0.2,"Muy Baja",IF(Y15&lt;=0.4,"Baja",IF(Y15&lt;=0.6,"Media",IF(Y15&lt;=0.8,"Alta","Muy Alta"))))),"")</f>
        <v>Media</v>
      </c>
      <c r="AA15" s="24">
        <f>+Y15</f>
        <v>0.48</v>
      </c>
      <c r="AB15" s="19" t="str">
        <f>IFERROR(IF(AC15="","",IF(AC15&lt;=0.2,"Leve",IF(AC15&lt;=0.4,"Menor",IF(AC15&lt;=0.6,"Moderado",IF(AC15&lt;=0.8,"Mayor","Catastrófico"))))),"")</f>
        <v>Mayor</v>
      </c>
      <c r="AC15" s="24">
        <f t="shared" si="4"/>
        <v>0.8</v>
      </c>
      <c r="AD15" s="2" t="str">
        <f>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Alto</v>
      </c>
      <c r="AE15" s="12" t="s">
        <v>200</v>
      </c>
    </row>
    <row r="16" spans="1:37" ht="193.2" x14ac:dyDescent="0.3">
      <c r="A16" s="501"/>
      <c r="B16" s="509"/>
      <c r="C16" s="582"/>
      <c r="D16" s="582"/>
      <c r="E16" s="583"/>
      <c r="F16" s="509"/>
      <c r="G16" s="509"/>
      <c r="H16" s="520"/>
      <c r="I16" s="523"/>
      <c r="J16" s="525"/>
      <c r="K16" s="523">
        <f>IF(NOT(ISERROR(MATCH(J16,_xlfn.ANCHORARRAY(E19),0))),#REF!&amp;"Por favor no seleccionar los criterios de impacto",J16)</f>
        <v>0</v>
      </c>
      <c r="L16" s="520"/>
      <c r="M16" s="523"/>
      <c r="N16" s="751"/>
      <c r="O16" s="22">
        <v>2</v>
      </c>
      <c r="P16" s="356" t="s">
        <v>822</v>
      </c>
      <c r="Q16" s="356" t="s">
        <v>285</v>
      </c>
      <c r="R16" s="22" t="s">
        <v>168</v>
      </c>
      <c r="S16" s="12" t="s">
        <v>60</v>
      </c>
      <c r="T16" s="12" t="s">
        <v>61</v>
      </c>
      <c r="U16" s="24" t="str">
        <f t="shared" ref="U16" si="16">IF(AND(S16="Preventivo",T16="Automático"),"50%",IF(AND(S16="Preventivo",T16="Manual"),"40%",IF(AND(S16="Detectivo",T16="Automático"),"40%",IF(AND(S16="Detectivo",T16="Manual"),"30%",IF(AND(S16="Correctivo",T16="Automático"),"35%",IF(AND(S16="Correctivo",T16="Manual"),"25%",""))))))</f>
        <v>40%</v>
      </c>
      <c r="V16" s="12" t="s">
        <v>62</v>
      </c>
      <c r="W16" s="12" t="s">
        <v>116</v>
      </c>
      <c r="X16" s="12" t="s">
        <v>64</v>
      </c>
      <c r="Y16" s="25">
        <f t="shared" si="3"/>
        <v>0</v>
      </c>
      <c r="Z16" s="19" t="str">
        <f t="shared" si="9"/>
        <v>Muy Baja</v>
      </c>
      <c r="AA16" s="24">
        <f t="shared" ref="AA16" si="17">+Y16</f>
        <v>0</v>
      </c>
      <c r="AB16" s="19" t="str">
        <f t="shared" si="11"/>
        <v>Leve</v>
      </c>
      <c r="AC16" s="24">
        <f t="shared" si="4"/>
        <v>0</v>
      </c>
      <c r="AD16" s="2" t="str">
        <f t="shared" ref="AD16" si="18">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Bajo</v>
      </c>
      <c r="AE16" s="12" t="s">
        <v>200</v>
      </c>
    </row>
    <row r="17" spans="1:31" ht="262.2" x14ac:dyDescent="0.3">
      <c r="A17" s="501">
        <v>5</v>
      </c>
      <c r="B17" s="403" t="s">
        <v>800</v>
      </c>
      <c r="C17" s="403" t="s">
        <v>823</v>
      </c>
      <c r="D17" s="403" t="s">
        <v>824</v>
      </c>
      <c r="E17" s="404" t="s">
        <v>825</v>
      </c>
      <c r="F17" s="427" t="s">
        <v>260</v>
      </c>
      <c r="G17" s="403" t="s">
        <v>56</v>
      </c>
      <c r="H17" s="402" t="str">
        <f>IF(G17="","",IF('[38]Mapa final'!G17='[38]Tabla probabilidad'!$C$4,"MUY BAJA",IF('[38]Mapa final'!G17='[38]Tabla probabilidad'!$C$5,"BAJA",IF('[38]Mapa final'!G17='[38]Tabla probabilidad'!$C$6,"MEDIA",IF('[38]Mapa final'!G17='[38]Tabla probabilidad'!$C$7,"ALTA",IF('[38]Mapa final'!G17='[38]Tabla probabilidad'!$C$8,"MUY ALTA"))))))</f>
        <v>MEDIA</v>
      </c>
      <c r="I17" s="400">
        <f t="shared" ref="I17" si="19">IF(H17="","",IF(H17="Muy Baja",0.2,IF(H17="Baja",0.4,IF(H17="Media",0.6,IF(H17="Alta",0.8,IF(H17="Muy Alta",1,))))))</f>
        <v>0.6</v>
      </c>
      <c r="J17" s="401" t="s">
        <v>518</v>
      </c>
      <c r="K17" s="400" t="str">
        <f>IF(J17="","",IF(NOT(ISERROR(MATCH(J17,'[38]Tabla Impacto'!$B$37:$B$39,0))),'[38]Tabla Impacto'!$F$37&amp;"Por favor no seleccionar los criterios de impacto(Afectación Económica o presupuestal y Pérdida Reputacional)",J17))</f>
        <v xml:space="preserve">     Mayor a 500 SMLMV </v>
      </c>
      <c r="L17" s="519" t="str">
        <f>IF(OR(J17='[38]Tabla Impacto'!$F$25,J17='[38]Tabla Impacto'!$F$31),"Leve",IF(OR(J17='[38]Tabla Impacto'!$F$26,J17='[38]Tabla Impacto'!$F$32),"Menor",IF(OR(J17='[38]Tabla Impacto'!$F$27,J17='[38]Tabla Impacto'!$F$33,J17='[38]Tabla Impacto'!$F$37),"Moderado",IF(OR(J17='[38]Tabla Impacto'!$F$28,J17='[38]Tabla Impacto'!$F$34,J17='[38]Tabla Impacto'!$F$38),"Mayor",IF(OR(J17='[38]Tabla Impacto'!$F$29,J17='[38]Tabla Impacto'!$F$35,J17='[38]Tabla Impacto'!$F$39),"Catastrófico","")))))</f>
        <v>Catastrófico</v>
      </c>
      <c r="M17" s="522">
        <f t="shared" si="14"/>
        <v>1</v>
      </c>
      <c r="N17" s="750" t="str">
        <f t="shared" si="15"/>
        <v>Extremo</v>
      </c>
      <c r="O17" s="22">
        <v>1</v>
      </c>
      <c r="P17" s="23" t="s">
        <v>826</v>
      </c>
      <c r="Q17" s="23" t="s">
        <v>827</v>
      </c>
      <c r="R17" s="22" t="s">
        <v>168</v>
      </c>
      <c r="S17" s="12" t="s">
        <v>60</v>
      </c>
      <c r="T17" s="12" t="s">
        <v>61</v>
      </c>
      <c r="U17" s="24" t="str">
        <f>IF(AND(S17="Preventivo",T17="Automático"),"50%",IF(AND(S17="Preventivo",T17="Manual"),"40%",IF(AND(S17="Detectivo",T17="Automático"),"40%",IF(AND(S17="Detectivo",T17="Manual"),"30%",IF(AND(S17="Correctivo",T17="Automático"),"35%",IF(AND(S17="Correctivo",T17="Manual"),"25%",""))))))</f>
        <v>40%</v>
      </c>
      <c r="V17" s="12" t="s">
        <v>62</v>
      </c>
      <c r="W17" s="12" t="s">
        <v>116</v>
      </c>
      <c r="X17" s="12" t="s">
        <v>64</v>
      </c>
      <c r="Y17" s="25">
        <f t="shared" si="3"/>
        <v>0.36</v>
      </c>
      <c r="Z17" s="19" t="str">
        <f>IFERROR(IF(Y17="","",IF(Y17&lt;=0.2,"Muy Baja",IF(Y17&lt;=0.4,"Baja",IF(Y17&lt;=0.6,"Media",IF(Y17&lt;=0.8,"Alta","Muy Alta"))))),"")</f>
        <v>Baja</v>
      </c>
      <c r="AA17" s="24">
        <f>+Y17</f>
        <v>0.36</v>
      </c>
      <c r="AB17" s="19" t="str">
        <f>IFERROR(IF(AC17="","",IF(AC17&lt;=0.2,"Leve",IF(AC17&lt;=0.4,"Menor",IF(AC17&lt;=0.6,"Moderado",IF(AC17&lt;=0.8,"Mayor","Catastrófico"))))),"")</f>
        <v>Catastrófico</v>
      </c>
      <c r="AC17" s="24">
        <f t="shared" si="4"/>
        <v>1</v>
      </c>
      <c r="AD17" s="2" t="str">
        <f>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Extremo</v>
      </c>
      <c r="AE17" s="12" t="s">
        <v>200</v>
      </c>
    </row>
    <row r="18" spans="1:31" x14ac:dyDescent="0.3">
      <c r="A18" s="501"/>
      <c r="B18" s="403"/>
      <c r="C18" s="403"/>
      <c r="D18" s="403"/>
      <c r="E18" s="404"/>
      <c r="F18" s="509"/>
      <c r="G18" s="403"/>
      <c r="H18" s="402"/>
      <c r="I18" s="400"/>
      <c r="J18" s="401"/>
      <c r="K18" s="400">
        <f>IF(NOT(ISERROR(MATCH(J18,_xlfn.ANCHORARRAY(E21),0))),#REF!&amp;"Por favor no seleccionar los criterios de impacto",J18)</f>
        <v>0</v>
      </c>
      <c r="L18" s="520"/>
      <c r="M18" s="523"/>
      <c r="N18" s="751"/>
      <c r="O18" s="22">
        <v>2</v>
      </c>
      <c r="P18" s="23"/>
      <c r="Q18" s="23"/>
      <c r="R18" s="22" t="str">
        <f t="shared" ref="R18:R20" si="20">IF(OR(S18="Preventivo",S18="Detectivo"),"Probabilidad",IF(S18="Correctivo","Impacto",""))</f>
        <v/>
      </c>
      <c r="S18" s="12"/>
      <c r="T18" s="12"/>
      <c r="U18" s="24" t="str">
        <f t="shared" ref="U18" si="21">IF(AND(S18="Preventivo",T18="Automático"),"50%",IF(AND(S18="Preventivo",T18="Manual"),"40%",IF(AND(S18="Detectivo",T18="Automático"),"40%",IF(AND(S18="Detectivo",T18="Manual"),"30%",IF(AND(S18="Correctivo",T18="Automático"),"35%",IF(AND(S18="Correctivo",T18="Manual"),"25%",""))))))</f>
        <v/>
      </c>
      <c r="V18" s="12"/>
      <c r="W18" s="12"/>
      <c r="X18" s="12"/>
      <c r="Y18" s="25" t="str">
        <f t="shared" si="3"/>
        <v/>
      </c>
      <c r="Z18" s="19" t="str">
        <f t="shared" si="9"/>
        <v/>
      </c>
      <c r="AA18" s="24" t="str">
        <f t="shared" ref="AA18" si="22">+Y18</f>
        <v/>
      </c>
      <c r="AB18" s="19" t="str">
        <f t="shared" si="11"/>
        <v/>
      </c>
      <c r="AC18" s="24" t="str">
        <f t="shared" si="4"/>
        <v/>
      </c>
      <c r="AD18" s="2" t="str">
        <f t="shared" ref="AD18" si="23">IFERROR(IF(OR(AND(Z18="Muy Baja",AB18="Leve"),AND(Z18="Muy Baja",AB18="Menor"),AND(Z18="Baja",AB18="Leve")),"Bajo",IF(OR(AND(Z18="Muy baja",AB18="Moderado"),AND(Z18="Baja",AB18="Menor"),AND(Z18="Baja",AB18="Moderado"),AND(Z18="Media",AB18="Leve"),AND(Z18="Media",AB18="Menor"),AND(Z18="Media",AB18="Moderado"),AND(Z18="Alta",AB18="Leve"),AND(Z18="Alta",AB18="Menor")),"Moderado",IF(OR(AND(Z18="Muy Baja",AB18="Mayor"),AND(Z18="Baja",AB18="Mayor"),AND(Z18="Media",AB18="Mayor"),AND(Z18="Alta",AB18="Moderado"),AND(Z18="Alta",AB18="Mayor"),AND(Z18="Muy Alta",AB18="Leve"),AND(Z18="Muy Alta",AB18="Menor"),AND(Z18="Muy Alta",AB18="Moderado"),AND(Z18="Muy Alta",AB18="Mayor")),"Alto",IF(OR(AND(Z18="Muy Baja",AB18="Catastrófico"),AND(Z18="Baja",AB18="Catastrófico"),AND(Z18="Media",AB18="Catastrófico"),AND(Z18="Alta",AB18="Catastrófico"),AND(Z18="Muy Alta",AB18="Catastrófico")),"Extremo","")))),"")</f>
        <v/>
      </c>
      <c r="AE18" s="12"/>
    </row>
    <row r="19" spans="1:31" ht="316.8" x14ac:dyDescent="0.3">
      <c r="A19" s="748">
        <v>6</v>
      </c>
      <c r="B19" s="403" t="s">
        <v>800</v>
      </c>
      <c r="C19" s="403" t="s">
        <v>828</v>
      </c>
      <c r="D19" s="403" t="s">
        <v>829</v>
      </c>
      <c r="E19" s="404" t="s">
        <v>830</v>
      </c>
      <c r="F19" s="403" t="s">
        <v>55</v>
      </c>
      <c r="G19" s="403" t="s">
        <v>84</v>
      </c>
      <c r="H19" s="402" t="b">
        <f>IF(G19="","",IF('[39]Mapa final'!G19='[39]Tabla probabilidad'!$C$4,"MUY BAJA",IF('[39]Mapa final'!G19='[39]Tabla probabilidad'!$C$5,"BAJA",IF('[39]Mapa final'!G19='[39]Tabla probabilidad'!$C$6,"MEDIA",IF('[39]Mapa final'!G19='[39]Tabla probabilidad'!$C$7,"ALTA",IF('[39]Mapa final'!G19='[39]Tabla probabilidad'!$C$8,"MUY ALTA"))))))</f>
        <v>0</v>
      </c>
      <c r="I19" s="400">
        <f t="shared" ref="I19" si="24">IF(H19="","",IF(H19="Muy Baja",0.2,IF(H19="Baja",0.4,IF(H19="Media",0.6,IF(H19="Alta",0.8,IF(H19="Muy Alta",1,))))))</f>
        <v>0</v>
      </c>
      <c r="J19" s="401" t="s">
        <v>57</v>
      </c>
      <c r="K19" s="400" t="str">
        <f>IF(J19="","",IF(NOT(ISERROR(MATCH(J19,'[39]Tabla Impacto'!$B$37:$B$39,0))),'[39]Tabla Impacto'!$F$37&amp;"Por favor no seleccionar los criterios de impacto(Afectación Económica o presupuestal y Pérdida Reputacional)",J19))</f>
        <v xml:space="preserve">     El riesgo afecta la imagen de de la entidad con efecto publicitario sostenido a nivel de sector administrativo, nivel departamental o municipal</v>
      </c>
      <c r="L19" s="402" t="str">
        <f>IF(OR(J19='[39]Tabla Impacto'!$F$25,J19='[39]Tabla Impacto'!$F$31),"Leve",IF(OR(J19='[39]Tabla Impacto'!$F$26,J19='[39]Tabla Impacto'!$F$32),"Menor",IF(OR(J19='[39]Tabla Impacto'!$F$27,J19='[39]Tabla Impacto'!$F$33,J19='[39]Tabla Impacto'!$F$37),"Moderado",IF(OR(J19='[39]Tabla Impacto'!$F$28,J19='[39]Tabla Impacto'!$F$34,J19='[39]Tabla Impacto'!$F$38),"Mayor",IF(OR(J19='[39]Tabla Impacto'!$F$29,J19='[39]Tabla Impacto'!$F$35,J19='[39]Tabla Impacto'!$F$39),"Catastrófico","")))))</f>
        <v>Mayor</v>
      </c>
      <c r="M19" s="400">
        <f t="shared" ref="M19" si="25">IF(L19="","",IF(L19="Leve",0.2,IF(L19="Menor",0.4,IF(L19="Moderado",0.6,IF(L19="Mayor",0.8,IF(L19="Catastrófico",1,))))))</f>
        <v>0.8</v>
      </c>
      <c r="N19" s="374" t="str">
        <f t="shared" ref="N19" si="26">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22">
        <v>1</v>
      </c>
      <c r="P19" s="363" t="s">
        <v>831</v>
      </c>
      <c r="Q19" s="138" t="s">
        <v>832</v>
      </c>
      <c r="R19" s="22" t="str">
        <f t="shared" si="20"/>
        <v>Probabilidad</v>
      </c>
      <c r="S19" s="12" t="s">
        <v>60</v>
      </c>
      <c r="T19" s="12" t="s">
        <v>61</v>
      </c>
      <c r="U19" s="24" t="str">
        <f>IF(AND(S19="Preventivo",T19="Automático"),"50%",IF(AND(S19="Preventivo",T19="Manual"),"40%",IF(AND(S19="Detectivo",T19="Automático"),"40%",IF(AND(S19="Detectivo",T19="Manual"),"30%",IF(AND(S19="Correctivo",T19="Automático"),"35%",IF(AND(S19="Correctivo",T19="Manual"),"25%",""))))))</f>
        <v>40%</v>
      </c>
      <c r="V19" s="12" t="s">
        <v>69</v>
      </c>
      <c r="W19" s="12" t="s">
        <v>63</v>
      </c>
      <c r="X19" s="12" t="s">
        <v>64</v>
      </c>
      <c r="Y19" s="25">
        <f t="shared" si="3"/>
        <v>0</v>
      </c>
      <c r="Z19" s="19" t="str">
        <f>IFERROR(IF(Y19="","",IF(Y19&lt;=0.2,"Muy Baja",IF(Y19&lt;=0.4,"Baja",IF(Y19&lt;=0.6,"Media",IF(Y19&lt;=0.8,"Alta","Muy Alta"))))),"")</f>
        <v>Muy Baja</v>
      </c>
      <c r="AA19" s="24">
        <f>+Y19</f>
        <v>0</v>
      </c>
      <c r="AB19" s="19" t="str">
        <f>IFERROR(IF(AC19="","",IF(AC19&lt;=0.2,"Leve",IF(AC19&lt;=0.4,"Menor",IF(AC19&lt;=0.6,"Moderado",IF(AC19&lt;=0.8,"Mayor","Catastrófico"))))),"")</f>
        <v>Mayor</v>
      </c>
      <c r="AC19" s="24">
        <f t="shared" si="4"/>
        <v>0.8</v>
      </c>
      <c r="AD19" s="2" t="str">
        <f>IFERROR(IF(OR(AND(Z19="Muy Baja",AB19="Leve"),AND(Z19="Muy Baja",AB19="Menor"),AND(Z19="Baja",AB19="Leve")),"Bajo",IF(OR(AND(Z19="Muy baja",AB19="Moderado"),AND(Z19="Baja",AB19="Menor"),AND(Z19="Baja",AB19="Moderado"),AND(Z19="Media",AB19="Leve"),AND(Z19="Media",AB19="Menor"),AND(Z19="Media",AB19="Moderado"),AND(Z19="Alta",AB19="Leve"),AND(Z19="Alta",AB19="Menor")),"Moderado",IF(OR(AND(Z19="Muy Baja",AB19="Mayor"),AND(Z19="Baja",AB19="Mayor"),AND(Z19="Media",AB19="Mayor"),AND(Z19="Alta",AB19="Moderado"),AND(Z19="Alta",AB19="Mayor"),AND(Z19="Muy Alta",AB19="Leve"),AND(Z19="Muy Alta",AB19="Menor"),AND(Z19="Muy Alta",AB19="Moderado"),AND(Z19="Muy Alta",AB19="Mayor")),"Alto",IF(OR(AND(Z19="Muy Baja",AB19="Catastrófico"),AND(Z19="Baja",AB19="Catastrófico"),AND(Z19="Media",AB19="Catastrófico"),AND(Z19="Alta",AB19="Catastrófico"),AND(Z19="Muy Alta",AB19="Catastrófico")),"Extremo","")))),"")</f>
        <v>Alto</v>
      </c>
      <c r="AE19" s="12" t="s">
        <v>201</v>
      </c>
    </row>
    <row r="20" spans="1:31" ht="216" x14ac:dyDescent="0.3">
      <c r="A20" s="749"/>
      <c r="B20" s="403"/>
      <c r="C20" s="403"/>
      <c r="D20" s="403"/>
      <c r="E20" s="404"/>
      <c r="F20" s="403"/>
      <c r="G20" s="403"/>
      <c r="H20" s="402"/>
      <c r="I20" s="400"/>
      <c r="J20" s="401"/>
      <c r="K20" s="400">
        <f>IF(NOT(ISERROR(MATCH(J20,_xlfn.ANCHORARRAY(E23),0))),#REF!&amp;"Por favor no seleccionar los criterios de impacto",J20)</f>
        <v>0</v>
      </c>
      <c r="L20" s="402"/>
      <c r="M20" s="400"/>
      <c r="N20" s="374"/>
      <c r="O20" s="22">
        <v>2</v>
      </c>
      <c r="P20" s="363" t="s">
        <v>833</v>
      </c>
      <c r="Q20" s="138" t="s">
        <v>834</v>
      </c>
      <c r="R20" s="22" t="str">
        <f t="shared" si="20"/>
        <v>Probabilidad</v>
      </c>
      <c r="S20" s="12" t="s">
        <v>60</v>
      </c>
      <c r="T20" s="12" t="s">
        <v>61</v>
      </c>
      <c r="U20" s="24" t="str">
        <f>IF(AND(S20="Preventivo",T20="Automático"),"50%",IF(AND(S20="Preventivo",T20="Manual"),"40%",IF(AND(S20="Detectivo",T20="Automático"),"40%",IF(AND(S20="Detectivo",T20="Manual"),"30%",IF(AND(S20="Correctivo",T20="Automático"),"35%",IF(AND(S20="Correctivo",T20="Manual"),"25%",""))))))</f>
        <v>40%</v>
      </c>
      <c r="V20" s="12" t="s">
        <v>69</v>
      </c>
      <c r="W20" s="12" t="s">
        <v>63</v>
      </c>
      <c r="X20" s="12" t="s">
        <v>64</v>
      </c>
      <c r="Y20" s="25">
        <f t="shared" si="3"/>
        <v>0</v>
      </c>
      <c r="Z20" s="19" t="str">
        <f t="shared" ref="Z20" si="27">IFERROR(IF(Y20="","",IF(Y20&lt;=0.2,"Muy Baja",IF(Y20&lt;=0.4,"Baja",IF(Y20&lt;=0.6,"Media",IF(Y20&lt;=0.8,"Alta","Muy Alta"))))),"")</f>
        <v>Muy Baja</v>
      </c>
      <c r="AA20" s="24">
        <f t="shared" ref="AA20" si="28">+Y20</f>
        <v>0</v>
      </c>
      <c r="AB20" s="19" t="str">
        <f t="shared" ref="AB20" si="29">IFERROR(IF(AC20="","",IF(AC20&lt;=0.2,"Leve",IF(AC20&lt;=0.4,"Menor",IF(AC20&lt;=0.6,"Moderado",IF(AC20&lt;=0.8,"Mayor","Catastrófico"))))),"")</f>
        <v>Leve</v>
      </c>
      <c r="AC20" s="24">
        <f t="shared" si="4"/>
        <v>0</v>
      </c>
      <c r="AD20" s="2" t="str">
        <f t="shared" ref="AD20" si="30">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Bajo</v>
      </c>
      <c r="AE20" s="12" t="s">
        <v>200</v>
      </c>
    </row>
  </sheetData>
  <mergeCells count="134">
    <mergeCell ref="A1:D3"/>
    <mergeCell ref="E1:AG1"/>
    <mergeCell ref="AH1:AK1"/>
    <mergeCell ref="E2:AG3"/>
    <mergeCell ref="AH2:AK2"/>
    <mergeCell ref="AH3:AK3"/>
    <mergeCell ref="A7:A8"/>
    <mergeCell ref="B7:B8"/>
    <mergeCell ref="C7:C8"/>
    <mergeCell ref="D7:D8"/>
    <mergeCell ref="E7:E8"/>
    <mergeCell ref="F7:F8"/>
    <mergeCell ref="AG5:AK5"/>
    <mergeCell ref="A6:G6"/>
    <mergeCell ref="H6:N6"/>
    <mergeCell ref="O6:X6"/>
    <mergeCell ref="Y6:AE6"/>
    <mergeCell ref="AF6:AK6"/>
    <mergeCell ref="A5:B5"/>
    <mergeCell ref="C5:G5"/>
    <mergeCell ref="H5:I5"/>
    <mergeCell ref="J5:N5"/>
    <mergeCell ref="O5:P5"/>
    <mergeCell ref="Q5:AE5"/>
    <mergeCell ref="AC7:AC8"/>
    <mergeCell ref="M7:M8"/>
    <mergeCell ref="N7:N8"/>
    <mergeCell ref="O7:O8"/>
    <mergeCell ref="P7:P8"/>
    <mergeCell ref="Q7:Q8"/>
    <mergeCell ref="R7:R8"/>
    <mergeCell ref="G7:G8"/>
    <mergeCell ref="H7:H8"/>
    <mergeCell ref="I7:I8"/>
    <mergeCell ref="J7:J8"/>
    <mergeCell ref="K7:K8"/>
    <mergeCell ref="L7:L8"/>
    <mergeCell ref="L9:L10"/>
    <mergeCell ref="M9:M10"/>
    <mergeCell ref="N9:N10"/>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AI7:AI8"/>
    <mergeCell ref="S7:X7"/>
    <mergeCell ref="Y7:Y8"/>
    <mergeCell ref="Z7:Z8"/>
    <mergeCell ref="AA7:AA8"/>
    <mergeCell ref="AB7:AB8"/>
    <mergeCell ref="A11:A12"/>
    <mergeCell ref="B11:B12"/>
    <mergeCell ref="C11:C12"/>
    <mergeCell ref="D11:D12"/>
    <mergeCell ref="E11:E12"/>
    <mergeCell ref="F11:F12"/>
    <mergeCell ref="I9:I10"/>
    <mergeCell ref="J9:J10"/>
    <mergeCell ref="K9:K10"/>
    <mergeCell ref="M13:M14"/>
    <mergeCell ref="N13:N14"/>
    <mergeCell ref="M11:M12"/>
    <mergeCell ref="N11:N12"/>
    <mergeCell ref="B13:B14"/>
    <mergeCell ref="C13:C14"/>
    <mergeCell ref="D13:D14"/>
    <mergeCell ref="E13:E14"/>
    <mergeCell ref="F13:F14"/>
    <mergeCell ref="G13:G14"/>
    <mergeCell ref="H13:H14"/>
    <mergeCell ref="G11:G12"/>
    <mergeCell ref="H11:H12"/>
    <mergeCell ref="I11:I12"/>
    <mergeCell ref="J11:J12"/>
    <mergeCell ref="K11:K12"/>
    <mergeCell ref="L11:L12"/>
    <mergeCell ref="C15:C16"/>
    <mergeCell ref="D15:D16"/>
    <mergeCell ref="E15:E16"/>
    <mergeCell ref="F15:F16"/>
    <mergeCell ref="G15:G16"/>
    <mergeCell ref="I13:I14"/>
    <mergeCell ref="J13:J14"/>
    <mergeCell ref="K13:K14"/>
    <mergeCell ref="L13:L14"/>
    <mergeCell ref="K17:K18"/>
    <mergeCell ref="L17:L18"/>
    <mergeCell ref="M17:M18"/>
    <mergeCell ref="N17:N18"/>
    <mergeCell ref="A13:A14"/>
    <mergeCell ref="A15:A16"/>
    <mergeCell ref="A17:A18"/>
    <mergeCell ref="N15:N16"/>
    <mergeCell ref="B17:B18"/>
    <mergeCell ref="C17:C18"/>
    <mergeCell ref="D17:D18"/>
    <mergeCell ref="E17:E18"/>
    <mergeCell ref="F17:F18"/>
    <mergeCell ref="G17:G18"/>
    <mergeCell ref="H17:H18"/>
    <mergeCell ref="I17:I18"/>
    <mergeCell ref="J17:J18"/>
    <mergeCell ref="H15:H16"/>
    <mergeCell ref="I15:I16"/>
    <mergeCell ref="J15:J16"/>
    <mergeCell ref="K15:K16"/>
    <mergeCell ref="L15:L16"/>
    <mergeCell ref="M15:M16"/>
    <mergeCell ref="B15:B16"/>
    <mergeCell ref="N19:N20"/>
    <mergeCell ref="A19:A20"/>
    <mergeCell ref="H19:H20"/>
    <mergeCell ref="I19:I20"/>
    <mergeCell ref="J19:J20"/>
    <mergeCell ref="K19:K20"/>
    <mergeCell ref="L19:L20"/>
    <mergeCell ref="M19:M20"/>
    <mergeCell ref="B19:B20"/>
    <mergeCell ref="C19:C20"/>
    <mergeCell ref="D19:D20"/>
    <mergeCell ref="E19:E20"/>
    <mergeCell ref="F19:F20"/>
    <mergeCell ref="G19:G20"/>
  </mergeCells>
  <conditionalFormatting sqref="H9">
    <cfRule type="cellIs" dxfId="167" priority="66" operator="equal">
      <formula>"Muy Baja"</formula>
    </cfRule>
    <cfRule type="cellIs" dxfId="166" priority="65" operator="equal">
      <formula>"Baja"</formula>
    </cfRule>
    <cfRule type="cellIs" dxfId="165" priority="64" operator="equal">
      <formula>"Media"</formula>
    </cfRule>
    <cfRule type="cellIs" dxfId="164" priority="63" operator="equal">
      <formula>"Alta"</formula>
    </cfRule>
    <cfRule type="cellIs" dxfId="163" priority="62" operator="equal">
      <formula>"Muy Alta"</formula>
    </cfRule>
  </conditionalFormatting>
  <conditionalFormatting sqref="H11">
    <cfRule type="cellIs" dxfId="162" priority="59" operator="equal">
      <formula>"Media"</formula>
    </cfRule>
    <cfRule type="cellIs" dxfId="161" priority="57" operator="equal">
      <formula>"Muy Alta"</formula>
    </cfRule>
    <cfRule type="cellIs" dxfId="160" priority="58" operator="equal">
      <formula>"Alta"</formula>
    </cfRule>
    <cfRule type="cellIs" dxfId="159" priority="61" operator="equal">
      <formula>"Muy Baja"</formula>
    </cfRule>
    <cfRule type="cellIs" dxfId="158" priority="60" operator="equal">
      <formula>"Baja"</formula>
    </cfRule>
  </conditionalFormatting>
  <conditionalFormatting sqref="H13 H15 H17">
    <cfRule type="cellIs" dxfId="157" priority="94" operator="equal">
      <formula>"Baja"</formula>
    </cfRule>
    <cfRule type="cellIs" dxfId="156" priority="93" operator="equal">
      <formula>"Media"</formula>
    </cfRule>
    <cfRule type="cellIs" dxfId="155" priority="92" operator="equal">
      <formula>"Alta"</formula>
    </cfRule>
    <cfRule type="cellIs" dxfId="154" priority="91" operator="equal">
      <formula>"Muy Alta"</formula>
    </cfRule>
    <cfRule type="cellIs" dxfId="153" priority="95" operator="equal">
      <formula>"Muy Baja"</formula>
    </cfRule>
  </conditionalFormatting>
  <conditionalFormatting sqref="H19">
    <cfRule type="cellIs" dxfId="152" priority="27" operator="equal">
      <formula>"Media"</formula>
    </cfRule>
    <cfRule type="cellIs" dxfId="151" priority="26" operator="equal">
      <formula>"Alta"</formula>
    </cfRule>
    <cfRule type="cellIs" dxfId="150" priority="25" operator="equal">
      <formula>"Muy Alta"</formula>
    </cfRule>
    <cfRule type="cellIs" dxfId="149" priority="28" operator="equal">
      <formula>"Baja"</formula>
    </cfRule>
    <cfRule type="cellIs" dxfId="148" priority="29" operator="equal">
      <formula>"Muy Baja"</formula>
    </cfRule>
  </conditionalFormatting>
  <conditionalFormatting sqref="K9:K20">
    <cfRule type="containsText" dxfId="147" priority="1" operator="containsText" text="❌">
      <formula>NOT(ISERROR(SEARCH("❌",K9)))</formula>
    </cfRule>
  </conditionalFormatting>
  <conditionalFormatting sqref="L9">
    <cfRule type="cellIs" dxfId="146" priority="56" operator="equal">
      <formula>"Leve"</formula>
    </cfRule>
    <cfRule type="cellIs" dxfId="145" priority="55" operator="equal">
      <formula>"Menor"</formula>
    </cfRule>
    <cfRule type="cellIs" dxfId="144" priority="54" operator="equal">
      <formula>"Moderado"</formula>
    </cfRule>
    <cfRule type="cellIs" dxfId="143" priority="53" operator="equal">
      <formula>"Mayor"</formula>
    </cfRule>
    <cfRule type="cellIs" dxfId="142" priority="52" operator="equal">
      <formula>"Catastrófico"</formula>
    </cfRule>
  </conditionalFormatting>
  <conditionalFormatting sqref="L11">
    <cfRule type="cellIs" dxfId="141" priority="50" operator="equal">
      <formula>"Menor"</formula>
    </cfRule>
    <cfRule type="cellIs" dxfId="140" priority="51" operator="equal">
      <formula>"Leve"</formula>
    </cfRule>
    <cfRule type="cellIs" dxfId="139" priority="49" operator="equal">
      <formula>"Moderado"</formula>
    </cfRule>
    <cfRule type="cellIs" dxfId="138" priority="48" operator="equal">
      <formula>"Mayor"</formula>
    </cfRule>
    <cfRule type="cellIs" dxfId="137" priority="47" operator="equal">
      <formula>"Catastrófico"</formula>
    </cfRule>
  </conditionalFormatting>
  <conditionalFormatting sqref="L13 L15">
    <cfRule type="cellIs" dxfId="136" priority="88" operator="equal">
      <formula>"Moderado"</formula>
    </cfRule>
    <cfRule type="cellIs" dxfId="135" priority="89" operator="equal">
      <formula>"Menor"</formula>
    </cfRule>
    <cfRule type="cellIs" dxfId="134" priority="90" operator="equal">
      <formula>"Leve"</formula>
    </cfRule>
    <cfRule type="cellIs" dxfId="133" priority="86" operator="equal">
      <formula>"Catastrófico"</formula>
    </cfRule>
    <cfRule type="cellIs" dxfId="132" priority="87" operator="equal">
      <formula>"Mayor"</formula>
    </cfRule>
  </conditionalFormatting>
  <conditionalFormatting sqref="L17">
    <cfRule type="cellIs" dxfId="131" priority="30" operator="equal">
      <formula>"Catastrófico"</formula>
    </cfRule>
    <cfRule type="cellIs" dxfId="130" priority="32" operator="equal">
      <formula>"Moderado"</formula>
    </cfRule>
    <cfRule type="cellIs" dxfId="129" priority="33" operator="equal">
      <formula>"Menor"</formula>
    </cfRule>
    <cfRule type="cellIs" dxfId="128" priority="34" operator="equal">
      <formula>"Leve"</formula>
    </cfRule>
    <cfRule type="cellIs" dxfId="127" priority="31" operator="equal">
      <formula>"Mayor"</formula>
    </cfRule>
  </conditionalFormatting>
  <conditionalFormatting sqref="L19">
    <cfRule type="cellIs" dxfId="126" priority="23" operator="equal">
      <formula>"Menor"</formula>
    </cfRule>
    <cfRule type="cellIs" dxfId="125" priority="22" operator="equal">
      <formula>"Moderado"</formula>
    </cfRule>
    <cfRule type="cellIs" dxfId="124" priority="21" operator="equal">
      <formula>"Mayor"</formula>
    </cfRule>
    <cfRule type="cellIs" dxfId="123" priority="20" operator="equal">
      <formula>"Catastrófico"</formula>
    </cfRule>
    <cfRule type="cellIs" dxfId="122" priority="24" operator="equal">
      <formula>"Leve"</formula>
    </cfRule>
  </conditionalFormatting>
  <conditionalFormatting sqref="N9">
    <cfRule type="cellIs" dxfId="121" priority="43" operator="equal">
      <formula>"Extremo"</formula>
    </cfRule>
    <cfRule type="cellIs" dxfId="120" priority="44" operator="equal">
      <formula>"Alto"</formula>
    </cfRule>
    <cfRule type="cellIs" dxfId="119" priority="45" operator="equal">
      <formula>"Moderado"</formula>
    </cfRule>
    <cfRule type="cellIs" dxfId="118" priority="46" operator="equal">
      <formula>"Bajo"</formula>
    </cfRule>
  </conditionalFormatting>
  <conditionalFormatting sqref="N11">
    <cfRule type="cellIs" dxfId="117" priority="42" operator="equal">
      <formula>"Bajo"</formula>
    </cfRule>
    <cfRule type="cellIs" dxfId="116" priority="40" operator="equal">
      <formula>"Alto"</formula>
    </cfRule>
    <cfRule type="cellIs" dxfId="115" priority="39" operator="equal">
      <formula>"Extremo"</formula>
    </cfRule>
    <cfRule type="cellIs" dxfId="114" priority="41" operator="equal">
      <formula>"Moderado"</formula>
    </cfRule>
  </conditionalFormatting>
  <conditionalFormatting sqref="N13 N15">
    <cfRule type="cellIs" dxfId="113" priority="83" operator="equal">
      <formula>"Alto"</formula>
    </cfRule>
    <cfRule type="cellIs" dxfId="112" priority="84" operator="equal">
      <formula>"Moderado"</formula>
    </cfRule>
    <cfRule type="cellIs" dxfId="111" priority="85" operator="equal">
      <formula>"Bajo"</formula>
    </cfRule>
    <cfRule type="cellIs" dxfId="110" priority="82" operator="equal">
      <formula>"Extremo"</formula>
    </cfRule>
  </conditionalFormatting>
  <conditionalFormatting sqref="N17">
    <cfRule type="cellIs" dxfId="109" priority="38" operator="equal">
      <formula>"Bajo"</formula>
    </cfRule>
    <cfRule type="cellIs" dxfId="108" priority="37" operator="equal">
      <formula>"Moderado"</formula>
    </cfRule>
    <cfRule type="cellIs" dxfId="107" priority="36" operator="equal">
      <formula>"Alto"</formula>
    </cfRule>
    <cfRule type="cellIs" dxfId="106" priority="35" operator="equal">
      <formula>"Extremo"</formula>
    </cfRule>
  </conditionalFormatting>
  <conditionalFormatting sqref="N19">
    <cfRule type="cellIs" dxfId="105" priority="19" operator="equal">
      <formula>"Bajo"</formula>
    </cfRule>
    <cfRule type="cellIs" dxfId="104" priority="16" operator="equal">
      <formula>"Extremo"</formula>
    </cfRule>
    <cfRule type="cellIs" dxfId="103" priority="18" operator="equal">
      <formula>"Moderado"</formula>
    </cfRule>
    <cfRule type="cellIs" dxfId="102" priority="17" operator="equal">
      <formula>"Alto"</formula>
    </cfRule>
  </conditionalFormatting>
  <conditionalFormatting sqref="Z9:Z20">
    <cfRule type="cellIs" dxfId="101" priority="11" operator="equal">
      <formula>"Muy Alta"</formula>
    </cfRule>
    <cfRule type="cellIs" dxfId="100" priority="13" operator="equal">
      <formula>"Media"</formula>
    </cfRule>
    <cfRule type="cellIs" dxfId="99" priority="12" operator="equal">
      <formula>"Alta"</formula>
    </cfRule>
    <cfRule type="cellIs" dxfId="98" priority="15" operator="equal">
      <formula>"Muy Baja"</formula>
    </cfRule>
    <cfRule type="cellIs" dxfId="97" priority="14" operator="equal">
      <formula>"Baja"</formula>
    </cfRule>
  </conditionalFormatting>
  <conditionalFormatting sqref="AB9:AB20">
    <cfRule type="cellIs" dxfId="96" priority="10" operator="equal">
      <formula>"Leve"</formula>
    </cfRule>
    <cfRule type="cellIs" dxfId="95" priority="9" operator="equal">
      <formula>"Menor"</formula>
    </cfRule>
    <cfRule type="cellIs" dxfId="94" priority="8" operator="equal">
      <formula>"Moderado"</formula>
    </cfRule>
    <cfRule type="cellIs" dxfId="93" priority="7" operator="equal">
      <formula>"Mayor"</formula>
    </cfRule>
    <cfRule type="cellIs" dxfId="92" priority="6" operator="equal">
      <formula>"Catastrófico"</formula>
    </cfRule>
  </conditionalFormatting>
  <conditionalFormatting sqref="AD9:AD20">
    <cfRule type="cellIs" dxfId="91" priority="5" operator="equal">
      <formula>"Bajo"</formula>
    </cfRule>
    <cfRule type="cellIs" dxfId="90" priority="4" operator="equal">
      <formula>"Moderado"</formula>
    </cfRule>
    <cfRule type="cellIs" dxfId="89" priority="3" operator="equal">
      <formula>"Alto"</formula>
    </cfRule>
    <cfRule type="cellIs" dxfId="88" priority="2" operator="equal">
      <formula>"Extremo"</formula>
    </cfRule>
  </conditionalFormatting>
  <dataValidations count="1">
    <dataValidation type="list" allowBlank="1" showInputMessage="1" showErrorMessage="1" sqref="B9:B20" xr:uid="{A4F87AC5-433C-4600-8172-18B28E335207}">
      <formula1>"Económico, Reputacional, Económico y reputacional, Efecto dañoso"</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DED24-9F7E-4163-90FB-0576C1EE0197}">
  <sheetPr>
    <tabColor theme="7"/>
  </sheetPr>
  <dimension ref="A1:AK11"/>
  <sheetViews>
    <sheetView zoomScale="80" zoomScaleNormal="80" workbookViewId="0">
      <selection activeCell="E7" sqref="E7:E8"/>
    </sheetView>
  </sheetViews>
  <sheetFormatPr baseColWidth="10" defaultRowHeight="14.4" x14ac:dyDescent="0.3"/>
  <cols>
    <col min="5" max="5" width="56.109375" customWidth="1"/>
    <col min="6" max="6" width="15.6640625" customWidth="1"/>
    <col min="16" max="16" width="37.5546875"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3.25" customHeight="1" x14ac:dyDescent="0.3">
      <c r="A5" s="672" t="s">
        <v>5</v>
      </c>
      <c r="B5" s="672"/>
      <c r="C5" s="754" t="s">
        <v>740</v>
      </c>
      <c r="D5" s="754"/>
      <c r="E5" s="754"/>
      <c r="F5" s="754"/>
      <c r="G5" s="754"/>
      <c r="H5" s="672" t="s">
        <v>7</v>
      </c>
      <c r="I5" s="672"/>
      <c r="J5" s="754" t="s">
        <v>739</v>
      </c>
      <c r="K5" s="754"/>
      <c r="L5" s="754"/>
      <c r="M5" s="754"/>
      <c r="N5" s="754"/>
      <c r="O5" s="672" t="s">
        <v>8</v>
      </c>
      <c r="P5" s="672"/>
      <c r="Q5" s="755" t="s">
        <v>535</v>
      </c>
      <c r="R5" s="756"/>
      <c r="S5" s="756"/>
      <c r="T5" s="756"/>
      <c r="U5" s="756"/>
      <c r="V5" s="756"/>
      <c r="W5" s="756"/>
      <c r="X5" s="756"/>
      <c r="Y5" s="756"/>
      <c r="Z5" s="756"/>
      <c r="AA5" s="756"/>
      <c r="AB5" s="756"/>
      <c r="AC5" s="756"/>
      <c r="AD5" s="756"/>
      <c r="AE5" s="757"/>
      <c r="AF5" s="78" t="s">
        <v>10</v>
      </c>
      <c r="AG5" s="752" t="s">
        <v>536</v>
      </c>
      <c r="AH5" s="753"/>
      <c r="AI5" s="753"/>
      <c r="AJ5" s="753"/>
      <c r="AK5" s="753"/>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562" t="s">
        <v>17</v>
      </c>
      <c r="B7" s="378" t="s">
        <v>18</v>
      </c>
      <c r="C7" s="390" t="s">
        <v>19</v>
      </c>
      <c r="D7" s="390" t="s">
        <v>20</v>
      </c>
      <c r="E7" s="390"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80.400000000000006" x14ac:dyDescent="0.3">
      <c r="A8" s="562"/>
      <c r="B8" s="378"/>
      <c r="C8" s="390"/>
      <c r="D8" s="390"/>
      <c r="E8" s="390"/>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207" x14ac:dyDescent="0.3">
      <c r="A9" s="1">
        <v>1</v>
      </c>
      <c r="B9" s="222" t="s">
        <v>51</v>
      </c>
      <c r="C9" s="222" t="s">
        <v>537</v>
      </c>
      <c r="D9" s="222" t="s">
        <v>538</v>
      </c>
      <c r="E9" s="223" t="s">
        <v>539</v>
      </c>
      <c r="F9" s="222" t="s">
        <v>251</v>
      </c>
      <c r="G9" s="224">
        <v>500</v>
      </c>
      <c r="H9" s="216" t="str">
        <f>IF(G9&lt;=0,"",IF(G9&lt;=2,"Muy Baja",IF(G9&lt;=24,"Baja",IF(G9&lt;=500,"Media",IF(G9&lt;=5000,"Alta","Muy Alta")))))</f>
        <v>Media</v>
      </c>
      <c r="I9" s="152">
        <f>IF(H9="","",IF(H9="Muy Baja",0.2,IF(H9="Baja",0.4,IF(H9="Media",0.6,IF(H9="Alta",0.8,IF(H9="Muy Alta",1,))))))</f>
        <v>0.6</v>
      </c>
      <c r="J9" s="215" t="s">
        <v>290</v>
      </c>
      <c r="K9" s="152" t="str">
        <f>IF(NOT(ISERROR(MATCH(J9,'[40]Tabla Impacto'!$B$221:$B$223,0))),'[40]Tabla Impacto'!$F$223&amp;"Por favor no seleccionar los criterios de impacto(Afectación Económica o presupuestal y Pérdida Reputacional)",J9)</f>
        <v xml:space="preserve">     El riesgo afecta la imagen de alguna área de la organización</v>
      </c>
      <c r="L9" s="216" t="str">
        <f>IF(OR(K9='[40]Tabla Impacto'!$C$11,K9='[40]Tabla Impacto'!$D$11),"Leve",IF(OR(K9='[40]Tabla Impacto'!$C$12,K9='[40]Tabla Impacto'!$D$12),"Menor",IF(OR(K9='[40]Tabla Impacto'!$C$13,K9='[40]Tabla Impacto'!$D$13),"Moderado",IF(OR(K9='[40]Tabla Impacto'!$C$14,K9='[40]Tabla Impacto'!$D$14),"Mayor",IF(OR(K9='[40]Tabla Impacto'!$C$15,K9='[40]Tabla Impacto'!$D$15),"Catastrófico","")))))</f>
        <v/>
      </c>
      <c r="M9" s="152" t="str">
        <f>IF(L9="","",IF(L9="Leve",0.2,IF(L9="Menor",0.4,IF(L9="Moderado",0.6,IF(L9="Mayor",0.8,IF(L9="Catastrófico",1,))))))</f>
        <v/>
      </c>
      <c r="N9" s="217"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1">
        <v>1</v>
      </c>
      <c r="P9" s="153" t="s">
        <v>540</v>
      </c>
      <c r="Q9" s="225" t="s">
        <v>541</v>
      </c>
      <c r="R9" s="48" t="str">
        <f>IF(OR(S9="Preventivo",S9="Detectivo"),"Probabilidad",IF(S9="Correctivo","Impacto",""))</f>
        <v>Impacto</v>
      </c>
      <c r="S9" s="82" t="s">
        <v>115</v>
      </c>
      <c r="T9" s="82" t="s">
        <v>61</v>
      </c>
      <c r="U9" s="49" t="str">
        <f>IF(AND(S9="Preventivo",T9="Automático"),"50%",IF(AND(S9="Preventivo",T9="Manual"),"40%",IF(AND(S9="Detectivo",T9="Automático"),"40%",IF(AND(S9="Detectivo",T9="Manual"),"30%",IF(AND(S9="Correctivo",T9="Automático"),"35%",IF(AND(S9="Correctivo",T9="Manual"),"25%",""))))))</f>
        <v>25%</v>
      </c>
      <c r="V9" s="82" t="s">
        <v>69</v>
      </c>
      <c r="W9" s="82" t="s">
        <v>116</v>
      </c>
      <c r="X9" s="82" t="s">
        <v>208</v>
      </c>
      <c r="Y9" s="50">
        <f>IFERROR(IF(R9="Probabilidad",(I9-(+I9*U9)),IF(R9="Impacto",I9,"")),"")</f>
        <v>0.6</v>
      </c>
      <c r="Z9" s="51" t="str">
        <f>IFERROR(IF(Y9="","",IF(Y9&lt;=0.2,"Muy Baja",IF(Y9&lt;=0.4,"Baja",IF(Y9&lt;=0.6,"Media",IF(Y9&lt;=0.8,"Alta","Muy Alta"))))),"")</f>
        <v>Media</v>
      </c>
      <c r="AA9" s="49">
        <f>+Y9</f>
        <v>0.6</v>
      </c>
      <c r="AB9" s="51" t="str">
        <f>IFERROR(IF(AC9="","",IF(AC9&lt;=0.2,"Leve",IF(AC9&lt;=0.4,"Menor",IF(AC9&lt;=0.6,"Moderado",IF(AC9&lt;=0.8,"Mayor","Catastrófico"))))),"")</f>
        <v/>
      </c>
      <c r="AC9" s="49" t="str">
        <f>IFERROR(IF(R9="Impacto",(M9-(+M9*U9)),IF(R9="Probabilidad",M9,"")),"")</f>
        <v/>
      </c>
      <c r="AD9" s="5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82" t="s">
        <v>65</v>
      </c>
      <c r="AF9" s="80" t="s">
        <v>201</v>
      </c>
      <c r="AG9" s="80" t="s">
        <v>542</v>
      </c>
      <c r="AH9" s="83" t="s">
        <v>428</v>
      </c>
      <c r="AI9" s="83" t="s">
        <v>543</v>
      </c>
      <c r="AJ9" s="80" t="s">
        <v>544</v>
      </c>
      <c r="AK9" s="81" t="s">
        <v>206</v>
      </c>
    </row>
    <row r="10" spans="1:37" ht="129.6" x14ac:dyDescent="0.3">
      <c r="A10" s="1">
        <v>2</v>
      </c>
      <c r="B10" s="222" t="s">
        <v>51</v>
      </c>
      <c r="C10" s="222" t="s">
        <v>545</v>
      </c>
      <c r="D10" s="222" t="s">
        <v>546</v>
      </c>
      <c r="E10" s="223" t="s">
        <v>547</v>
      </c>
      <c r="F10" s="222" t="s">
        <v>502</v>
      </c>
      <c r="G10" s="224">
        <v>300</v>
      </c>
      <c r="H10" s="216" t="str">
        <f t="shared" ref="H10:H11" si="0">IF(G10&lt;=0,"",IF(G10&lt;=2,"Muy Baja",IF(G10&lt;=24,"Baja",IF(G10&lt;=500,"Media",IF(G10&lt;=5000,"Alta","Muy Alta")))))</f>
        <v>Media</v>
      </c>
      <c r="I10" s="152">
        <f t="shared" ref="I10:I11" si="1">IF(H10="","",IF(H10="Muy Baja",0.2,IF(H10="Baja",0.4,IF(H10="Media",0.6,IF(H10="Alta",0.8,IF(H10="Muy Alta",1,))))))</f>
        <v>0.6</v>
      </c>
      <c r="J10" s="215" t="s">
        <v>290</v>
      </c>
      <c r="K10" s="152" t="str">
        <f>IF(NOT(ISERROR(MATCH(J10,'[40]Tabla Impacto'!$B$221:$B$223,0))),'[40]Tabla Impacto'!$F$223&amp;"Por favor no seleccionar los criterios de impacto(Afectación Económica o presupuestal y Pérdida Reputacional)",J10)</f>
        <v xml:space="preserve">     El riesgo afecta la imagen de alguna área de la organización</v>
      </c>
      <c r="L10" s="216" t="str">
        <f>IF(OR(K10='[40]Tabla Impacto'!$C$11,K10='[40]Tabla Impacto'!$D$11),"Leve",IF(OR(K10='[40]Tabla Impacto'!$C$12,K10='[40]Tabla Impacto'!$D$12),"Menor",IF(OR(K10='[40]Tabla Impacto'!$C$13,K10='[40]Tabla Impacto'!$D$13),"Moderado",IF(OR(K10='[40]Tabla Impacto'!$C$14,K10='[40]Tabla Impacto'!$D$14),"Mayor",IF(OR(K10='[40]Tabla Impacto'!$C$15,K10='[40]Tabla Impacto'!$D$15),"Catastrófico","")))))</f>
        <v/>
      </c>
      <c r="M10" s="152" t="str">
        <f t="shared" ref="M10:M11" si="2">IF(L10="","",IF(L10="Leve",0.2,IF(L10="Menor",0.4,IF(L10="Moderado",0.6,IF(L10="Mayor",0.8,IF(L10="Catastrófico",1,))))))</f>
        <v/>
      </c>
      <c r="N10" s="217" t="str">
        <f t="shared" ref="N10:N11" si="3">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1">
        <v>2</v>
      </c>
      <c r="P10" s="153" t="s">
        <v>548</v>
      </c>
      <c r="Q10" s="225" t="s">
        <v>549</v>
      </c>
      <c r="R10" s="48" t="str">
        <f t="shared" ref="R10:R11" si="4">IF(OR(S10="Preventivo",S10="Detectivo"),"Probabilidad",IF(S10="Correctivo","Impacto",""))</f>
        <v>Impacto</v>
      </c>
      <c r="S10" s="82" t="s">
        <v>115</v>
      </c>
      <c r="T10" s="82" t="s">
        <v>61</v>
      </c>
      <c r="U10" s="49" t="str">
        <f t="shared" ref="U10:U11" si="5">IF(AND(S10="Preventivo",T10="Automático"),"50%",IF(AND(S10="Preventivo",T10="Manual"),"40%",IF(AND(S10="Detectivo",T10="Automático"),"40%",IF(AND(S10="Detectivo",T10="Manual"),"30%",IF(AND(S10="Correctivo",T10="Automático"),"35%",IF(AND(S10="Correctivo",T10="Manual"),"25%",""))))))</f>
        <v>25%</v>
      </c>
      <c r="V10" s="82" t="s">
        <v>69</v>
      </c>
      <c r="W10" s="82" t="s">
        <v>116</v>
      </c>
      <c r="X10" s="82" t="s">
        <v>208</v>
      </c>
      <c r="Y10" s="50">
        <f t="shared" ref="Y10:Y11" si="6">IFERROR(IF(R10="Probabilidad",(I10-(+I10*U10)),IF(R10="Impacto",I10,"")),"")</f>
        <v>0.6</v>
      </c>
      <c r="Z10" s="51" t="str">
        <f t="shared" ref="Z10:Z11" si="7">IFERROR(IF(Y10="","",IF(Y10&lt;=0.2,"Muy Baja",IF(Y10&lt;=0.4,"Baja",IF(Y10&lt;=0.6,"Media",IF(Y10&lt;=0.8,"Alta","Muy Alta"))))),"")</f>
        <v>Media</v>
      </c>
      <c r="AA10" s="49">
        <f t="shared" ref="AA10:AA11" si="8">+Y10</f>
        <v>0.6</v>
      </c>
      <c r="AB10" s="51" t="str">
        <f t="shared" ref="AB10:AB11" si="9">IFERROR(IF(AC10="","",IF(AC10&lt;=0.2,"Leve",IF(AC10&lt;=0.4,"Menor",IF(AC10&lt;=0.6,"Moderado",IF(AC10&lt;=0.8,"Mayor","Catastrófico"))))),"")</f>
        <v/>
      </c>
      <c r="AC10" s="49" t="str">
        <f t="shared" ref="AC10:AC11" si="10">IFERROR(IF(R10="Impacto",(M10-(+M10*U10)),IF(R10="Probabilidad",M10,"")),"")</f>
        <v/>
      </c>
      <c r="AD10" s="52" t="str">
        <f t="shared" ref="AD10:AD11" si="11">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
      </c>
      <c r="AE10" s="82" t="s">
        <v>65</v>
      </c>
      <c r="AF10" s="80" t="s">
        <v>201</v>
      </c>
      <c r="AG10" s="80" t="s">
        <v>542</v>
      </c>
      <c r="AH10" s="83" t="s">
        <v>428</v>
      </c>
      <c r="AI10" s="83" t="s">
        <v>204</v>
      </c>
      <c r="AJ10" s="80" t="s">
        <v>550</v>
      </c>
      <c r="AK10" s="81" t="s">
        <v>206</v>
      </c>
    </row>
    <row r="11" spans="1:37" ht="86.4" x14ac:dyDescent="0.3">
      <c r="A11" s="1">
        <v>3</v>
      </c>
      <c r="B11" s="222" t="s">
        <v>51</v>
      </c>
      <c r="C11" s="222" t="s">
        <v>551</v>
      </c>
      <c r="D11" s="222" t="s">
        <v>552</v>
      </c>
      <c r="E11" s="223" t="s">
        <v>553</v>
      </c>
      <c r="F11" s="222" t="s">
        <v>251</v>
      </c>
      <c r="G11" s="224">
        <v>501</v>
      </c>
      <c r="H11" s="216" t="str">
        <f t="shared" si="0"/>
        <v>Alta</v>
      </c>
      <c r="I11" s="152">
        <f t="shared" si="1"/>
        <v>0.8</v>
      </c>
      <c r="J11" s="215" t="s">
        <v>518</v>
      </c>
      <c r="K11" s="152" t="str">
        <f>IF(NOT(ISERROR(MATCH(J11,'[40]Tabla Impacto'!$B$221:$B$223,0))),'[40]Tabla Impacto'!$F$223&amp;"Por favor no seleccionar los criterios de impacto(Afectación Económica o presupuestal y Pérdida Reputacional)",J11)</f>
        <v xml:space="preserve">     Mayor a 500 SMLMV </v>
      </c>
      <c r="L11" s="216" t="str">
        <f>IF(OR(K11='[40]Tabla Impacto'!$C$11,K11='[40]Tabla Impacto'!$D$11),"Leve",IF(OR(K11='[40]Tabla Impacto'!$C$12,K11='[40]Tabla Impacto'!$D$12),"Menor",IF(OR(K11='[40]Tabla Impacto'!$C$13,K11='[40]Tabla Impacto'!$D$13),"Moderado",IF(OR(K11='[40]Tabla Impacto'!$C$14,K11='[40]Tabla Impacto'!$D$14),"Mayor",IF(OR(K11='[40]Tabla Impacto'!$C$15,K11='[40]Tabla Impacto'!$D$15),"Catastrófico","")))))</f>
        <v/>
      </c>
      <c r="M11" s="152" t="str">
        <f t="shared" si="2"/>
        <v/>
      </c>
      <c r="N11" s="217" t="str">
        <f t="shared" si="3"/>
        <v/>
      </c>
      <c r="O11" s="1">
        <v>3</v>
      </c>
      <c r="P11" s="153" t="s">
        <v>554</v>
      </c>
      <c r="Q11" s="225" t="s">
        <v>555</v>
      </c>
      <c r="R11" s="48" t="str">
        <f t="shared" si="4"/>
        <v>Impacto</v>
      </c>
      <c r="S11" s="82" t="s">
        <v>115</v>
      </c>
      <c r="T11" s="82" t="s">
        <v>61</v>
      </c>
      <c r="U11" s="49" t="str">
        <f t="shared" si="5"/>
        <v>25%</v>
      </c>
      <c r="V11" s="82" t="s">
        <v>69</v>
      </c>
      <c r="W11" s="82" t="s">
        <v>116</v>
      </c>
      <c r="X11" s="82" t="s">
        <v>64</v>
      </c>
      <c r="Y11" s="50">
        <f t="shared" si="6"/>
        <v>0.8</v>
      </c>
      <c r="Z11" s="51" t="str">
        <f t="shared" si="7"/>
        <v>Alta</v>
      </c>
      <c r="AA11" s="49">
        <f t="shared" si="8"/>
        <v>0.8</v>
      </c>
      <c r="AB11" s="51" t="str">
        <f t="shared" si="9"/>
        <v/>
      </c>
      <c r="AC11" s="49" t="str">
        <f t="shared" si="10"/>
        <v/>
      </c>
      <c r="AD11" s="52" t="str">
        <f t="shared" si="11"/>
        <v/>
      </c>
      <c r="AE11" s="82" t="s">
        <v>65</v>
      </c>
      <c r="AF11" s="80" t="s">
        <v>201</v>
      </c>
      <c r="AG11" s="80" t="s">
        <v>556</v>
      </c>
      <c r="AH11" s="83" t="s">
        <v>428</v>
      </c>
      <c r="AI11" s="83" t="s">
        <v>204</v>
      </c>
      <c r="AJ11" s="80" t="s">
        <v>550</v>
      </c>
      <c r="AK11" s="81" t="s">
        <v>206</v>
      </c>
    </row>
  </sheetData>
  <mergeCells count="50">
    <mergeCell ref="AJ7:AJ8"/>
    <mergeCell ref="AK7:AK8"/>
    <mergeCell ref="AD7:AD8"/>
    <mergeCell ref="AE7:AE8"/>
    <mergeCell ref="AF7:AF8"/>
    <mergeCell ref="AG7:AG8"/>
    <mergeCell ref="AH7:AH8"/>
    <mergeCell ref="AI7:AI8"/>
    <mergeCell ref="AC7:AC8"/>
    <mergeCell ref="M7:M8"/>
    <mergeCell ref="N7:N8"/>
    <mergeCell ref="O7:O8"/>
    <mergeCell ref="P7:P8"/>
    <mergeCell ref="Q7:Q8"/>
    <mergeCell ref="R7:R8"/>
    <mergeCell ref="S7:X7"/>
    <mergeCell ref="Y7:Y8"/>
    <mergeCell ref="Z7:Z8"/>
    <mergeCell ref="AA7:AA8"/>
    <mergeCell ref="AB7:AB8"/>
    <mergeCell ref="L7:L8"/>
    <mergeCell ref="A7:A8"/>
    <mergeCell ref="B7:B8"/>
    <mergeCell ref="C7:C8"/>
    <mergeCell ref="D7:D8"/>
    <mergeCell ref="E7:E8"/>
    <mergeCell ref="F7:F8"/>
    <mergeCell ref="G7:G8"/>
    <mergeCell ref="H7:H8"/>
    <mergeCell ref="I7:I8"/>
    <mergeCell ref="J7:J8"/>
    <mergeCell ref="K7:K8"/>
    <mergeCell ref="AG5:AK5"/>
    <mergeCell ref="A6:G6"/>
    <mergeCell ref="H6:N6"/>
    <mergeCell ref="O6:X6"/>
    <mergeCell ref="Y6:AE6"/>
    <mergeCell ref="AF6:AK6"/>
    <mergeCell ref="A5:B5"/>
    <mergeCell ref="C5:G5"/>
    <mergeCell ref="H5:I5"/>
    <mergeCell ref="J5:N5"/>
    <mergeCell ref="O5:P5"/>
    <mergeCell ref="Q5:AE5"/>
    <mergeCell ref="A1:D3"/>
    <mergeCell ref="E1:AG1"/>
    <mergeCell ref="AH1:AK1"/>
    <mergeCell ref="E2:AG3"/>
    <mergeCell ref="AH2:AK2"/>
    <mergeCell ref="AH3:AK3"/>
  </mergeCells>
  <conditionalFormatting sqref="H9:H11 Z9:Z11">
    <cfRule type="cellIs" dxfId="87" priority="11" operator="equal">
      <formula>"Muy Alta"</formula>
    </cfRule>
    <cfRule type="cellIs" dxfId="86" priority="12" operator="equal">
      <formula>"Alta"</formula>
    </cfRule>
    <cfRule type="cellIs" dxfId="85" priority="13" operator="equal">
      <formula>"Media"</formula>
    </cfRule>
    <cfRule type="cellIs" dxfId="84" priority="14" operator="equal">
      <formula>"Baja"</formula>
    </cfRule>
    <cfRule type="cellIs" dxfId="83" priority="15" operator="equal">
      <formula>"Muy Baja"</formula>
    </cfRule>
  </conditionalFormatting>
  <conditionalFormatting sqref="K9:K11">
    <cfRule type="containsText" dxfId="82" priority="1" operator="containsText" text="❌">
      <formula>NOT(ISERROR(SEARCH("❌",K9)))</formula>
    </cfRule>
  </conditionalFormatting>
  <conditionalFormatting sqref="L9:L11 AB9:AB11">
    <cfRule type="cellIs" dxfId="81" priority="6" operator="equal">
      <formula>"Catastrófico"</formula>
    </cfRule>
    <cfRule type="cellIs" dxfId="80" priority="7" operator="equal">
      <formula>"Mayor"</formula>
    </cfRule>
    <cfRule type="cellIs" dxfId="79" priority="8" operator="equal">
      <formula>"Moderado"</formula>
    </cfRule>
    <cfRule type="cellIs" dxfId="78" priority="9" operator="equal">
      <formula>"Menor"</formula>
    </cfRule>
    <cfRule type="cellIs" dxfId="77" priority="10" operator="equal">
      <formula>"Leve"</formula>
    </cfRule>
  </conditionalFormatting>
  <conditionalFormatting sqref="N9:N11 AD9:AD11">
    <cfRule type="cellIs" dxfId="76" priority="2" operator="equal">
      <formula>"Extremo"</formula>
    </cfRule>
    <cfRule type="cellIs" dxfId="75" priority="3" operator="equal">
      <formula>"Alto"</formula>
    </cfRule>
    <cfRule type="cellIs" dxfId="74" priority="4" operator="equal">
      <formula>"Moderado"</formula>
    </cfRule>
    <cfRule type="cellIs" dxfId="73" priority="5" operator="equal">
      <formula>"Bajo"</formula>
    </cfRule>
  </conditionalFormatting>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F6442-E8B0-4772-8D78-2CA6EA84ADA5}">
  <sheetPr>
    <tabColor theme="7"/>
  </sheetPr>
  <dimension ref="A1:AK14"/>
  <sheetViews>
    <sheetView zoomScale="80" zoomScaleNormal="80" workbookViewId="0">
      <selection activeCell="H6" sqref="H6:N6"/>
    </sheetView>
  </sheetViews>
  <sheetFormatPr baseColWidth="10" defaultRowHeight="14.4" x14ac:dyDescent="0.3"/>
  <cols>
    <col min="5" max="5" width="56.109375" customWidth="1"/>
    <col min="6" max="6" width="15.6640625" customWidth="1"/>
    <col min="16" max="16" width="37.5546875"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3.4" x14ac:dyDescent="0.3">
      <c r="A5" s="407" t="s">
        <v>5</v>
      </c>
      <c r="B5" s="407"/>
      <c r="C5" s="408" t="s">
        <v>219</v>
      </c>
      <c r="D5" s="408"/>
      <c r="E5" s="408"/>
      <c r="F5" s="408"/>
      <c r="G5" s="408"/>
      <c r="H5" s="409" t="s">
        <v>7</v>
      </c>
      <c r="I5" s="409"/>
      <c r="J5" s="408" t="s">
        <v>741</v>
      </c>
      <c r="K5" s="408"/>
      <c r="L5" s="408"/>
      <c r="M5" s="408"/>
      <c r="N5" s="408"/>
      <c r="O5" s="409" t="s">
        <v>8</v>
      </c>
      <c r="P5" s="409"/>
      <c r="Q5" s="761" t="s">
        <v>220</v>
      </c>
      <c r="R5" s="762"/>
      <c r="S5" s="762"/>
      <c r="T5" s="762"/>
      <c r="U5" s="762"/>
      <c r="V5" s="762"/>
      <c r="W5" s="762"/>
      <c r="X5" s="762"/>
      <c r="Y5" s="762"/>
      <c r="Z5" s="762"/>
      <c r="AA5" s="762"/>
      <c r="AB5" s="762"/>
      <c r="AC5" s="762"/>
      <c r="AD5" s="762"/>
      <c r="AE5" s="763"/>
      <c r="AF5" s="147" t="s">
        <v>10</v>
      </c>
      <c r="AG5" s="760" t="s">
        <v>221</v>
      </c>
      <c r="AH5" s="760"/>
      <c r="AI5" s="760"/>
      <c r="AJ5" s="760"/>
      <c r="AK5" s="760"/>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562" t="s">
        <v>17</v>
      </c>
      <c r="B7" s="378" t="s">
        <v>18</v>
      </c>
      <c r="C7" s="390" t="s">
        <v>19</v>
      </c>
      <c r="D7" s="390" t="s">
        <v>20</v>
      </c>
      <c r="E7" s="390"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80.400000000000006" x14ac:dyDescent="0.3">
      <c r="A8" s="562"/>
      <c r="B8" s="378"/>
      <c r="C8" s="390"/>
      <c r="D8" s="390"/>
      <c r="E8" s="390"/>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151.80000000000001" x14ac:dyDescent="0.3">
      <c r="A9" s="373">
        <v>1</v>
      </c>
      <c r="B9" s="403" t="s">
        <v>51</v>
      </c>
      <c r="C9" s="758" t="s">
        <v>222</v>
      </c>
      <c r="D9" s="758" t="s">
        <v>223</v>
      </c>
      <c r="E9" s="759" t="s">
        <v>224</v>
      </c>
      <c r="F9" s="403" t="s">
        <v>55</v>
      </c>
      <c r="G9" s="403" t="s">
        <v>84</v>
      </c>
      <c r="H9" s="402" t="str">
        <f>IF(G9="","",IF('[41]Mapa final'!G9='[41]Tabla probabilidad'!$C$4,"MUY BAJA",IF('[41]Mapa final'!G9='[41]Tabla probabilidad'!$C$5,"BAJA",IF('[41]Mapa final'!G9='[41]Tabla probabilidad'!$C$6,"MEDIA",IF('[41]Mapa final'!G9='[41]Tabla probabilidad'!$C$7,"ALTA",IF('[41]Mapa final'!G9='[41]Tabla probabilidad'!$C$8,"MUY ALTA"))))))</f>
        <v>BAJA</v>
      </c>
      <c r="I9" s="400">
        <f>IF(H9="","",IF(H9="Muy Baja",0.2,IF(H9="Baja",0.4,IF(H9="Media",0.6,IF(H9="Alta",0.8,IF(H9="Muy Alta",1,))))))</f>
        <v>0.4</v>
      </c>
      <c r="J9" s="401" t="s">
        <v>165</v>
      </c>
      <c r="K9" s="400" t="str">
        <f>IF(J9="","",IF(NOT(ISERROR(MATCH(J9,'[41]Tabla Impacto'!$B$37:$B$39,0))),'[41]Tabla Impacto'!$F$37&amp;"Por favor no seleccionar los criterios de impacto(Afectación Económica o presupuestal y Pérdida Reputacional)",J9))</f>
        <v xml:space="preserve">     Entre 50 y 100 SMLMV </v>
      </c>
      <c r="L9" s="402" t="str">
        <f>IF(OR(J9='[41]Tabla Impacto'!$F$25,J9='[41]Tabla Impacto'!$F$31),"Leve",IF(OR(J9='[41]Tabla Impacto'!$F$26,J9='[41]Tabla Impacto'!$F$32),"Menor",IF(OR(J9='[41]Tabla Impacto'!$F$27,J9='[41]Tabla Impacto'!$F$33,J9='[41]Tabla Impacto'!$F$37),"Moderado",IF(OR(J9='[41]Tabla Impacto'!$F$28,J9='[41]Tabla Impacto'!$F$34,J9='[41]Tabla Impacto'!$F$38),"Mayor",IF(OR(J9='[41]Tabla Impacto'!$F$29,J9='[41]Tabla Impacto'!$F$35,J9='[41]Tabla Impacto'!$F$39),"Catastrófico","")))))</f>
        <v/>
      </c>
      <c r="M9" s="400" t="str">
        <f>IF(L9="","",IF(L9="Leve",0.2,IF(L9="Menor",0.4,IF(L9="Moderado",0.6,IF(L9="Mayor",0.8,IF(L9="Catastrófico",1,))))))</f>
        <v/>
      </c>
      <c r="N9" s="374"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22">
        <v>1</v>
      </c>
      <c r="P9" s="23" t="s">
        <v>225</v>
      </c>
      <c r="Q9" s="23" t="s">
        <v>226</v>
      </c>
      <c r="R9" s="22" t="str">
        <f t="shared" ref="R9:R12" si="0">IF(OR(S9="Preventivo",S9="Detectivo"),"Probabilidad",IF(S9="Correctivo","Impacto",""))</f>
        <v>Probabilidad</v>
      </c>
      <c r="S9" s="95" t="s">
        <v>60</v>
      </c>
      <c r="T9" s="95" t="s">
        <v>61</v>
      </c>
      <c r="U9" s="24" t="str">
        <f>IF(AND(S9="Preventivo",T9="Automático"),"50%",IF(AND(S9="Preventivo",T9="Manual"),"40%",IF(AND(S9="Detectivo",T9="Automático"),"40%",IF(AND(S9="Detectivo",T9="Manual"),"30%",IF(AND(S9="Correctivo",T9="Automático"),"35%",IF(AND(S9="Correctivo",T9="Manual"),"25%",""))))))</f>
        <v>40%</v>
      </c>
      <c r="V9" s="95" t="s">
        <v>69</v>
      </c>
      <c r="W9" s="95" t="s">
        <v>63</v>
      </c>
      <c r="X9" s="95" t="s">
        <v>64</v>
      </c>
      <c r="Y9" s="25">
        <f>IFERROR(IF(R9="Probabilidad",(I9-(+I9*U9)),IF(R9="Impacto",I9,"")),"")</f>
        <v>0.24</v>
      </c>
      <c r="Z9" s="96" t="str">
        <f>IFERROR(IF(Y9="","",IF(Y9&lt;=0.2,"Muy Baja",IF(Y9&lt;=0.4,"Baja",IF(Y9&lt;=0.6,"Media",IF(Y9&lt;=0.8,"Alta","Muy Alta"))))),"")</f>
        <v>Baja</v>
      </c>
      <c r="AA9" s="24">
        <f>+Y9</f>
        <v>0.24</v>
      </c>
      <c r="AB9" s="96" t="str">
        <f>IFERROR(IF(AC9="","",IF(AC9&lt;=0.2,"Leve",IF(AC9&lt;=0.4,"Menor",IF(AC9&lt;=0.6,"Moderado",IF(AC9&lt;=0.8,"Mayor","Catastrófico"))))),"")</f>
        <v/>
      </c>
      <c r="AC9" s="24" t="str">
        <f>IFERROR(IF(R9="Impacto",(M9-(+M9*U9)),IF(R9="Probabilidad",M9,"")),"")</f>
        <v/>
      </c>
      <c r="AD9" s="97"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95" t="s">
        <v>65</v>
      </c>
      <c r="AF9" s="94" t="s">
        <v>227</v>
      </c>
      <c r="AG9" s="94" t="s">
        <v>228</v>
      </c>
      <c r="AH9" s="26">
        <v>45292</v>
      </c>
      <c r="AI9" s="26">
        <v>45596</v>
      </c>
      <c r="AJ9" s="94" t="s">
        <v>229</v>
      </c>
      <c r="AK9" s="12" t="s">
        <v>206</v>
      </c>
    </row>
    <row r="10" spans="1:37" ht="262.2" x14ac:dyDescent="0.3">
      <c r="A10" s="373"/>
      <c r="B10" s="403"/>
      <c r="C10" s="758"/>
      <c r="D10" s="758"/>
      <c r="E10" s="759"/>
      <c r="F10" s="403"/>
      <c r="G10" s="403"/>
      <c r="H10" s="402"/>
      <c r="I10" s="400"/>
      <c r="J10" s="401"/>
      <c r="K10" s="400">
        <f>IF(NOT(ISERROR(MATCH(J10,_xlfn.ANCHORARRAY(#REF!),0))),#REF!&amp;"Por favor no seleccionar los criterios de impacto",J10)</f>
        <v>0</v>
      </c>
      <c r="L10" s="402"/>
      <c r="M10" s="400"/>
      <c r="N10" s="374"/>
      <c r="O10" s="22">
        <v>2</v>
      </c>
      <c r="P10" s="98" t="s">
        <v>230</v>
      </c>
      <c r="Q10" s="98" t="s">
        <v>231</v>
      </c>
      <c r="R10" s="22" t="str">
        <f t="shared" si="0"/>
        <v>Impacto</v>
      </c>
      <c r="S10" s="95" t="s">
        <v>115</v>
      </c>
      <c r="T10" s="95" t="s">
        <v>61</v>
      </c>
      <c r="U10" s="24" t="str">
        <f t="shared" ref="U10" si="1">IF(AND(S10="Preventivo",T10="Automático"),"50%",IF(AND(S10="Preventivo",T10="Manual"),"40%",IF(AND(S10="Detectivo",T10="Automático"),"40%",IF(AND(S10="Detectivo",T10="Manual"),"30%",IF(AND(S10="Correctivo",T10="Automático"),"35%",IF(AND(S10="Correctivo",T10="Manual"),"25%",""))))))</f>
        <v>25%</v>
      </c>
      <c r="V10" s="95" t="s">
        <v>69</v>
      </c>
      <c r="W10" s="95" t="s">
        <v>63</v>
      </c>
      <c r="X10" s="95" t="s">
        <v>64</v>
      </c>
      <c r="Y10" s="25">
        <f t="shared" ref="Y10:Y12" si="2">IFERROR(IF(R10="Probabilidad",(I10-(+I10*U10)),IF(R10="Impacto",I10,"")),"")</f>
        <v>0</v>
      </c>
      <c r="Z10" s="96" t="str">
        <f t="shared" ref="Z10" si="3">IFERROR(IF(Y10="","",IF(Y10&lt;=0.2,"Muy Baja",IF(Y10&lt;=0.4,"Baja",IF(Y10&lt;=0.6,"Media",IF(Y10&lt;=0.8,"Alta","Muy Alta"))))),"")</f>
        <v>Muy Baja</v>
      </c>
      <c r="AA10" s="24">
        <f t="shared" ref="AA10" si="4">+Y10</f>
        <v>0</v>
      </c>
      <c r="AB10" s="96" t="str">
        <f t="shared" ref="AB10" si="5">IFERROR(IF(AC10="","",IF(AC10&lt;=0.2,"Leve",IF(AC10&lt;=0.4,"Menor",IF(AC10&lt;=0.6,"Moderado",IF(AC10&lt;=0.8,"Mayor","Catastrófico"))))),"")</f>
        <v>Leve</v>
      </c>
      <c r="AC10" s="24">
        <f t="shared" ref="AC10:AC12" si="6">IFERROR(IF(R10="Impacto",(M10-(+M10*U10)),IF(R10="Probabilidad",M10,"")),"")</f>
        <v>0</v>
      </c>
      <c r="AD10" s="96" t="str">
        <f t="shared" ref="AD10" si="7">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Bajo</v>
      </c>
      <c r="AE10" s="95" t="s">
        <v>65</v>
      </c>
      <c r="AF10" s="94" t="s">
        <v>227</v>
      </c>
      <c r="AG10" s="94" t="s">
        <v>232</v>
      </c>
      <c r="AH10" s="26">
        <v>45292</v>
      </c>
      <c r="AI10" s="26">
        <v>45596</v>
      </c>
      <c r="AJ10" s="94" t="s">
        <v>233</v>
      </c>
      <c r="AK10" s="12" t="s">
        <v>206</v>
      </c>
    </row>
    <row r="11" spans="1:37" ht="151.80000000000001" x14ac:dyDescent="0.3">
      <c r="A11" s="373">
        <v>2</v>
      </c>
      <c r="B11" s="403" t="s">
        <v>51</v>
      </c>
      <c r="C11" s="758" t="s">
        <v>222</v>
      </c>
      <c r="D11" s="758" t="s">
        <v>223</v>
      </c>
      <c r="E11" s="759" t="s">
        <v>234</v>
      </c>
      <c r="F11" s="403" t="s">
        <v>55</v>
      </c>
      <c r="G11" s="403" t="s">
        <v>84</v>
      </c>
      <c r="H11" s="402" t="str">
        <f>IF(G11="","",IF('[41]Mapa final'!G11='[41]Tabla probabilidad'!$C$4,"MUY BAJA",IF('[41]Mapa final'!G11='[41]Tabla probabilidad'!$C$5,"BAJA",IF('[41]Mapa final'!G11='[41]Tabla probabilidad'!$C$6,"MEDIA",IF('[41]Mapa final'!G11='[41]Tabla probabilidad'!$C$7,"ALTA",IF('[41]Mapa final'!G11='[41]Tabla probabilidad'!$C$8,"MUY ALTA"))))))</f>
        <v>BAJA</v>
      </c>
      <c r="I11" s="400">
        <f t="shared" ref="I11" si="8">IF(H11="","",IF(H11="Muy Baja",0.2,IF(H11="Baja",0.4,IF(H11="Media",0.6,IF(H11="Alta",0.8,IF(H11="Muy Alta",1,))))))</f>
        <v>0.4</v>
      </c>
      <c r="J11" s="401" t="s">
        <v>165</v>
      </c>
      <c r="K11" s="400" t="str">
        <f>IF(J11="","",IF(NOT(ISERROR(MATCH(J11,'[41]Tabla Impacto'!$B$37:$B$39,0))),'[41]Tabla Impacto'!$F$37&amp;"Por favor no seleccionar los criterios de impacto(Afectación Económica o presupuestal y Pérdida Reputacional)",J11))</f>
        <v xml:space="preserve">     Entre 50 y 100 SMLMV </v>
      </c>
      <c r="L11" s="402" t="str">
        <f>IF(OR(J11='[41]Tabla Impacto'!$F$25,J11='[41]Tabla Impacto'!$F$31),"Leve",IF(OR(J11='[41]Tabla Impacto'!$F$26,J11='[41]Tabla Impacto'!$F$32),"Menor",IF(OR(J11='[41]Tabla Impacto'!$F$27,J11='[41]Tabla Impacto'!$F$33,J11='[41]Tabla Impacto'!$F$37),"Moderado",IF(OR(J11='[41]Tabla Impacto'!$F$28,J11='[41]Tabla Impacto'!$F$34,J11='[41]Tabla Impacto'!$F$38),"Mayor",IF(OR(J11='[41]Tabla Impacto'!$F$29,J11='[41]Tabla Impacto'!$F$35,J11='[41]Tabla Impacto'!$F$39),"Catastrófico","")))))</f>
        <v/>
      </c>
      <c r="M11" s="400" t="str">
        <f t="shared" ref="M11" si="9">IF(L11="","",IF(L11="Leve",0.2,IF(L11="Menor",0.4,IF(L11="Moderado",0.6,IF(L11="Mayor",0.8,IF(L11="Catastrófico",1,))))))</f>
        <v/>
      </c>
      <c r="N11" s="374" t="str">
        <f t="shared" ref="N11" si="10">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
      </c>
      <c r="O11" s="22">
        <v>1</v>
      </c>
      <c r="P11" s="98" t="s">
        <v>235</v>
      </c>
      <c r="Q11" s="23" t="s">
        <v>226</v>
      </c>
      <c r="R11" s="22" t="str">
        <f t="shared" si="0"/>
        <v>Probabilidad</v>
      </c>
      <c r="S11" s="95" t="s">
        <v>60</v>
      </c>
      <c r="T11" s="95" t="s">
        <v>61</v>
      </c>
      <c r="U11" s="24" t="str">
        <f>IF(AND(S11="Preventivo",T11="Automático"),"50%",IF(AND(S11="Preventivo",T11="Manual"),"40%",IF(AND(S11="Detectivo",T11="Automático"),"40%",IF(AND(S11="Detectivo",T11="Manual"),"30%",IF(AND(S11="Correctivo",T11="Automático"),"35%",IF(AND(S11="Correctivo",T11="Manual"),"25%",""))))))</f>
        <v>40%</v>
      </c>
      <c r="V11" s="95" t="s">
        <v>69</v>
      </c>
      <c r="W11" s="95" t="s">
        <v>63</v>
      </c>
      <c r="X11" s="95" t="s">
        <v>64</v>
      </c>
      <c r="Y11" s="25">
        <f t="shared" si="2"/>
        <v>0.24</v>
      </c>
      <c r="Z11" s="19" t="str">
        <f>IFERROR(IF(Y11="","",IF(Y11&lt;=0.2,"Muy Baja",IF(Y11&lt;=0.4,"Baja",IF(Y11&lt;=0.6,"Media",IF(Y11&lt;=0.8,"Alta","Muy Alta"))))),"")</f>
        <v>Baja</v>
      </c>
      <c r="AA11" s="24">
        <f>+Y11</f>
        <v>0.24</v>
      </c>
      <c r="AB11" s="19" t="str">
        <f>IFERROR(IF(AC11="","",IF(AC11&lt;=0.2,"Leve",IF(AC11&lt;=0.4,"Menor",IF(AC11&lt;=0.6,"Moderado",IF(AC11&lt;=0.8,"Mayor","Catastrófico"))))),"")</f>
        <v/>
      </c>
      <c r="AC11" s="24" t="str">
        <f t="shared" si="6"/>
        <v/>
      </c>
      <c r="AD11" s="2"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
      </c>
      <c r="AE11" s="95" t="s">
        <v>236</v>
      </c>
      <c r="AF11" s="94" t="s">
        <v>227</v>
      </c>
      <c r="AG11" s="94" t="s">
        <v>237</v>
      </c>
      <c r="AH11" s="26">
        <v>45292</v>
      </c>
      <c r="AI11" s="26">
        <v>45596</v>
      </c>
      <c r="AJ11" s="94" t="s">
        <v>229</v>
      </c>
      <c r="AK11" s="12" t="s">
        <v>206</v>
      </c>
    </row>
    <row r="12" spans="1:37" ht="129.6" x14ac:dyDescent="0.3">
      <c r="A12" s="373"/>
      <c r="B12" s="403"/>
      <c r="C12" s="758"/>
      <c r="D12" s="758"/>
      <c r="E12" s="759"/>
      <c r="F12" s="403"/>
      <c r="G12" s="403"/>
      <c r="H12" s="402"/>
      <c r="I12" s="400"/>
      <c r="J12" s="401"/>
      <c r="K12" s="400">
        <f>IF(NOT(ISERROR(MATCH(J12,_xlfn.ANCHORARRAY(#REF!),0))),#REF!&amp;"Por favor no seleccionar los criterios de impacto",J12)</f>
        <v>0</v>
      </c>
      <c r="L12" s="402"/>
      <c r="M12" s="400"/>
      <c r="N12" s="374"/>
      <c r="O12" s="22">
        <v>2</v>
      </c>
      <c r="P12" s="98" t="s">
        <v>238</v>
      </c>
      <c r="Q12" s="23" t="s">
        <v>226</v>
      </c>
      <c r="R12" s="22" t="str">
        <f t="shared" si="0"/>
        <v>Impacto</v>
      </c>
      <c r="S12" s="95" t="s">
        <v>115</v>
      </c>
      <c r="T12" s="95" t="s">
        <v>239</v>
      </c>
      <c r="U12" s="24" t="str">
        <f t="shared" ref="U12" si="11">IF(AND(S12="Preventivo",T12="Automático"),"50%",IF(AND(S12="Preventivo",T12="Manual"),"40%",IF(AND(S12="Detectivo",T12="Automático"),"40%",IF(AND(S12="Detectivo",T12="Manual"),"30%",IF(AND(S12="Correctivo",T12="Automático"),"35%",IF(AND(S12="Correctivo",T12="Manual"),"25%",""))))))</f>
        <v>35%</v>
      </c>
      <c r="V12" s="95" t="s">
        <v>69</v>
      </c>
      <c r="W12" s="95" t="s">
        <v>63</v>
      </c>
      <c r="X12" s="95" t="s">
        <v>64</v>
      </c>
      <c r="Y12" s="25">
        <f t="shared" si="2"/>
        <v>0</v>
      </c>
      <c r="Z12" s="96" t="str">
        <f t="shared" ref="Z12" si="12">IFERROR(IF(Y12="","",IF(Y12&lt;=0.2,"Muy Baja",IF(Y12&lt;=0.4,"Baja",IF(Y12&lt;=0.6,"Media",IF(Y12&lt;=0.8,"Alta","Muy Alta"))))),"")</f>
        <v>Muy Baja</v>
      </c>
      <c r="AA12" s="24">
        <f t="shared" ref="AA12" si="13">+Y12</f>
        <v>0</v>
      </c>
      <c r="AB12" s="19" t="str">
        <f t="shared" ref="AB12" si="14">IFERROR(IF(AC12="","",IF(AC12&lt;=0.2,"Leve",IF(AC12&lt;=0.4,"Menor",IF(AC12&lt;=0.6,"Moderado",IF(AC12&lt;=0.8,"Mayor","Catastrófico"))))),"")</f>
        <v>Leve</v>
      </c>
      <c r="AC12" s="24">
        <f t="shared" si="6"/>
        <v>0</v>
      </c>
      <c r="AD12" s="2" t="str">
        <f t="shared" ref="AD12" si="15">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Bajo</v>
      </c>
      <c r="AE12" s="95" t="s">
        <v>236</v>
      </c>
      <c r="AF12" s="94" t="s">
        <v>227</v>
      </c>
      <c r="AG12" s="94" t="s">
        <v>237</v>
      </c>
      <c r="AH12" s="26">
        <v>45292</v>
      </c>
      <c r="AI12" s="26">
        <v>45596</v>
      </c>
      <c r="AJ12" s="94" t="s">
        <v>229</v>
      </c>
      <c r="AK12" s="12" t="s">
        <v>206</v>
      </c>
    </row>
    <row r="13" spans="1:37" x14ac:dyDescent="0.3">
      <c r="A13" s="393" t="s">
        <v>96</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5"/>
    </row>
    <row r="14" spans="1:37" x14ac:dyDescent="0.3">
      <c r="A14" s="27"/>
      <c r="B14" s="28" t="s">
        <v>97</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sheetData>
  <mergeCells count="79">
    <mergeCell ref="A1:D3"/>
    <mergeCell ref="E1:AG1"/>
    <mergeCell ref="AH1:AK1"/>
    <mergeCell ref="E2:AG3"/>
    <mergeCell ref="AH2:AK2"/>
    <mergeCell ref="AH3:AK3"/>
    <mergeCell ref="AG5:AK5"/>
    <mergeCell ref="A6:G6"/>
    <mergeCell ref="H6:N6"/>
    <mergeCell ref="O6:X6"/>
    <mergeCell ref="Y6:AE6"/>
    <mergeCell ref="AF6:AK6"/>
    <mergeCell ref="A5:B5"/>
    <mergeCell ref="C5:G5"/>
    <mergeCell ref="H5:I5"/>
    <mergeCell ref="J5:N5"/>
    <mergeCell ref="O5:P5"/>
    <mergeCell ref="Q5:AE5"/>
    <mergeCell ref="F7:F8"/>
    <mergeCell ref="G7:G8"/>
    <mergeCell ref="H7:H8"/>
    <mergeCell ref="I7:I8"/>
    <mergeCell ref="J7:J8"/>
    <mergeCell ref="A7:A8"/>
    <mergeCell ref="B7:B8"/>
    <mergeCell ref="C7:C8"/>
    <mergeCell ref="D7:D8"/>
    <mergeCell ref="E7:E8"/>
    <mergeCell ref="J9:J10"/>
    <mergeCell ref="K9:K10"/>
    <mergeCell ref="L9:L10"/>
    <mergeCell ref="M9:M10"/>
    <mergeCell ref="Z7:Z8"/>
    <mergeCell ref="M7:M8"/>
    <mergeCell ref="N7:N8"/>
    <mergeCell ref="O7:O8"/>
    <mergeCell ref="P7:P8"/>
    <mergeCell ref="Q7:Q8"/>
    <mergeCell ref="R7:R8"/>
    <mergeCell ref="L7:L8"/>
    <mergeCell ref="K7:K8"/>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I9:I10"/>
    <mergeCell ref="AI7:AI8"/>
    <mergeCell ref="S7:X7"/>
    <mergeCell ref="Y7:Y8"/>
    <mergeCell ref="M11:M12"/>
    <mergeCell ref="N11:N12"/>
    <mergeCell ref="N9:N10"/>
    <mergeCell ref="AA7:AA8"/>
    <mergeCell ref="AB7:AB8"/>
    <mergeCell ref="AC7:AC8"/>
    <mergeCell ref="A13:AK13"/>
    <mergeCell ref="L11:L12"/>
    <mergeCell ref="A11:A12"/>
    <mergeCell ref="B11:B12"/>
    <mergeCell ref="C11:C12"/>
    <mergeCell ref="D11:D12"/>
    <mergeCell ref="E11:E12"/>
    <mergeCell ref="F11:F12"/>
    <mergeCell ref="G11:G12"/>
    <mergeCell ref="H11:H12"/>
    <mergeCell ref="I11:I12"/>
    <mergeCell ref="J11:J12"/>
    <mergeCell ref="K11:K12"/>
  </mergeCells>
  <conditionalFormatting sqref="H9 Z9:Z12 H11">
    <cfRule type="cellIs" dxfId="72" priority="137" operator="equal">
      <formula>"Muy Alta"</formula>
    </cfRule>
    <cfRule type="cellIs" dxfId="71" priority="138" operator="equal">
      <formula>"Alta"</formula>
    </cfRule>
    <cfRule type="cellIs" dxfId="70" priority="139" operator="equal">
      <formula>"Media"</formula>
    </cfRule>
    <cfRule type="cellIs" dxfId="69" priority="140" operator="equal">
      <formula>"Baja"</formula>
    </cfRule>
    <cfRule type="cellIs" dxfId="68" priority="141" operator="equal">
      <formula>"Muy Baja"</formula>
    </cfRule>
  </conditionalFormatting>
  <conditionalFormatting sqref="K9:K12">
    <cfRule type="containsText" dxfId="67" priority="1" operator="containsText" text="❌">
      <formula>NOT(ISERROR(SEARCH("❌",K9)))</formula>
    </cfRule>
  </conditionalFormatting>
  <conditionalFormatting sqref="L9 AB9:AB12 L11">
    <cfRule type="cellIs" dxfId="66" priority="132" operator="equal">
      <formula>"Catastrófico"</formula>
    </cfRule>
    <cfRule type="cellIs" dxfId="65" priority="133" operator="equal">
      <formula>"Mayor"</formula>
    </cfRule>
    <cfRule type="cellIs" dxfId="64" priority="134" operator="equal">
      <formula>"Moderado"</formula>
    </cfRule>
    <cfRule type="cellIs" dxfId="63" priority="135" operator="equal">
      <formula>"Menor"</formula>
    </cfRule>
    <cfRule type="cellIs" dxfId="62" priority="136" operator="equal">
      <formula>"Leve"</formula>
    </cfRule>
  </conditionalFormatting>
  <conditionalFormatting sqref="N9 AD9:AD12 N11">
    <cfRule type="cellIs" dxfId="61" priority="128" operator="equal">
      <formula>"Extremo"</formula>
    </cfRule>
    <cfRule type="cellIs" dxfId="60" priority="129" operator="equal">
      <formula>"Alto"</formula>
    </cfRule>
    <cfRule type="cellIs" dxfId="59" priority="130" operator="equal">
      <formula>"Moderado"</formula>
    </cfRule>
    <cfRule type="cellIs" dxfId="58" priority="131" operator="equal">
      <formula>"Bajo"</formula>
    </cfRule>
  </conditionalFormatting>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CD209-A3C1-4799-B3EA-3D4900FBA4AF}">
  <sheetPr>
    <tabColor theme="7"/>
  </sheetPr>
  <dimension ref="A1:AK20"/>
  <sheetViews>
    <sheetView topLeftCell="F1" zoomScale="90" zoomScaleNormal="90" workbookViewId="0">
      <selection activeCell="G9" sqref="G9:G10"/>
    </sheetView>
  </sheetViews>
  <sheetFormatPr baseColWidth="10" defaultColWidth="11.44140625" defaultRowHeight="13.8" x14ac:dyDescent="0.3"/>
  <cols>
    <col min="1" max="1" width="4" style="3" bestFit="1" customWidth="1"/>
    <col min="2" max="2" width="14.109375" style="3" customWidth="1"/>
    <col min="3" max="3" width="20.33203125" style="3" customWidth="1"/>
    <col min="4" max="4" width="21.88671875" style="3" customWidth="1"/>
    <col min="5" max="5" width="53.33203125" style="5" customWidth="1"/>
    <col min="6" max="6" width="19" style="3" customWidth="1"/>
    <col min="7" max="7" width="41" style="5" customWidth="1"/>
    <col min="8" max="8" width="16.5546875" style="5" customWidth="1"/>
    <col min="9" max="9" width="6.33203125" style="5" bestFit="1" customWidth="1"/>
    <col min="10" max="10" width="27.33203125" style="5" bestFit="1" customWidth="1"/>
    <col min="11" max="11" width="39.109375" style="5" customWidth="1"/>
    <col min="12" max="12" width="17.5546875" style="5" customWidth="1"/>
    <col min="13" max="13" width="6.33203125" style="5" bestFit="1" customWidth="1"/>
    <col min="14" max="14" width="16" style="5" customWidth="1"/>
    <col min="15" max="15" width="5.88671875" style="5" customWidth="1"/>
    <col min="16" max="16" width="42.33203125" style="5" customWidth="1"/>
    <col min="17" max="17" width="31" style="5" customWidth="1"/>
    <col min="18" max="18" width="15.109375" style="5" bestFit="1" customWidth="1"/>
    <col min="19" max="19" width="6.88671875" style="5" customWidth="1"/>
    <col min="20" max="20" width="5" style="5" customWidth="1"/>
    <col min="21" max="21" width="5.5546875" style="5" customWidth="1"/>
    <col min="22" max="22" width="7.88671875" style="5" customWidth="1"/>
    <col min="23" max="23" width="6.6640625" style="5" customWidth="1"/>
    <col min="24" max="24" width="7.5546875" style="5" customWidth="1"/>
    <col min="25" max="25" width="13.44140625" style="5" customWidth="1"/>
    <col min="26" max="26" width="8.6640625" style="5" customWidth="1"/>
    <col min="27" max="27" width="10.44140625" style="5" customWidth="1"/>
    <col min="28" max="28" width="9.33203125" style="5" customWidth="1"/>
    <col min="29" max="29" width="9.109375" style="5" customWidth="1"/>
    <col min="30" max="30" width="11.88671875" style="5" customWidth="1"/>
    <col min="31" max="31" width="7.33203125" style="5" customWidth="1"/>
    <col min="32" max="32" width="23" style="5" customWidth="1"/>
    <col min="33" max="33" width="18.88671875" style="5" customWidth="1"/>
    <col min="34" max="34" width="16.88671875" style="5" customWidth="1"/>
    <col min="35" max="35" width="14.88671875" style="5" customWidth="1"/>
    <col min="36" max="36" width="18.5546875" style="5" customWidth="1"/>
    <col min="37" max="37" width="21" style="5" customWidth="1"/>
    <col min="38" max="16384" width="11.44140625" style="5"/>
  </cols>
  <sheetData>
    <row r="1" spans="1:37" ht="30" customHeight="1"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ht="30" customHeight="1"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ht="30" customHeight="1"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B4" s="4"/>
    </row>
    <row r="5" spans="1:37" ht="26.25" customHeight="1" x14ac:dyDescent="0.3">
      <c r="A5" s="407" t="s">
        <v>5</v>
      </c>
      <c r="B5" s="407"/>
      <c r="C5" s="408" t="s">
        <v>742</v>
      </c>
      <c r="D5" s="408"/>
      <c r="E5" s="408"/>
      <c r="F5" s="408"/>
      <c r="G5" s="408"/>
      <c r="H5" s="407" t="s">
        <v>7</v>
      </c>
      <c r="I5" s="407"/>
      <c r="J5" s="408" t="s">
        <v>743</v>
      </c>
      <c r="K5" s="408"/>
      <c r="L5" s="408"/>
      <c r="M5" s="408"/>
      <c r="N5" s="408"/>
      <c r="O5" s="407" t="s">
        <v>8</v>
      </c>
      <c r="P5" s="407"/>
      <c r="Q5" s="410"/>
      <c r="R5" s="411"/>
      <c r="S5" s="411"/>
      <c r="T5" s="411"/>
      <c r="U5" s="411"/>
      <c r="V5" s="411"/>
      <c r="W5" s="411"/>
      <c r="X5" s="411"/>
      <c r="Y5" s="411"/>
      <c r="Z5" s="411"/>
      <c r="AA5" s="411"/>
      <c r="AB5" s="411"/>
      <c r="AC5" s="411"/>
      <c r="AD5" s="411"/>
      <c r="AE5" s="412"/>
      <c r="AF5" s="6" t="s">
        <v>10</v>
      </c>
      <c r="AG5" s="406"/>
      <c r="AH5" s="406"/>
      <c r="AI5" s="406"/>
      <c r="AJ5" s="406"/>
      <c r="AK5" s="406"/>
    </row>
    <row r="6" spans="1:37" ht="14.4"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ht="16.5" customHeight="1" x14ac:dyDescent="0.3">
      <c r="A7" s="405" t="s">
        <v>17</v>
      </c>
      <c r="B7" s="378" t="s">
        <v>18</v>
      </c>
      <c r="C7" s="390" t="s">
        <v>19</v>
      </c>
      <c r="D7" s="390" t="s">
        <v>20</v>
      </c>
      <c r="E7" s="378"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s="161" customFormat="1" ht="94.5" customHeight="1" x14ac:dyDescent="0.3">
      <c r="A8" s="405"/>
      <c r="B8" s="378"/>
      <c r="C8" s="390"/>
      <c r="D8" s="390"/>
      <c r="E8" s="378"/>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s="3" customFormat="1" ht="57.6" x14ac:dyDescent="0.3">
      <c r="A9" s="373">
        <v>1</v>
      </c>
      <c r="B9" s="403" t="s">
        <v>51</v>
      </c>
      <c r="C9" s="403" t="s">
        <v>385</v>
      </c>
      <c r="D9" s="403" t="s">
        <v>390</v>
      </c>
      <c r="E9" s="404" t="s">
        <v>395</v>
      </c>
      <c r="F9" s="403" t="s">
        <v>251</v>
      </c>
      <c r="G9" s="403" t="s">
        <v>56</v>
      </c>
      <c r="H9" s="402" t="str">
        <f>IF(G9="","",IF('[42]Mapa final'!G9='[42]Tabla probabilidad'!$C$4,"MUY BAJA",IF('[42]Mapa final'!G9='[42]Tabla probabilidad'!$C$5,"BAJA",IF('[42]Mapa final'!G9='[42]Tabla probabilidad'!$C$6,"MEDIA",IF('[42]Mapa final'!G9='[42]Tabla probabilidad'!$C$7,"ALTA",IF('[42]Mapa final'!G9='[42]Tabla probabilidad'!$C$8,"MUY ALTA"))))))</f>
        <v>MEDIA</v>
      </c>
      <c r="I9" s="400">
        <f>IF(H9="","",IF(H9="Muy Baja",0.2,IF(H9="Baja",0.4,IF(H9="Media",0.6,IF(H9="Alta",0.8,IF(H9="Muy Alta",1,))))))</f>
        <v>0.6</v>
      </c>
      <c r="J9" s="401" t="s">
        <v>76</v>
      </c>
      <c r="K9" s="400" t="str">
        <f>IF(J9="","",IF(NOT(ISERROR(MATCH(J9,'[42]Tabla Impacto'!$B$37:$B$39,0))),'[42]Tabla Impacto'!$F$37&amp;"Por favor no seleccionar los criterios de impacto(Afectación Económica o presupuestal y Pérdida Reputacional)",J9))</f>
        <v xml:space="preserve">     El riesgo afecta la imagen de la entidad con algunos usuarios de relevancia frente al logro de los objetivos</v>
      </c>
      <c r="L9" s="402" t="str">
        <f>IF(OR(J9='[42]Tabla Impacto'!$F$25,J9='[42]Tabla Impacto'!$F$31),"Leve",IF(OR(J9='[42]Tabla Impacto'!$F$26,J9='[42]Tabla Impacto'!$F$32),"Menor",IF(OR(J9='[42]Tabla Impacto'!$F$27,J9='[42]Tabla Impacto'!$F$33,J9='[42]Tabla Impacto'!$F$37),"Moderado",IF(OR(J9='[42]Tabla Impacto'!$F$28,J9='[42]Tabla Impacto'!$F$34,J9='[42]Tabla Impacto'!$F$38),"Mayor",IF(OR(J9='[42]Tabla Impacto'!$F$29,J9='[42]Tabla Impacto'!$F$35,J9='[42]Tabla Impacto'!$F$39),"Catastrófico","")))))</f>
        <v/>
      </c>
      <c r="M9" s="400" t="str">
        <f>IF(L9="","",IF(L9="Leve",0.2,IF(L9="Menor",0.4,IF(L9="Moderado",0.6,IF(L9="Mayor",0.8,IF(L9="Catastrófico",1,))))))</f>
        <v/>
      </c>
      <c r="N9" s="374"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22">
        <v>1</v>
      </c>
      <c r="P9" s="23" t="s">
        <v>400</v>
      </c>
      <c r="Q9" s="23" t="s">
        <v>407</v>
      </c>
      <c r="R9" s="22" t="str">
        <f t="shared" ref="R9:R18" si="0">IF(OR(S9="Preventivo",S9="Detectivo"),"Probabilidad",IF(S9="Correctivo","Impacto",""))</f>
        <v>Probabilidad</v>
      </c>
      <c r="S9" s="12" t="s">
        <v>60</v>
      </c>
      <c r="T9" s="12" t="s">
        <v>239</v>
      </c>
      <c r="U9" s="24" t="str">
        <f>IF(AND(S9="Preventivo",T9="Automático"),"50%",IF(AND(S9="Preventivo",T9="Manual"),"40%",IF(AND(S9="Detectivo",T9="Automático"),"40%",IF(AND(S9="Detectivo",T9="Manual"),"30%",IF(AND(S9="Correctivo",T9="Automático"),"35%",IF(AND(S9="Correctivo",T9="Manual"),"25%",""))))))</f>
        <v>50%</v>
      </c>
      <c r="V9" s="12" t="s">
        <v>69</v>
      </c>
      <c r="W9" s="12" t="s">
        <v>63</v>
      </c>
      <c r="X9" s="12" t="s">
        <v>64</v>
      </c>
      <c r="Y9" s="25">
        <f>IFERROR(IF(R9="Probabilidad",(I9-(+I9*U9)),IF(R9="Impacto",I9,"")),"")</f>
        <v>0.3</v>
      </c>
      <c r="Z9" s="19" t="str">
        <f>IFERROR(IF(Y9="","",IF(Y9&lt;=0.2,"Muy Baja",IF(Y9&lt;=0.4,"Baja",IF(Y9&lt;=0.6,"Media",IF(Y9&lt;=0.8,"Alta","Muy Alta"))))),"")</f>
        <v>Baja</v>
      </c>
      <c r="AA9" s="24">
        <f>+Y9</f>
        <v>0.3</v>
      </c>
      <c r="AB9" s="19" t="str">
        <f>IFERROR(IF(AC9="","",IF(AC9&lt;=0.2,"Leve",IF(AC9&lt;=0.4,"Menor",IF(AC9&lt;=0.6,"Moderado",IF(AC9&lt;=0.8,"Mayor","Catastrófico"))))),"")</f>
        <v/>
      </c>
      <c r="AC9" s="24" t="str">
        <f>IFERROR(IF(R9="Impacto",(M9-(+M9*U9)),IF(R9="Probabilidad",M9,"")),"")</f>
        <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2" t="s">
        <v>65</v>
      </c>
      <c r="AF9" s="18" t="s">
        <v>412</v>
      </c>
      <c r="AG9" s="12" t="s">
        <v>419</v>
      </c>
      <c r="AH9" s="26">
        <v>45442</v>
      </c>
      <c r="AI9" s="26">
        <v>45473</v>
      </c>
      <c r="AJ9" s="18"/>
      <c r="AK9" s="12"/>
    </row>
    <row r="10" spans="1:37" s="3" customFormat="1" ht="43.2" x14ac:dyDescent="0.3">
      <c r="A10" s="373"/>
      <c r="B10" s="403"/>
      <c r="C10" s="403"/>
      <c r="D10" s="403"/>
      <c r="E10" s="404"/>
      <c r="F10" s="403"/>
      <c r="G10" s="403"/>
      <c r="H10" s="402"/>
      <c r="I10" s="400"/>
      <c r="J10" s="401"/>
      <c r="K10" s="400">
        <f>IF(NOT(ISERROR(MATCH(J10,_xlfn.ANCHORARRAY(E13),0))),#REF!&amp;"Por favor no seleccionar los criterios de impacto",J10)</f>
        <v>0</v>
      </c>
      <c r="L10" s="402"/>
      <c r="M10" s="400"/>
      <c r="N10" s="374"/>
      <c r="O10" s="22">
        <v>2</v>
      </c>
      <c r="P10" s="23"/>
      <c r="Q10" s="23"/>
      <c r="R10" s="22" t="str">
        <f t="shared" si="0"/>
        <v/>
      </c>
      <c r="S10" s="12"/>
      <c r="T10" s="12"/>
      <c r="U10" s="24" t="str">
        <f t="shared" ref="U10" si="1">IF(AND(S10="Preventivo",T10="Automático"),"50%",IF(AND(S10="Preventivo",T10="Manual"),"40%",IF(AND(S10="Detectivo",T10="Automático"),"40%",IF(AND(S10="Detectivo",T10="Manual"),"30%",IF(AND(S10="Correctivo",T10="Automático"),"35%",IF(AND(S10="Correctivo",T10="Manual"),"25%",""))))))</f>
        <v/>
      </c>
      <c r="V10" s="12"/>
      <c r="W10" s="12"/>
      <c r="X10" s="12"/>
      <c r="Y10" s="25" t="str">
        <f t="shared" ref="Y10:Y18" si="2">IFERROR(IF(R10="Probabilidad",(I10-(+I10*U10)),IF(R10="Impacto",I10,"")),"")</f>
        <v/>
      </c>
      <c r="Z10" s="19" t="str">
        <f t="shared" ref="Z10" si="3">IFERROR(IF(Y10="","",IF(Y10&lt;=0.2,"Muy Baja",IF(Y10&lt;=0.4,"Baja",IF(Y10&lt;=0.6,"Media",IF(Y10&lt;=0.8,"Alta","Muy Alta"))))),"")</f>
        <v/>
      </c>
      <c r="AA10" s="24" t="str">
        <f t="shared" ref="AA10" si="4">+Y10</f>
        <v/>
      </c>
      <c r="AB10" s="19" t="str">
        <f t="shared" ref="AB10" si="5">IFERROR(IF(AC10="","",IF(AC10&lt;=0.2,"Leve",IF(AC10&lt;=0.4,"Menor",IF(AC10&lt;=0.6,"Moderado",IF(AC10&lt;=0.8,"Mayor","Catastrófico"))))),"")</f>
        <v/>
      </c>
      <c r="AC10" s="24" t="str">
        <f t="shared" ref="AC10:AC18" si="6">IFERROR(IF(R10="Impacto",(M10-(+M10*U10)),IF(R10="Probabilidad",M10,"")),"")</f>
        <v/>
      </c>
      <c r="AD10" s="2" t="str">
        <f t="shared" ref="AD10" si="7">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
      </c>
      <c r="AE10" s="12"/>
      <c r="AF10" s="18" t="s">
        <v>413</v>
      </c>
      <c r="AG10" s="12" t="s">
        <v>420</v>
      </c>
      <c r="AH10" s="26">
        <v>45442</v>
      </c>
      <c r="AI10" s="26">
        <v>45473</v>
      </c>
      <c r="AJ10" s="18"/>
      <c r="AK10" s="12"/>
    </row>
    <row r="11" spans="1:37" ht="57.6" x14ac:dyDescent="0.3">
      <c r="A11" s="373">
        <v>2</v>
      </c>
      <c r="B11" s="403" t="s">
        <v>130</v>
      </c>
      <c r="C11" s="403" t="s">
        <v>386</v>
      </c>
      <c r="D11" s="403" t="s">
        <v>391</v>
      </c>
      <c r="E11" s="404" t="s">
        <v>396</v>
      </c>
      <c r="F11" s="403" t="s">
        <v>251</v>
      </c>
      <c r="G11" s="403" t="s">
        <v>103</v>
      </c>
      <c r="H11" s="402" t="str">
        <f>IF(G11="","",IF('[42]Mapa final'!G11='[42]Tabla probabilidad'!$C$4,"MUY BAJA",IF('[42]Mapa final'!G11='[42]Tabla probabilidad'!$C$5,"BAJA",IF('[42]Mapa final'!G11='[42]Tabla probabilidad'!$C$6,"MEDIA",IF('[42]Mapa final'!G11='[42]Tabla probabilidad'!$C$7,"ALTA",IF('[42]Mapa final'!G11='[42]Tabla probabilidad'!$C$8,"MUY ALTA"))))))</f>
        <v>MUY ALTA</v>
      </c>
      <c r="I11" s="400">
        <f t="shared" ref="I11" si="8">IF(H11="","",IF(H11="Muy Baja",0.2,IF(H11="Baja",0.4,IF(H11="Media",0.6,IF(H11="Alta",0.8,IF(H11="Muy Alta",1,))))))</f>
        <v>1</v>
      </c>
      <c r="J11" s="401" t="s">
        <v>76</v>
      </c>
      <c r="K11" s="400" t="str">
        <f>IF(J11="","",IF(NOT(ISERROR(MATCH(J11,'[42]Tabla Impacto'!$B$37:$B$39,0))),'[42]Tabla Impacto'!$F$37&amp;"Por favor no seleccionar los criterios de impacto(Afectación Económica o presupuestal y Pérdida Reputacional)",J11))</f>
        <v xml:space="preserve">     El riesgo afecta la imagen de la entidad con algunos usuarios de relevancia frente al logro de los objetivos</v>
      </c>
      <c r="L11" s="402" t="str">
        <f>IF(OR(J11='[42]Tabla Impacto'!$F$25,J11='[42]Tabla Impacto'!$F$31),"Leve",IF(OR(J11='[42]Tabla Impacto'!$F$26,J11='[42]Tabla Impacto'!$F$32),"Menor",IF(OR(J11='[42]Tabla Impacto'!$F$27,J11='[42]Tabla Impacto'!$F$33,J11='[42]Tabla Impacto'!$F$37),"Moderado",IF(OR(J11='[42]Tabla Impacto'!$F$28,J11='[42]Tabla Impacto'!$F$34,J11='[42]Tabla Impacto'!$F$38),"Mayor",IF(OR(J11='[42]Tabla Impacto'!$F$29,J11='[42]Tabla Impacto'!$F$35,J11='[42]Tabla Impacto'!$F$39),"Catastrófico","")))))</f>
        <v/>
      </c>
      <c r="M11" s="400" t="str">
        <f t="shared" ref="M11" si="9">IF(L11="","",IF(L11="Leve",0.2,IF(L11="Menor",0.4,IF(L11="Moderado",0.6,IF(L11="Mayor",0.8,IF(L11="Catastrófico",1,))))))</f>
        <v/>
      </c>
      <c r="N11" s="374" t="str">
        <f t="shared" ref="N11" si="10">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
      </c>
      <c r="O11" s="22">
        <v>1</v>
      </c>
      <c r="P11" s="23" t="s">
        <v>401</v>
      </c>
      <c r="Q11" s="5" t="s">
        <v>408</v>
      </c>
      <c r="R11" s="22" t="str">
        <f t="shared" si="0"/>
        <v>Probabilidad</v>
      </c>
      <c r="S11" s="12" t="s">
        <v>60</v>
      </c>
      <c r="T11" s="12" t="s">
        <v>61</v>
      </c>
      <c r="U11" s="24" t="str">
        <f>IF(AND(S11="Preventivo",T11="Automático"),"50%",IF(AND(S11="Preventivo",T11="Manual"),"40%",IF(AND(S11="Detectivo",T11="Automático"),"40%",IF(AND(S11="Detectivo",T11="Manual"),"30%",IF(AND(S11="Correctivo",T11="Automático"),"35%",IF(AND(S11="Correctivo",T11="Manual"),"25%",""))))))</f>
        <v>40%</v>
      </c>
      <c r="V11" s="12" t="s">
        <v>62</v>
      </c>
      <c r="W11" s="12" t="s">
        <v>116</v>
      </c>
      <c r="X11" s="12" t="s">
        <v>64</v>
      </c>
      <c r="Y11" s="25">
        <f t="shared" si="2"/>
        <v>0.6</v>
      </c>
      <c r="Z11" s="19" t="str">
        <f>IFERROR(IF(Y11="","",IF(Y11&lt;=0.2,"Muy Baja",IF(Y11&lt;=0.4,"Baja",IF(Y11&lt;=0.6,"Media",IF(Y11&lt;=0.8,"Alta","Muy Alta"))))),"")</f>
        <v>Media</v>
      </c>
      <c r="AA11" s="24">
        <f>+Y11</f>
        <v>0.6</v>
      </c>
      <c r="AB11" s="19" t="str">
        <f>IFERROR(IF(AC11="","",IF(AC11&lt;=0.2,"Leve",IF(AC11&lt;=0.4,"Menor",IF(AC11&lt;=0.6,"Moderado",IF(AC11&lt;=0.8,"Mayor","Catastrófico"))))),"")</f>
        <v/>
      </c>
      <c r="AC11" s="24" t="str">
        <f t="shared" si="6"/>
        <v/>
      </c>
      <c r="AD11" s="2"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
      </c>
      <c r="AE11" s="12" t="s">
        <v>65</v>
      </c>
      <c r="AF11" s="18" t="s">
        <v>414</v>
      </c>
      <c r="AG11" s="12" t="s">
        <v>420</v>
      </c>
      <c r="AH11" s="26">
        <v>45442</v>
      </c>
      <c r="AI11" s="26">
        <v>45473</v>
      </c>
      <c r="AJ11" s="18"/>
      <c r="AK11" s="12"/>
    </row>
    <row r="12" spans="1:37" ht="57.6" x14ac:dyDescent="0.3">
      <c r="A12" s="373"/>
      <c r="B12" s="403"/>
      <c r="C12" s="403"/>
      <c r="D12" s="403"/>
      <c r="E12" s="404"/>
      <c r="F12" s="403"/>
      <c r="G12" s="403"/>
      <c r="H12" s="402"/>
      <c r="I12" s="400"/>
      <c r="J12" s="401"/>
      <c r="K12" s="400">
        <f>IF(NOT(ISERROR(MATCH(J12,_xlfn.ANCHORARRAY(E15),0))),#REF!&amp;"Por favor no seleccionar los criterios de impacto",J12)</f>
        <v>0</v>
      </c>
      <c r="L12" s="402"/>
      <c r="M12" s="400"/>
      <c r="N12" s="374"/>
      <c r="O12" s="22">
        <v>2</v>
      </c>
      <c r="P12" s="23" t="s">
        <v>402</v>
      </c>
      <c r="Q12" s="23" t="s">
        <v>408</v>
      </c>
      <c r="R12" s="22" t="str">
        <f t="shared" si="0"/>
        <v>Impacto</v>
      </c>
      <c r="S12" s="12" t="s">
        <v>115</v>
      </c>
      <c r="T12" s="12" t="s">
        <v>61</v>
      </c>
      <c r="U12" s="24" t="str">
        <f t="shared" ref="U12" si="11">IF(AND(S12="Preventivo",T12="Automático"),"50%",IF(AND(S12="Preventivo",T12="Manual"),"40%",IF(AND(S12="Detectivo",T12="Automático"),"40%",IF(AND(S12="Detectivo",T12="Manual"),"30%",IF(AND(S12="Correctivo",T12="Automático"),"35%",IF(AND(S12="Correctivo",T12="Manual"),"25%",""))))))</f>
        <v>25%</v>
      </c>
      <c r="V12" s="12" t="s">
        <v>69</v>
      </c>
      <c r="W12" s="12" t="s">
        <v>63</v>
      </c>
      <c r="X12" s="12" t="s">
        <v>64</v>
      </c>
      <c r="Y12" s="25">
        <f t="shared" si="2"/>
        <v>0</v>
      </c>
      <c r="Z12" s="19" t="str">
        <f t="shared" ref="Z12:Z18" si="12">IFERROR(IF(Y12="","",IF(Y12&lt;=0.2,"Muy Baja",IF(Y12&lt;=0.4,"Baja",IF(Y12&lt;=0.6,"Media",IF(Y12&lt;=0.8,"Alta","Muy Alta"))))),"")</f>
        <v>Muy Baja</v>
      </c>
      <c r="AA12" s="24">
        <f t="shared" ref="AA12" si="13">+Y12</f>
        <v>0</v>
      </c>
      <c r="AB12" s="19" t="str">
        <f t="shared" ref="AB12:AB18" si="14">IFERROR(IF(AC12="","",IF(AC12&lt;=0.2,"Leve",IF(AC12&lt;=0.4,"Menor",IF(AC12&lt;=0.6,"Moderado",IF(AC12&lt;=0.8,"Mayor","Catastrófico"))))),"")</f>
        <v>Leve</v>
      </c>
      <c r="AC12" s="24">
        <f t="shared" si="6"/>
        <v>0</v>
      </c>
      <c r="AD12" s="2" t="str">
        <f t="shared" ref="AD12" si="15">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Bajo</v>
      </c>
      <c r="AE12" s="12" t="s">
        <v>65</v>
      </c>
      <c r="AF12" s="18" t="s">
        <v>415</v>
      </c>
      <c r="AG12" s="12" t="s">
        <v>420</v>
      </c>
      <c r="AH12" s="26">
        <v>45442</v>
      </c>
      <c r="AI12" s="26">
        <v>45473</v>
      </c>
      <c r="AJ12" s="18"/>
      <c r="AK12" s="12"/>
    </row>
    <row r="13" spans="1:37" ht="57.6" x14ac:dyDescent="0.3">
      <c r="A13" s="373">
        <v>3</v>
      </c>
      <c r="B13" s="403" t="s">
        <v>51</v>
      </c>
      <c r="C13" s="403" t="s">
        <v>387</v>
      </c>
      <c r="D13" s="403" t="s">
        <v>392</v>
      </c>
      <c r="E13" s="404" t="s">
        <v>397</v>
      </c>
      <c r="F13" s="403" t="s">
        <v>260</v>
      </c>
      <c r="G13" s="403" t="s">
        <v>103</v>
      </c>
      <c r="H13" s="402" t="str">
        <f>IF(G13="","",IF('[42]Mapa final'!G13='[42]Tabla probabilidad'!$C$4,"MUY BAJA",IF('[42]Mapa final'!G13='[42]Tabla probabilidad'!$C$5,"BAJA",IF('[42]Mapa final'!G13='[42]Tabla probabilidad'!$C$6,"MEDIA",IF('[42]Mapa final'!G13='[42]Tabla probabilidad'!$C$7,"ALTA",IF('[42]Mapa final'!G13='[42]Tabla probabilidad'!$C$8,"MUY ALTA"))))))</f>
        <v>MUY ALTA</v>
      </c>
      <c r="I13" s="400">
        <f t="shared" ref="I13" si="16">IF(H13="","",IF(H13="Muy Baja",0.2,IF(H13="Baja",0.4,IF(H13="Media",0.6,IF(H13="Alta",0.8,IF(H13="Muy Alta",1,))))))</f>
        <v>1</v>
      </c>
      <c r="J13" s="401" t="s">
        <v>76</v>
      </c>
      <c r="K13" s="400" t="str">
        <f>IF(J13="","",IF(NOT(ISERROR(MATCH(J13,'[42]Tabla Impacto'!$B$37:$B$39,0))),'[42]Tabla Impacto'!$F$37&amp;"Por favor no seleccionar los criterios de impacto(Afectación Económica o presupuestal y Pérdida Reputacional)",J13))</f>
        <v xml:space="preserve">     El riesgo afecta la imagen de la entidad con algunos usuarios de relevancia frente al logro de los objetivos</v>
      </c>
      <c r="L13" s="402" t="str">
        <f>IF(OR(J13='[42]Tabla Impacto'!$F$25,J13='[42]Tabla Impacto'!$F$31),"Leve",IF(OR(J13='[42]Tabla Impacto'!$F$26,J13='[42]Tabla Impacto'!$F$32),"Menor",IF(OR(J13='[42]Tabla Impacto'!$F$27,J13='[42]Tabla Impacto'!$F$33,J13='[42]Tabla Impacto'!$F$37),"Moderado",IF(OR(J13='[42]Tabla Impacto'!$F$28,J13='[42]Tabla Impacto'!$F$34,J13='[42]Tabla Impacto'!$F$38),"Mayor",IF(OR(J13='[42]Tabla Impacto'!$F$29,J13='[42]Tabla Impacto'!$F$35,J13='[42]Tabla Impacto'!$F$39),"Catastrófico","")))))</f>
        <v/>
      </c>
      <c r="M13" s="400" t="str">
        <f t="shared" ref="M13" si="17">IF(L13="","",IF(L13="Leve",0.2,IF(L13="Menor",0.4,IF(L13="Moderado",0.6,IF(L13="Mayor",0.8,IF(L13="Catastrófico",1,))))))</f>
        <v/>
      </c>
      <c r="N13" s="374" t="str">
        <f t="shared" ref="N13" si="18">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
      </c>
      <c r="O13" s="22">
        <v>1</v>
      </c>
      <c r="P13" s="23" t="s">
        <v>403</v>
      </c>
      <c r="Q13" s="23" t="s">
        <v>409</v>
      </c>
      <c r="R13" s="22" t="str">
        <f t="shared" si="0"/>
        <v>Impacto</v>
      </c>
      <c r="S13" s="12" t="s">
        <v>115</v>
      </c>
      <c r="T13" s="12" t="s">
        <v>61</v>
      </c>
      <c r="U13" s="24" t="str">
        <f>IF(AND(S13="Preventivo",T13="Automático"),"50%",IF(AND(S13="Preventivo",T13="Manual"),"40%",IF(AND(S13="Detectivo",T13="Automático"),"40%",IF(AND(S13="Detectivo",T13="Manual"),"30%",IF(AND(S13="Correctivo",T13="Automático"),"35%",IF(AND(S13="Correctivo",T13="Manual"),"25%",""))))))</f>
        <v>25%</v>
      </c>
      <c r="V13" s="12" t="s">
        <v>69</v>
      </c>
      <c r="W13" s="12" t="s">
        <v>63</v>
      </c>
      <c r="X13" s="12" t="s">
        <v>64</v>
      </c>
      <c r="Y13" s="25">
        <f t="shared" si="2"/>
        <v>1</v>
      </c>
      <c r="Z13" s="19" t="str">
        <f>IFERROR(IF(Y13="","",IF(Y13&lt;=0.2,"Muy Baja",IF(Y13&lt;=0.4,"Baja",IF(Y13&lt;=0.6,"Media",IF(Y13&lt;=0.8,"Alta","Muy Alta"))))),"")</f>
        <v>Muy Alta</v>
      </c>
      <c r="AA13" s="24">
        <f>+Y13</f>
        <v>1</v>
      </c>
      <c r="AB13" s="19" t="str">
        <f>IFERROR(IF(AC13="","",IF(AC13&lt;=0.2,"Leve",IF(AC13&lt;=0.4,"Menor",IF(AC13&lt;=0.6,"Moderado",IF(AC13&lt;=0.8,"Mayor","Catastrófico"))))),"")</f>
        <v/>
      </c>
      <c r="AC13" s="24" t="str">
        <f t="shared" si="6"/>
        <v/>
      </c>
      <c r="AD13" s="2"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
      </c>
      <c r="AE13" s="12" t="s">
        <v>65</v>
      </c>
      <c r="AF13" s="18" t="s">
        <v>416</v>
      </c>
      <c r="AG13" s="12" t="s">
        <v>420</v>
      </c>
      <c r="AH13" s="26">
        <v>45442</v>
      </c>
      <c r="AI13" s="26">
        <v>45473</v>
      </c>
      <c r="AJ13" s="18"/>
      <c r="AK13" s="12"/>
    </row>
    <row r="14" spans="1:37" ht="14.4" x14ac:dyDescent="0.3">
      <c r="A14" s="373"/>
      <c r="B14" s="403"/>
      <c r="C14" s="403"/>
      <c r="D14" s="403"/>
      <c r="E14" s="404"/>
      <c r="F14" s="403"/>
      <c r="G14" s="403"/>
      <c r="H14" s="402"/>
      <c r="I14" s="400"/>
      <c r="J14" s="401"/>
      <c r="K14" s="400">
        <f>IF(NOT(ISERROR(MATCH(J14,_xlfn.ANCHORARRAY(E17),0))),#REF!&amp;"Por favor no seleccionar los criterios de impacto",J14)</f>
        <v>0</v>
      </c>
      <c r="L14" s="402"/>
      <c r="M14" s="400"/>
      <c r="N14" s="374"/>
      <c r="O14" s="22">
        <v>2</v>
      </c>
      <c r="P14" s="23"/>
      <c r="Q14" s="23"/>
      <c r="R14" s="22"/>
      <c r="S14" s="12"/>
      <c r="T14" s="12"/>
      <c r="U14" s="24" t="str">
        <f t="shared" ref="U14" si="19">IF(AND(S14="Preventivo",T14="Automático"),"50%",IF(AND(S14="Preventivo",T14="Manual"),"40%",IF(AND(S14="Detectivo",T14="Automático"),"40%",IF(AND(S14="Detectivo",T14="Manual"),"30%",IF(AND(S14="Correctivo",T14="Automático"),"35%",IF(AND(S14="Correctivo",T14="Manual"),"25%",""))))))</f>
        <v/>
      </c>
      <c r="V14" s="12"/>
      <c r="W14" s="12"/>
      <c r="X14" s="12"/>
      <c r="Y14" s="25" t="str">
        <f t="shared" si="2"/>
        <v/>
      </c>
      <c r="Z14" s="19" t="str">
        <f t="shared" si="12"/>
        <v/>
      </c>
      <c r="AA14" s="24" t="str">
        <f t="shared" ref="AA14" si="20">+Y14</f>
        <v/>
      </c>
      <c r="AB14" s="19" t="str">
        <f t="shared" si="14"/>
        <v/>
      </c>
      <c r="AC14" s="24" t="str">
        <f t="shared" si="6"/>
        <v/>
      </c>
      <c r="AD14" s="2" t="str">
        <f t="shared" ref="AD14" si="21">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
      </c>
      <c r="AE14" s="12"/>
      <c r="AF14" s="18"/>
      <c r="AG14" s="12"/>
      <c r="AH14" s="26">
        <v>45442</v>
      </c>
      <c r="AI14" s="26">
        <v>45473</v>
      </c>
      <c r="AJ14" s="18"/>
      <c r="AK14" s="12"/>
    </row>
    <row r="15" spans="1:37" ht="55.2" x14ac:dyDescent="0.3">
      <c r="A15" s="373">
        <v>4</v>
      </c>
      <c r="B15" s="403" t="s">
        <v>51</v>
      </c>
      <c r="C15" s="403" t="s">
        <v>388</v>
      </c>
      <c r="D15" s="403" t="s">
        <v>393</v>
      </c>
      <c r="E15" s="404" t="s">
        <v>398</v>
      </c>
      <c r="F15" s="403" t="s">
        <v>55</v>
      </c>
      <c r="G15" s="403" t="s">
        <v>56</v>
      </c>
      <c r="H15" s="402" t="str">
        <f>IF(G15="","",IF('[42]Mapa final'!G15='[42]Tabla probabilidad'!$C$4,"MUY BAJA",IF('[42]Mapa final'!G15='[42]Tabla probabilidad'!$C$5,"BAJA",IF('[42]Mapa final'!G15='[42]Tabla probabilidad'!$C$6,"MEDIA",IF('[42]Mapa final'!G15='[42]Tabla probabilidad'!$C$7,"ALTA",IF('[42]Mapa final'!G15='[42]Tabla probabilidad'!$C$8,"MUY ALTA"))))))</f>
        <v>MEDIA</v>
      </c>
      <c r="I15" s="400">
        <f t="shared" ref="I15" si="22">IF(H15="","",IF(H15="Muy Baja",0.2,IF(H15="Baja",0.4,IF(H15="Media",0.6,IF(H15="Alta",0.8,IF(H15="Muy Alta",1,))))))</f>
        <v>0.6</v>
      </c>
      <c r="J15" s="401" t="s">
        <v>76</v>
      </c>
      <c r="K15" s="400" t="str">
        <f>IF(J15="","",IF(NOT(ISERROR(MATCH(J15,'[42]Tabla Impacto'!$B$37:$B$39,0))),'[42]Tabla Impacto'!$F$37&amp;"Por favor no seleccionar los criterios de impacto(Afectación Económica o presupuestal y Pérdida Reputacional)",J15))</f>
        <v xml:space="preserve">     El riesgo afecta la imagen de la entidad con algunos usuarios de relevancia frente al logro de los objetivos</v>
      </c>
      <c r="L15" s="402" t="str">
        <f>IF(OR(J15='[42]Tabla Impacto'!$F$25,J15='[42]Tabla Impacto'!$F$31),"Leve",IF(OR(J15='[42]Tabla Impacto'!$F$26,J15='[42]Tabla Impacto'!$F$32),"Menor",IF(OR(J15='[42]Tabla Impacto'!$F$27,J15='[42]Tabla Impacto'!$F$33,J15='[42]Tabla Impacto'!$F$37),"Moderado",IF(OR(J15='[42]Tabla Impacto'!$F$28,J15='[42]Tabla Impacto'!$F$34,J15='[42]Tabla Impacto'!$F$38),"Mayor",IF(OR(J15='[42]Tabla Impacto'!$F$29,J15='[42]Tabla Impacto'!$F$35,J15='[42]Tabla Impacto'!$F$39),"Catastrófico","")))))</f>
        <v/>
      </c>
      <c r="M15" s="400" t="str">
        <f t="shared" ref="M15" si="23">IF(L15="","",IF(L15="Leve",0.2,IF(L15="Menor",0.4,IF(L15="Moderado",0.6,IF(L15="Mayor",0.8,IF(L15="Catastrófico",1,))))))</f>
        <v/>
      </c>
      <c r="N15" s="374" t="str">
        <f t="shared" ref="N15" si="24">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22">
        <v>1</v>
      </c>
      <c r="P15" s="23" t="s">
        <v>404</v>
      </c>
      <c r="Q15" s="23" t="s">
        <v>410</v>
      </c>
      <c r="R15" s="22" t="str">
        <f t="shared" si="0"/>
        <v>Probabilidad</v>
      </c>
      <c r="S15" s="12" t="s">
        <v>60</v>
      </c>
      <c r="T15" s="12" t="s">
        <v>61</v>
      </c>
      <c r="U15" s="24" t="str">
        <f>IF(AND(S15="Preventivo",T15="Automático"),"50%",IF(AND(S15="Preventivo",T15="Manual"),"40%",IF(AND(S15="Detectivo",T15="Automático"),"40%",IF(AND(S15="Detectivo",T15="Manual"),"30%",IF(AND(S15="Correctivo",T15="Automático"),"35%",IF(AND(S15="Correctivo",T15="Manual"),"25%",""))))))</f>
        <v>40%</v>
      </c>
      <c r="V15" s="12" t="s">
        <v>69</v>
      </c>
      <c r="W15" s="12" t="s">
        <v>63</v>
      </c>
      <c r="X15" s="12" t="s">
        <v>64</v>
      </c>
      <c r="Y15" s="25">
        <f t="shared" si="2"/>
        <v>0.36</v>
      </c>
      <c r="Z15" s="19" t="str">
        <f>IFERROR(IF(Y15="","",IF(Y15&lt;=0.2,"Muy Baja",IF(Y15&lt;=0.4,"Baja",IF(Y15&lt;=0.6,"Media",IF(Y15&lt;=0.8,"Alta","Muy Alta"))))),"")</f>
        <v>Baja</v>
      </c>
      <c r="AA15" s="24">
        <f>+Y15</f>
        <v>0.36</v>
      </c>
      <c r="AB15" s="19" t="str">
        <f>IFERROR(IF(AC15="","",IF(AC15&lt;=0.2,"Leve",IF(AC15&lt;=0.4,"Menor",IF(AC15&lt;=0.6,"Moderado",IF(AC15&lt;=0.8,"Mayor","Catastrófico"))))),"")</f>
        <v/>
      </c>
      <c r="AC15" s="24" t="str">
        <f t="shared" si="6"/>
        <v/>
      </c>
      <c r="AD15" s="2" t="str">
        <f>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
      </c>
      <c r="AE15" s="12" t="s">
        <v>65</v>
      </c>
      <c r="AF15" s="18" t="s">
        <v>417</v>
      </c>
      <c r="AG15" s="12" t="s">
        <v>420</v>
      </c>
      <c r="AH15" s="26">
        <v>45442</v>
      </c>
      <c r="AI15" s="26">
        <v>45473</v>
      </c>
      <c r="AJ15" s="18"/>
      <c r="AK15" s="12"/>
    </row>
    <row r="16" spans="1:37" ht="82.8" x14ac:dyDescent="0.3">
      <c r="A16" s="373"/>
      <c r="B16" s="403"/>
      <c r="C16" s="403"/>
      <c r="D16" s="403"/>
      <c r="E16" s="404"/>
      <c r="F16" s="403"/>
      <c r="G16" s="403"/>
      <c r="H16" s="402"/>
      <c r="I16" s="400"/>
      <c r="J16" s="401"/>
      <c r="K16" s="400">
        <f>IF(NOT(ISERROR(MATCH(J16,_xlfn.ANCHORARRAY(#REF!),0))),#REF!&amp;"Por favor no seleccionar los criterios de impacto",J16)</f>
        <v>0</v>
      </c>
      <c r="L16" s="402"/>
      <c r="M16" s="400"/>
      <c r="N16" s="374"/>
      <c r="O16" s="22">
        <v>2</v>
      </c>
      <c r="P16" s="23" t="s">
        <v>405</v>
      </c>
      <c r="Q16" s="23" t="s">
        <v>410</v>
      </c>
      <c r="R16" s="22" t="str">
        <f t="shared" si="0"/>
        <v>Probabilidad</v>
      </c>
      <c r="S16" s="12" t="s">
        <v>60</v>
      </c>
      <c r="T16" s="12" t="s">
        <v>61</v>
      </c>
      <c r="U16" s="24" t="str">
        <f t="shared" ref="U16" si="25">IF(AND(S16="Preventivo",T16="Automático"),"50%",IF(AND(S16="Preventivo",T16="Manual"),"40%",IF(AND(S16="Detectivo",T16="Automático"),"40%",IF(AND(S16="Detectivo",T16="Manual"),"30%",IF(AND(S16="Correctivo",T16="Automático"),"35%",IF(AND(S16="Correctivo",T16="Manual"),"25%",""))))))</f>
        <v>40%</v>
      </c>
      <c r="V16" s="12" t="s">
        <v>69</v>
      </c>
      <c r="W16" s="12" t="s">
        <v>63</v>
      </c>
      <c r="X16" s="12" t="s">
        <v>64</v>
      </c>
      <c r="Y16" s="25">
        <f t="shared" si="2"/>
        <v>0</v>
      </c>
      <c r="Z16" s="19" t="str">
        <f t="shared" si="12"/>
        <v>Muy Baja</v>
      </c>
      <c r="AA16" s="24">
        <f t="shared" ref="AA16" si="26">+Y16</f>
        <v>0</v>
      </c>
      <c r="AB16" s="19" t="str">
        <f t="shared" si="14"/>
        <v>Leve</v>
      </c>
      <c r="AC16" s="24">
        <f t="shared" si="6"/>
        <v>0</v>
      </c>
      <c r="AD16" s="2" t="str">
        <f t="shared" ref="AD16" si="27">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Bajo</v>
      </c>
      <c r="AE16" s="12" t="s">
        <v>65</v>
      </c>
      <c r="AF16" s="18" t="s">
        <v>413</v>
      </c>
      <c r="AG16" s="12" t="s">
        <v>420</v>
      </c>
      <c r="AH16" s="26">
        <v>45442</v>
      </c>
      <c r="AI16" s="26">
        <v>45473</v>
      </c>
      <c r="AJ16" s="18"/>
      <c r="AK16" s="12"/>
    </row>
    <row r="17" spans="1:37" ht="43.2" x14ac:dyDescent="0.3">
      <c r="A17" s="373">
        <v>5</v>
      </c>
      <c r="B17" s="403" t="s">
        <v>130</v>
      </c>
      <c r="C17" s="403" t="s">
        <v>389</v>
      </c>
      <c r="D17" s="403" t="s">
        <v>394</v>
      </c>
      <c r="E17" s="404" t="s">
        <v>399</v>
      </c>
      <c r="F17" s="403" t="s">
        <v>55</v>
      </c>
      <c r="G17" s="403" t="s">
        <v>56</v>
      </c>
      <c r="H17" s="402" t="str">
        <f>IF(G17="","",IF('[42]Mapa final'!G17='[42]Tabla probabilidad'!$C$4,"MUY BAJA",IF('[42]Mapa final'!G17='[42]Tabla probabilidad'!$C$5,"BAJA",IF('[42]Mapa final'!G17='[42]Tabla probabilidad'!$C$6,"MEDIA",IF('[42]Mapa final'!G17='[42]Tabla probabilidad'!$C$7,"ALTA",IF('[42]Mapa final'!G17='[42]Tabla probabilidad'!$C$8,"MUY ALTA"))))))</f>
        <v>MEDIA</v>
      </c>
      <c r="I17" s="400">
        <f t="shared" ref="I17" si="28">IF(H17="","",IF(H17="Muy Baja",0.2,IF(H17="Baja",0.4,IF(H17="Media",0.6,IF(H17="Alta",0.8,IF(H17="Muy Alta",1,))))))</f>
        <v>0.6</v>
      </c>
      <c r="J17" s="401" t="s">
        <v>76</v>
      </c>
      <c r="K17" s="400" t="str">
        <f>IF(J17="","",IF(NOT(ISERROR(MATCH(J17,'[42]Tabla Impacto'!$B$37:$B$39,0))),'[42]Tabla Impacto'!$F$37&amp;"Por favor no seleccionar los criterios de impacto(Afectación Económica o presupuestal y Pérdida Reputacional)",J17))</f>
        <v xml:space="preserve">     El riesgo afecta la imagen de la entidad con algunos usuarios de relevancia frente al logro de los objetivos</v>
      </c>
      <c r="L17" s="402" t="str">
        <f>IF(OR(J17='[42]Tabla Impacto'!$F$25,J17='[42]Tabla Impacto'!$F$31),"Leve",IF(OR(J17='[42]Tabla Impacto'!$F$26,J17='[42]Tabla Impacto'!$F$32),"Menor",IF(OR(J17='[42]Tabla Impacto'!$F$27,J17='[42]Tabla Impacto'!$F$33,J17='[42]Tabla Impacto'!$F$37),"Moderado",IF(OR(J17='[42]Tabla Impacto'!$F$28,J17='[42]Tabla Impacto'!$F$34,J17='[42]Tabla Impacto'!$F$38),"Mayor",IF(OR(J17='[42]Tabla Impacto'!$F$29,J17='[42]Tabla Impacto'!$F$35,J17='[42]Tabla Impacto'!$F$39),"Catastrófico","")))))</f>
        <v/>
      </c>
      <c r="M17" s="400" t="str">
        <f t="shared" ref="M17" si="29">IF(L17="","",IF(L17="Leve",0.2,IF(L17="Menor",0.4,IF(L17="Moderado",0.6,IF(L17="Mayor",0.8,IF(L17="Catastrófico",1,))))))</f>
        <v/>
      </c>
      <c r="N17" s="374" t="str">
        <f t="shared" ref="N17" si="30">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
      </c>
      <c r="O17" s="22">
        <v>1</v>
      </c>
      <c r="P17" s="23" t="s">
        <v>406</v>
      </c>
      <c r="Q17" s="23" t="s">
        <v>411</v>
      </c>
      <c r="R17" s="22" t="str">
        <f t="shared" si="0"/>
        <v>Probabilidad</v>
      </c>
      <c r="S17" s="12" t="s">
        <v>60</v>
      </c>
      <c r="T17" s="12" t="s">
        <v>61</v>
      </c>
      <c r="U17" s="24" t="str">
        <f>IF(AND(S17="Preventivo",T17="Automático"),"50%",IF(AND(S17="Preventivo",T17="Manual"),"40%",IF(AND(S17="Detectivo",T17="Automático"),"40%",IF(AND(S17="Detectivo",T17="Manual"),"30%",IF(AND(S17="Correctivo",T17="Automático"),"35%",IF(AND(S17="Correctivo",T17="Manual"),"25%",""))))))</f>
        <v>40%</v>
      </c>
      <c r="V17" s="12" t="s">
        <v>69</v>
      </c>
      <c r="W17" s="12" t="s">
        <v>63</v>
      </c>
      <c r="X17" s="12" t="s">
        <v>64</v>
      </c>
      <c r="Y17" s="25">
        <f t="shared" si="2"/>
        <v>0.36</v>
      </c>
      <c r="Z17" s="19" t="str">
        <f>IFERROR(IF(Y17="","",IF(Y17&lt;=0.2,"Muy Baja",IF(Y17&lt;=0.4,"Baja",IF(Y17&lt;=0.6,"Media",IF(Y17&lt;=0.8,"Alta","Muy Alta"))))),"")</f>
        <v>Baja</v>
      </c>
      <c r="AA17" s="24">
        <f>+Y17</f>
        <v>0.36</v>
      </c>
      <c r="AB17" s="19" t="str">
        <f>IFERROR(IF(AC17="","",IF(AC17&lt;=0.2,"Leve",IF(AC17&lt;=0.4,"Menor",IF(AC17&lt;=0.6,"Moderado",IF(AC17&lt;=0.8,"Mayor","Catastrófico"))))),"")</f>
        <v/>
      </c>
      <c r="AC17" s="24" t="str">
        <f t="shared" si="6"/>
        <v/>
      </c>
      <c r="AD17" s="2" t="str">
        <f>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
      </c>
      <c r="AE17" s="12" t="s">
        <v>65</v>
      </c>
      <c r="AF17" s="18" t="s">
        <v>418</v>
      </c>
      <c r="AG17" s="12" t="s">
        <v>419</v>
      </c>
      <c r="AH17" s="26">
        <v>45442</v>
      </c>
      <c r="AI17" s="26">
        <v>45473</v>
      </c>
      <c r="AJ17" s="18"/>
      <c r="AK17" s="12"/>
    </row>
    <row r="18" spans="1:37" ht="14.4" x14ac:dyDescent="0.3">
      <c r="A18" s="373"/>
      <c r="B18" s="403"/>
      <c r="C18" s="403"/>
      <c r="D18" s="403"/>
      <c r="E18" s="404"/>
      <c r="F18" s="403"/>
      <c r="G18" s="403"/>
      <c r="H18" s="402"/>
      <c r="I18" s="400"/>
      <c r="J18" s="401"/>
      <c r="K18" s="400">
        <f>IF(NOT(ISERROR(MATCH(J18,_xlfn.ANCHORARRAY(#REF!),0))),#REF!&amp;"Por favor no seleccionar los criterios de impacto",J18)</f>
        <v>0</v>
      </c>
      <c r="L18" s="402"/>
      <c r="M18" s="400"/>
      <c r="N18" s="374"/>
      <c r="O18" s="22">
        <v>2</v>
      </c>
      <c r="P18" s="23"/>
      <c r="Q18" s="23"/>
      <c r="R18" s="22" t="str">
        <f t="shared" si="0"/>
        <v/>
      </c>
      <c r="S18" s="12"/>
      <c r="T18" s="12"/>
      <c r="U18" s="24" t="str">
        <f t="shared" ref="U18" si="31">IF(AND(S18="Preventivo",T18="Automático"),"50%",IF(AND(S18="Preventivo",T18="Manual"),"40%",IF(AND(S18="Detectivo",T18="Automático"),"40%",IF(AND(S18="Detectivo",T18="Manual"),"30%",IF(AND(S18="Correctivo",T18="Automático"),"35%",IF(AND(S18="Correctivo",T18="Manual"),"25%",""))))))</f>
        <v/>
      </c>
      <c r="V18" s="12"/>
      <c r="W18" s="12"/>
      <c r="X18" s="12"/>
      <c r="Y18" s="25" t="str">
        <f t="shared" si="2"/>
        <v/>
      </c>
      <c r="Z18" s="19" t="str">
        <f t="shared" si="12"/>
        <v/>
      </c>
      <c r="AA18" s="24" t="str">
        <f t="shared" ref="AA18" si="32">+Y18</f>
        <v/>
      </c>
      <c r="AB18" s="19" t="str">
        <f t="shared" si="14"/>
        <v/>
      </c>
      <c r="AC18" s="24" t="str">
        <f t="shared" si="6"/>
        <v/>
      </c>
      <c r="AD18" s="2" t="str">
        <f t="shared" ref="AD18" si="33">IFERROR(IF(OR(AND(Z18="Muy Baja",AB18="Leve"),AND(Z18="Muy Baja",AB18="Menor"),AND(Z18="Baja",AB18="Leve")),"Bajo",IF(OR(AND(Z18="Muy baja",AB18="Moderado"),AND(Z18="Baja",AB18="Menor"),AND(Z18="Baja",AB18="Moderado"),AND(Z18="Media",AB18="Leve"),AND(Z18="Media",AB18="Menor"),AND(Z18="Media",AB18="Moderado"),AND(Z18="Alta",AB18="Leve"),AND(Z18="Alta",AB18="Menor")),"Moderado",IF(OR(AND(Z18="Muy Baja",AB18="Mayor"),AND(Z18="Baja",AB18="Mayor"),AND(Z18="Media",AB18="Mayor"),AND(Z18="Alta",AB18="Moderado"),AND(Z18="Alta",AB18="Mayor"),AND(Z18="Muy Alta",AB18="Leve"),AND(Z18="Muy Alta",AB18="Menor"),AND(Z18="Muy Alta",AB18="Moderado"),AND(Z18="Muy Alta",AB18="Mayor")),"Alto",IF(OR(AND(Z18="Muy Baja",AB18="Catastrófico"),AND(Z18="Baja",AB18="Catastrófico"),AND(Z18="Media",AB18="Catastrófico"),AND(Z18="Alta",AB18="Catastrófico"),AND(Z18="Muy Alta",AB18="Catastrófico")),"Extremo","")))),"")</f>
        <v/>
      </c>
      <c r="AE18" s="12"/>
      <c r="AF18" s="18"/>
      <c r="AG18" s="12"/>
      <c r="AH18" s="26"/>
      <c r="AI18" s="26"/>
      <c r="AJ18" s="18"/>
      <c r="AK18" s="12"/>
    </row>
    <row r="19" spans="1:37" ht="41.25" customHeight="1" x14ac:dyDescent="0.3">
      <c r="A19" s="393" t="s">
        <v>96</v>
      </c>
      <c r="B19" s="394"/>
      <c r="C19" s="394"/>
      <c r="D19" s="394"/>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5"/>
    </row>
    <row r="20" spans="1:37" s="162" customFormat="1" ht="14.4" x14ac:dyDescent="0.3">
      <c r="A20" s="27"/>
      <c r="B20" s="28" t="s">
        <v>97</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row>
  </sheetData>
  <dataConsolidate/>
  <mergeCells count="121">
    <mergeCell ref="A1:D3"/>
    <mergeCell ref="E1:AG1"/>
    <mergeCell ref="AH1:AK1"/>
    <mergeCell ref="E2:AG3"/>
    <mergeCell ref="AH2:AK2"/>
    <mergeCell ref="AH3:AK3"/>
    <mergeCell ref="AG5:AK5"/>
    <mergeCell ref="A6:G6"/>
    <mergeCell ref="H6:N6"/>
    <mergeCell ref="O6:X6"/>
    <mergeCell ref="Y6:AE6"/>
    <mergeCell ref="AF6:AK6"/>
    <mergeCell ref="A5:B5"/>
    <mergeCell ref="C5:G5"/>
    <mergeCell ref="H5:I5"/>
    <mergeCell ref="J5:N5"/>
    <mergeCell ref="O5:P5"/>
    <mergeCell ref="Q5:AE5"/>
    <mergeCell ref="G7:G8"/>
    <mergeCell ref="H7:H8"/>
    <mergeCell ref="I7:I8"/>
    <mergeCell ref="J7:J8"/>
    <mergeCell ref="K7:K8"/>
    <mergeCell ref="L7:L8"/>
    <mergeCell ref="A7:A8"/>
    <mergeCell ref="B7:B8"/>
    <mergeCell ref="C7:C8"/>
    <mergeCell ref="D7:D8"/>
    <mergeCell ref="E7:E8"/>
    <mergeCell ref="F7:F8"/>
    <mergeCell ref="Z7:Z8"/>
    <mergeCell ref="AA7:AA8"/>
    <mergeCell ref="AB7:AB8"/>
    <mergeCell ref="AC7:AC8"/>
    <mergeCell ref="M7:M8"/>
    <mergeCell ref="N7:N8"/>
    <mergeCell ref="O7:O8"/>
    <mergeCell ref="P7:P8"/>
    <mergeCell ref="Q7:Q8"/>
    <mergeCell ref="R7:R8"/>
    <mergeCell ref="I9:I10"/>
    <mergeCell ref="J9:J10"/>
    <mergeCell ref="K9:K10"/>
    <mergeCell ref="L9:L10"/>
    <mergeCell ref="M9:M10"/>
    <mergeCell ref="N9:N10"/>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AI7:AI8"/>
    <mergeCell ref="S7:X7"/>
    <mergeCell ref="Y7:Y8"/>
    <mergeCell ref="M13:M14"/>
    <mergeCell ref="N13:N14"/>
    <mergeCell ref="M11:M12"/>
    <mergeCell ref="N11:N12"/>
    <mergeCell ref="A13:A14"/>
    <mergeCell ref="B13:B14"/>
    <mergeCell ref="C13:C14"/>
    <mergeCell ref="D13:D14"/>
    <mergeCell ref="E13:E14"/>
    <mergeCell ref="F13:F14"/>
    <mergeCell ref="G13:G14"/>
    <mergeCell ref="H13:H14"/>
    <mergeCell ref="G11:G12"/>
    <mergeCell ref="H11:H12"/>
    <mergeCell ref="I11:I12"/>
    <mergeCell ref="J11:J12"/>
    <mergeCell ref="K11:K12"/>
    <mergeCell ref="L11:L12"/>
    <mergeCell ref="A11:A12"/>
    <mergeCell ref="B11:B12"/>
    <mergeCell ref="C11:C12"/>
    <mergeCell ref="D11:D12"/>
    <mergeCell ref="E11:E12"/>
    <mergeCell ref="F11:F12"/>
    <mergeCell ref="B15:B16"/>
    <mergeCell ref="C15:C16"/>
    <mergeCell ref="D15:D16"/>
    <mergeCell ref="E15:E16"/>
    <mergeCell ref="F15:F16"/>
    <mergeCell ref="I13:I14"/>
    <mergeCell ref="J13:J14"/>
    <mergeCell ref="K13:K14"/>
    <mergeCell ref="L13:L14"/>
    <mergeCell ref="A19:AK19"/>
    <mergeCell ref="I17:I18"/>
    <mergeCell ref="J17:J18"/>
    <mergeCell ref="K17:K18"/>
    <mergeCell ref="L17:L18"/>
    <mergeCell ref="M17:M18"/>
    <mergeCell ref="N17:N18"/>
    <mergeCell ref="M15:M16"/>
    <mergeCell ref="N15:N16"/>
    <mergeCell ref="A17:A18"/>
    <mergeCell ref="B17:B18"/>
    <mergeCell ref="C17:C18"/>
    <mergeCell ref="D17:D18"/>
    <mergeCell ref="E17:E18"/>
    <mergeCell ref="F17:F18"/>
    <mergeCell ref="G17:G18"/>
    <mergeCell ref="H17:H18"/>
    <mergeCell ref="G15:G16"/>
    <mergeCell ref="H15:H16"/>
    <mergeCell ref="I15:I16"/>
    <mergeCell ref="J15:J16"/>
    <mergeCell ref="K15:K16"/>
    <mergeCell ref="L15:L16"/>
    <mergeCell ref="A15:A16"/>
  </mergeCells>
  <conditionalFormatting sqref="H9 H11 H13 H15 H17">
    <cfRule type="cellIs" dxfId="57" priority="25" operator="equal">
      <formula>"Muy Alta"</formula>
    </cfRule>
    <cfRule type="cellIs" dxfId="56" priority="26" operator="equal">
      <formula>"Alta"</formula>
    </cfRule>
    <cfRule type="cellIs" dxfId="55" priority="27" operator="equal">
      <formula>"Media"</formula>
    </cfRule>
    <cfRule type="cellIs" dxfId="54" priority="28" operator="equal">
      <formula>"Baja"</formula>
    </cfRule>
    <cfRule type="cellIs" dxfId="53" priority="29" operator="equal">
      <formula>"Muy Baja"</formula>
    </cfRule>
  </conditionalFormatting>
  <conditionalFormatting sqref="K9:K18">
    <cfRule type="containsText" dxfId="52" priority="1" operator="containsText" text="❌">
      <formula>NOT(ISERROR(SEARCH("❌",K9)))</formula>
    </cfRule>
  </conditionalFormatting>
  <conditionalFormatting sqref="L9 L11 L13 L15 L17">
    <cfRule type="cellIs" dxfId="51" priority="20" operator="equal">
      <formula>"Catastrófico"</formula>
    </cfRule>
    <cfRule type="cellIs" dxfId="50" priority="21" operator="equal">
      <formula>"Mayor"</formula>
    </cfRule>
    <cfRule type="cellIs" dxfId="49" priority="22" operator="equal">
      <formula>"Moderado"</formula>
    </cfRule>
    <cfRule type="cellIs" dxfId="48" priority="23" operator="equal">
      <formula>"Menor"</formula>
    </cfRule>
    <cfRule type="cellIs" dxfId="47" priority="24" operator="equal">
      <formula>"Leve"</formula>
    </cfRule>
  </conditionalFormatting>
  <conditionalFormatting sqref="N9 N11 N13 N15 N17">
    <cfRule type="cellIs" dxfId="46" priority="16" operator="equal">
      <formula>"Extremo"</formula>
    </cfRule>
    <cfRule type="cellIs" dxfId="45" priority="17" operator="equal">
      <formula>"Alto"</formula>
    </cfRule>
    <cfRule type="cellIs" dxfId="44" priority="18" operator="equal">
      <formula>"Moderado"</formula>
    </cfRule>
    <cfRule type="cellIs" dxfId="43" priority="19" operator="equal">
      <formula>"Bajo"</formula>
    </cfRule>
  </conditionalFormatting>
  <conditionalFormatting sqref="Z9:Z18">
    <cfRule type="cellIs" dxfId="42" priority="11" operator="equal">
      <formula>"Muy Alta"</formula>
    </cfRule>
    <cfRule type="cellIs" dxfId="41" priority="12" operator="equal">
      <formula>"Alta"</formula>
    </cfRule>
    <cfRule type="cellIs" dxfId="40" priority="13" operator="equal">
      <formula>"Media"</formula>
    </cfRule>
    <cfRule type="cellIs" dxfId="39" priority="14" operator="equal">
      <formula>"Baja"</formula>
    </cfRule>
    <cfRule type="cellIs" dxfId="38" priority="15" operator="equal">
      <formula>"Muy Baja"</formula>
    </cfRule>
  </conditionalFormatting>
  <conditionalFormatting sqref="AB9:AB18">
    <cfRule type="cellIs" dxfId="37" priority="6" operator="equal">
      <formula>"Catastrófico"</formula>
    </cfRule>
    <cfRule type="cellIs" dxfId="36" priority="7" operator="equal">
      <formula>"Mayor"</formula>
    </cfRule>
    <cfRule type="cellIs" dxfId="35" priority="8" operator="equal">
      <formula>"Moderado"</formula>
    </cfRule>
    <cfRule type="cellIs" dxfId="34" priority="9" operator="equal">
      <formula>"Menor"</formula>
    </cfRule>
    <cfRule type="cellIs" dxfId="33" priority="10" operator="equal">
      <formula>"Leve"</formula>
    </cfRule>
  </conditionalFormatting>
  <conditionalFormatting sqref="AD9:AD18">
    <cfRule type="cellIs" dxfId="32" priority="2" operator="equal">
      <formula>"Extremo"</formula>
    </cfRule>
    <cfRule type="cellIs" dxfId="31" priority="3" operator="equal">
      <formula>"Alto"</formula>
    </cfRule>
    <cfRule type="cellIs" dxfId="30" priority="4" operator="equal">
      <formula>"Moderado"</formula>
    </cfRule>
    <cfRule type="cellIs" dxfId="29" priority="5" operator="equal">
      <formula>"Bajo"</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9747E-B0A0-4D3B-9D9C-CB143D8D5113}">
  <sheetPr>
    <tabColor rgb="FF7030A0"/>
  </sheetPr>
  <dimension ref="A1:AK12"/>
  <sheetViews>
    <sheetView zoomScale="90" zoomScaleNormal="90" workbookViewId="0">
      <selection activeCell="J5" sqref="J5:N5"/>
    </sheetView>
  </sheetViews>
  <sheetFormatPr baseColWidth="10" defaultColWidth="11.44140625" defaultRowHeight="13.8" x14ac:dyDescent="0.3"/>
  <cols>
    <col min="1" max="1" width="4" style="3" bestFit="1" customWidth="1"/>
    <col min="2" max="2" width="14.109375" style="3" customWidth="1"/>
    <col min="3" max="3" width="20.33203125" style="3" customWidth="1"/>
    <col min="4" max="4" width="21.88671875" style="3" customWidth="1"/>
    <col min="5" max="5" width="53.33203125" style="5" customWidth="1"/>
    <col min="6" max="6" width="19" style="3" customWidth="1"/>
    <col min="7" max="7" width="41" style="5" customWidth="1"/>
    <col min="8" max="8" width="16.5546875" style="5" customWidth="1"/>
    <col min="9" max="9" width="6.33203125" style="5" bestFit="1" customWidth="1"/>
    <col min="10" max="10" width="27.33203125" style="5" bestFit="1" customWidth="1"/>
    <col min="11" max="11" width="39.109375" style="5" customWidth="1"/>
    <col min="12" max="12" width="17.5546875" style="5" customWidth="1"/>
    <col min="13" max="13" width="6.33203125" style="5" bestFit="1" customWidth="1"/>
    <col min="14" max="14" width="16" style="5" customWidth="1"/>
    <col min="15" max="15" width="5.88671875" style="5" customWidth="1"/>
    <col min="16" max="16" width="42.33203125" style="5" customWidth="1"/>
    <col min="17" max="17" width="31" style="5" customWidth="1"/>
    <col min="18" max="18" width="15.109375" style="5" bestFit="1" customWidth="1"/>
    <col min="19" max="19" width="6.88671875" style="5" customWidth="1"/>
    <col min="20" max="20" width="5" style="5" customWidth="1"/>
    <col min="21" max="21" width="5.5546875" style="5" customWidth="1"/>
    <col min="22" max="22" width="7.88671875" style="5" customWidth="1"/>
    <col min="23" max="23" width="6.6640625" style="5" customWidth="1"/>
    <col min="24" max="24" width="7.5546875" style="5" customWidth="1"/>
    <col min="25" max="25" width="13.44140625" style="5" customWidth="1"/>
    <col min="26" max="26" width="8.6640625" style="5" customWidth="1"/>
    <col min="27" max="27" width="10.44140625" style="5" customWidth="1"/>
    <col min="28" max="28" width="9.33203125" style="5" customWidth="1"/>
    <col min="29" max="29" width="9.109375" style="5" customWidth="1"/>
    <col min="30" max="30" width="11.88671875" style="5" customWidth="1"/>
    <col min="31" max="31" width="7.33203125" style="5" customWidth="1"/>
    <col min="32" max="32" width="23" style="5" customWidth="1"/>
    <col min="33" max="33" width="18.88671875" style="5" customWidth="1"/>
    <col min="34" max="34" width="16.88671875" style="5" customWidth="1"/>
    <col min="35" max="35" width="14.88671875" style="5" customWidth="1"/>
    <col min="36" max="36" width="18.5546875" style="5" customWidth="1"/>
    <col min="37" max="37" width="21" style="5" customWidth="1"/>
    <col min="38" max="16384" width="11.44140625" style="5"/>
  </cols>
  <sheetData>
    <row r="1" spans="1:37" ht="30" customHeight="1"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ht="30" customHeight="1"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ht="30" customHeight="1"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B4" s="4"/>
    </row>
    <row r="5" spans="1:37" ht="26.25" customHeight="1" x14ac:dyDescent="0.3">
      <c r="A5" s="407" t="s">
        <v>5</v>
      </c>
      <c r="B5" s="407"/>
      <c r="C5" s="408" t="s">
        <v>600</v>
      </c>
      <c r="D5" s="408"/>
      <c r="E5" s="408"/>
      <c r="F5" s="408"/>
      <c r="G5" s="408"/>
      <c r="H5" s="407" t="s">
        <v>7</v>
      </c>
      <c r="I5" s="407"/>
      <c r="J5" s="408" t="s">
        <v>601</v>
      </c>
      <c r="K5" s="408"/>
      <c r="L5" s="408"/>
      <c r="M5" s="408"/>
      <c r="N5" s="408"/>
      <c r="O5" s="407" t="s">
        <v>8</v>
      </c>
      <c r="P5" s="407"/>
      <c r="Q5" s="510" t="s">
        <v>602</v>
      </c>
      <c r="R5" s="511"/>
      <c r="S5" s="511"/>
      <c r="T5" s="511"/>
      <c r="U5" s="511"/>
      <c r="V5" s="511"/>
      <c r="W5" s="511"/>
      <c r="X5" s="511"/>
      <c r="Y5" s="511"/>
      <c r="Z5" s="511"/>
      <c r="AA5" s="511"/>
      <c r="AB5" s="511"/>
      <c r="AC5" s="511"/>
      <c r="AD5" s="511"/>
      <c r="AE5" s="512"/>
      <c r="AF5" s="6" t="s">
        <v>10</v>
      </c>
      <c r="AG5" s="406"/>
      <c r="AH5" s="406"/>
      <c r="AI5" s="406"/>
      <c r="AJ5" s="406"/>
      <c r="AK5" s="406"/>
    </row>
    <row r="6" spans="1:37" ht="14.4"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ht="16.5" customHeight="1" x14ac:dyDescent="0.3">
      <c r="A7" s="405" t="s">
        <v>17</v>
      </c>
      <c r="B7" s="378" t="s">
        <v>18</v>
      </c>
      <c r="C7" s="390" t="s">
        <v>19</v>
      </c>
      <c r="D7" s="390" t="s">
        <v>20</v>
      </c>
      <c r="E7" s="378"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s="161" customFormat="1" ht="94.5" customHeight="1" x14ac:dyDescent="0.3">
      <c r="A8" s="405"/>
      <c r="B8" s="378"/>
      <c r="C8" s="390"/>
      <c r="D8" s="390"/>
      <c r="E8" s="378"/>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s="3" customFormat="1" ht="60" customHeight="1" x14ac:dyDescent="0.3">
      <c r="A9" s="373">
        <v>1</v>
      </c>
      <c r="B9" s="427" t="s">
        <v>603</v>
      </c>
      <c r="C9" s="427" t="s">
        <v>604</v>
      </c>
      <c r="D9" s="427" t="s">
        <v>605</v>
      </c>
      <c r="E9" s="435" t="s">
        <v>606</v>
      </c>
      <c r="F9" s="403" t="s">
        <v>607</v>
      </c>
      <c r="G9" s="403" t="s">
        <v>56</v>
      </c>
      <c r="H9" s="402" t="str">
        <f>IF(G9="","",IF('[42]Mapa final'!G9='[42]Tabla probabilidad'!$C$4,"MUY BAJA",IF('[42]Mapa final'!G9='[42]Tabla probabilidad'!$C$5,"BAJA",IF('[42]Mapa final'!G9='[42]Tabla probabilidad'!$C$6,"MEDIA",IF('[42]Mapa final'!G9='[42]Tabla probabilidad'!$C$7,"ALTA",IF('[42]Mapa final'!G9='[42]Tabla probabilidad'!$C$8,"MUY ALTA"))))))</f>
        <v>MEDIA</v>
      </c>
      <c r="I9" s="400">
        <f>IF(H9="","",IF(H9="Muy Baja",0.2,IF(H9="Baja",0.4,IF(H9="Media",0.6,IF(H9="Alta",0.8,IF(H9="Muy Alta",1,))))))</f>
        <v>0.6</v>
      </c>
      <c r="J9" s="401" t="s">
        <v>608</v>
      </c>
      <c r="K9" s="400" t="str">
        <f>IF(J9="","",IF(NOT(ISERROR(MATCH(J9,'[42]Tabla Impacto'!$B$37:$B$39,0))),'[42]Tabla Impacto'!$F$37&amp;"Por favor no seleccionar los criterios de impacto(Afectación Económica o presupuestal y Pérdida Reputacional)",J9))</f>
        <v>Genera altas consecuencias sobre la entidad</v>
      </c>
      <c r="L9" s="402" t="s">
        <v>175</v>
      </c>
      <c r="M9" s="400">
        <f>IF(L9="","",IF(L9="Leve",0.2,IF(L9="Menor",0.4,IF(L9="Moderado",0.6,IF(L9="Mayor",0.8,IF(L9="Catastrófico",1,))))))</f>
        <v>0.8</v>
      </c>
      <c r="N9" s="374" t="s">
        <v>176</v>
      </c>
      <c r="O9" s="22">
        <v>1</v>
      </c>
      <c r="P9" s="228" t="s">
        <v>609</v>
      </c>
      <c r="Q9" s="193" t="s">
        <v>610</v>
      </c>
      <c r="R9" s="22" t="str">
        <f t="shared" ref="R9:R10" si="0">IF(OR(S9="Preventivo",S9="Detectivo"),"Probabilidad",IF(S9="Correctivo","Impacto",""))</f>
        <v>Probabilidad</v>
      </c>
      <c r="S9" s="12" t="s">
        <v>60</v>
      </c>
      <c r="T9" s="12" t="s">
        <v>61</v>
      </c>
      <c r="U9" s="24" t="str">
        <f>IF(AND(S9="Preventivo",T9="Automático"),"50%",IF(AND(S9="Preventivo",T9="Manual"),"40%",IF(AND(S9="Detectivo",T9="Automático"),"40%",IF(AND(S9="Detectivo",T9="Manual"),"30%",IF(AND(S9="Correctivo",T9="Automático"),"35%",IF(AND(S9="Correctivo",T9="Manual"),"25%",""))))))</f>
        <v>40%</v>
      </c>
      <c r="V9" s="12" t="s">
        <v>69</v>
      </c>
      <c r="W9" s="12" t="s">
        <v>63</v>
      </c>
      <c r="X9" s="12" t="s">
        <v>64</v>
      </c>
      <c r="Y9" s="25">
        <f>IFERROR(IF(R9="Probabilidad",(I9-(+I9*U9)),IF(R9="Impacto",I9,"")),"")</f>
        <v>0.36</v>
      </c>
      <c r="Z9" s="19" t="str">
        <f>IFERROR(IF(Y9="","",IF(Y9&lt;=0.2,"Muy Baja",IF(Y9&lt;=0.4,"Baja",IF(Y9&lt;=0.6,"Media",IF(Y9&lt;=0.8,"Alta","Muy Alta"))))),"")</f>
        <v>Baja</v>
      </c>
      <c r="AA9" s="24">
        <f>+Y9</f>
        <v>0.36</v>
      </c>
      <c r="AB9" s="19" t="str">
        <f>IFERROR(IF(AC9="","",IF(AC9&lt;=0.2,"Leve",IF(AC9&lt;=0.4,"Menor",IF(AC9&lt;=0.6,"Moderado",IF(AC9&lt;=0.8,"Mayor","Catastrófico"))))),"")</f>
        <v>Mayor</v>
      </c>
      <c r="AC9" s="24">
        <f>IFERROR(IF(R9="Impacto",(M9-(+M9*U9)),IF(R9="Probabilidad",M9,"")),"")</f>
        <v>0.8</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Alto</v>
      </c>
      <c r="AE9" s="133" t="s">
        <v>611</v>
      </c>
      <c r="AF9" s="133" t="s">
        <v>612</v>
      </c>
      <c r="AG9" s="133" t="s">
        <v>613</v>
      </c>
      <c r="AH9" s="229">
        <v>45658</v>
      </c>
      <c r="AI9" s="229">
        <v>45809</v>
      </c>
      <c r="AJ9" s="133" t="s">
        <v>544</v>
      </c>
      <c r="AK9" s="133" t="s">
        <v>206</v>
      </c>
    </row>
    <row r="10" spans="1:37" s="3" customFormat="1" ht="43.2" x14ac:dyDescent="0.3">
      <c r="A10" s="373"/>
      <c r="B10" s="509"/>
      <c r="C10" s="509"/>
      <c r="D10" s="509"/>
      <c r="E10" s="578"/>
      <c r="F10" s="403"/>
      <c r="G10" s="403"/>
      <c r="H10" s="402"/>
      <c r="I10" s="400"/>
      <c r="J10" s="401"/>
      <c r="K10" s="400">
        <f>IF(NOT(ISERROR(MATCH(J10,_xlfn.ANCHORARRAY(#REF!),0))),#REF!&amp;"Por favor no seleccionar los criterios de impacto",J10)</f>
        <v>0</v>
      </c>
      <c r="L10" s="402"/>
      <c r="M10" s="400"/>
      <c r="N10" s="374"/>
      <c r="O10" s="22">
        <v>2</v>
      </c>
      <c r="P10" s="23"/>
      <c r="Q10" s="23"/>
      <c r="R10" s="22" t="str">
        <f t="shared" si="0"/>
        <v/>
      </c>
      <c r="S10" s="12"/>
      <c r="T10" s="12"/>
      <c r="U10" s="24" t="str">
        <f t="shared" ref="U10" si="1">IF(AND(S10="Preventivo",T10="Automático"),"50%",IF(AND(S10="Preventivo",T10="Manual"),"40%",IF(AND(S10="Detectivo",T10="Automático"),"40%",IF(AND(S10="Detectivo",T10="Manual"),"30%",IF(AND(S10="Correctivo",T10="Automático"),"35%",IF(AND(S10="Correctivo",T10="Manual"),"25%",""))))))</f>
        <v/>
      </c>
      <c r="V10" s="12"/>
      <c r="W10" s="12"/>
      <c r="X10" s="12"/>
      <c r="Y10" s="25" t="str">
        <f t="shared" ref="Y10" si="2">IFERROR(IF(R10="Probabilidad",(I10-(+I10*U10)),IF(R10="Impacto",I10,"")),"")</f>
        <v/>
      </c>
      <c r="Z10" s="19" t="str">
        <f t="shared" ref="Z10" si="3">IFERROR(IF(Y10="","",IF(Y10&lt;=0.2,"Muy Baja",IF(Y10&lt;=0.4,"Baja",IF(Y10&lt;=0.6,"Media",IF(Y10&lt;=0.8,"Alta","Muy Alta"))))),"")</f>
        <v/>
      </c>
      <c r="AA10" s="24" t="str">
        <f t="shared" ref="AA10" si="4">+Y10</f>
        <v/>
      </c>
      <c r="AB10" s="19" t="str">
        <f t="shared" ref="AB10" si="5">IFERROR(IF(AC10="","",IF(AC10&lt;=0.2,"Leve",IF(AC10&lt;=0.4,"Menor",IF(AC10&lt;=0.6,"Moderado",IF(AC10&lt;=0.8,"Mayor","Catastrófico"))))),"")</f>
        <v/>
      </c>
      <c r="AC10" s="24" t="str">
        <f t="shared" ref="AC10" si="6">IFERROR(IF(R10="Impacto",(M10-(+M10*U10)),IF(R10="Probabilidad",M10,"")),"")</f>
        <v/>
      </c>
      <c r="AD10" s="2" t="str">
        <f t="shared" ref="AD10" si="7">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
      </c>
      <c r="AE10" s="12"/>
      <c r="AF10" s="18" t="s">
        <v>413</v>
      </c>
      <c r="AG10" s="12" t="s">
        <v>420</v>
      </c>
      <c r="AH10" s="26">
        <v>45442</v>
      </c>
      <c r="AI10" s="26">
        <v>45473</v>
      </c>
      <c r="AJ10" s="18"/>
      <c r="AK10" s="12"/>
    </row>
    <row r="11" spans="1:37" ht="41.25" customHeight="1" x14ac:dyDescent="0.3">
      <c r="A11" s="393" t="s">
        <v>96</v>
      </c>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5"/>
    </row>
    <row r="12" spans="1:37" s="162" customFormat="1" ht="14.4" x14ac:dyDescent="0.3">
      <c r="A12" s="27"/>
      <c r="B12" s="28" t="s">
        <v>97</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sheetData>
  <dataConsolidate/>
  <mergeCells count="65">
    <mergeCell ref="A1:D3"/>
    <mergeCell ref="E1:AG1"/>
    <mergeCell ref="AH1:AK1"/>
    <mergeCell ref="E2:AG3"/>
    <mergeCell ref="AH2:AK2"/>
    <mergeCell ref="AH3:AK3"/>
    <mergeCell ref="AG5:AK5"/>
    <mergeCell ref="A6:G6"/>
    <mergeCell ref="H6:N6"/>
    <mergeCell ref="O6:X6"/>
    <mergeCell ref="Y6:AE6"/>
    <mergeCell ref="AF6:AK6"/>
    <mergeCell ref="A5:B5"/>
    <mergeCell ref="C5:G5"/>
    <mergeCell ref="H5:I5"/>
    <mergeCell ref="J5:N5"/>
    <mergeCell ref="O5:P5"/>
    <mergeCell ref="Q5:AE5"/>
    <mergeCell ref="L7:L8"/>
    <mergeCell ref="A7:A8"/>
    <mergeCell ref="B7:B8"/>
    <mergeCell ref="C7:C8"/>
    <mergeCell ref="D7:D8"/>
    <mergeCell ref="E7:E8"/>
    <mergeCell ref="F7:F8"/>
    <mergeCell ref="G7:G8"/>
    <mergeCell ref="H7:H8"/>
    <mergeCell ref="I7:I8"/>
    <mergeCell ref="J7:J8"/>
    <mergeCell ref="K7:K8"/>
    <mergeCell ref="AC7:AC8"/>
    <mergeCell ref="M7:M8"/>
    <mergeCell ref="N7:N8"/>
    <mergeCell ref="O7:O8"/>
    <mergeCell ref="P7:P8"/>
    <mergeCell ref="Q7:Q8"/>
    <mergeCell ref="R7:R8"/>
    <mergeCell ref="S7:X7"/>
    <mergeCell ref="Y7:Y8"/>
    <mergeCell ref="Z7:Z8"/>
    <mergeCell ref="AA7:AA8"/>
    <mergeCell ref="AB7:AB8"/>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AI7:AI8"/>
    <mergeCell ref="A11:AK11"/>
    <mergeCell ref="I9:I10"/>
    <mergeCell ref="J9:J10"/>
    <mergeCell ref="K9:K10"/>
    <mergeCell ref="L9:L10"/>
    <mergeCell ref="M9:M10"/>
    <mergeCell ref="N9:N10"/>
  </mergeCells>
  <conditionalFormatting sqref="H9">
    <cfRule type="cellIs" dxfId="28" priority="25" operator="equal">
      <formula>"Muy Alta"</formula>
    </cfRule>
    <cfRule type="cellIs" dxfId="27" priority="26" operator="equal">
      <formula>"Alta"</formula>
    </cfRule>
    <cfRule type="cellIs" dxfId="26" priority="27" operator="equal">
      <formula>"Media"</formula>
    </cfRule>
    <cfRule type="cellIs" dxfId="25" priority="28" operator="equal">
      <formula>"Baja"</formula>
    </cfRule>
    <cfRule type="cellIs" dxfId="24" priority="29" operator="equal">
      <formula>"Muy Baja"</formula>
    </cfRule>
  </conditionalFormatting>
  <conditionalFormatting sqref="K9:K10">
    <cfRule type="containsText" dxfId="23" priority="1" operator="containsText" text="❌">
      <formula>NOT(ISERROR(SEARCH("❌",K9)))</formula>
    </cfRule>
  </conditionalFormatting>
  <conditionalFormatting sqref="L9">
    <cfRule type="cellIs" dxfId="22" priority="20" operator="equal">
      <formula>"Catastrófico"</formula>
    </cfRule>
    <cfRule type="cellIs" dxfId="21" priority="21" operator="equal">
      <formula>"Mayor"</formula>
    </cfRule>
    <cfRule type="cellIs" dxfId="20" priority="22" operator="equal">
      <formula>"Moderado"</formula>
    </cfRule>
    <cfRule type="cellIs" dxfId="19" priority="23" operator="equal">
      <formula>"Menor"</formula>
    </cfRule>
    <cfRule type="cellIs" dxfId="18" priority="24" operator="equal">
      <formula>"Leve"</formula>
    </cfRule>
  </conditionalFormatting>
  <conditionalFormatting sqref="N9">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Z9:Z10">
    <cfRule type="cellIs" dxfId="13" priority="11" operator="equal">
      <formula>"Muy Alta"</formula>
    </cfRule>
    <cfRule type="cellIs" dxfId="12" priority="12" operator="equal">
      <formula>"Alta"</formula>
    </cfRule>
    <cfRule type="cellIs" dxfId="11" priority="13" operator="equal">
      <formula>"Media"</formula>
    </cfRule>
    <cfRule type="cellIs" dxfId="10" priority="14" operator="equal">
      <formula>"Baja"</formula>
    </cfRule>
    <cfRule type="cellIs" dxfId="9" priority="15" operator="equal">
      <formula>"Muy Baja"</formula>
    </cfRule>
  </conditionalFormatting>
  <conditionalFormatting sqref="AB9:AB10">
    <cfRule type="cellIs" dxfId="8" priority="6" operator="equal">
      <formula>"Catastrófico"</formula>
    </cfRule>
    <cfRule type="cellIs" dxfId="7" priority="7" operator="equal">
      <formula>"Mayor"</formula>
    </cfRule>
    <cfRule type="cellIs" dxfId="6" priority="8" operator="equal">
      <formula>"Moderado"</formula>
    </cfRule>
    <cfRule type="cellIs" dxfId="5" priority="9" operator="equal">
      <formula>"Menor"</formula>
    </cfRule>
    <cfRule type="cellIs" dxfId="4" priority="10" operator="equal">
      <formula>"Leve"</formula>
    </cfRule>
  </conditionalFormatting>
  <conditionalFormatting sqref="AD9:AD10">
    <cfRule type="cellIs" dxfId="3" priority="2" operator="equal">
      <formula>"Extremo"</formula>
    </cfRule>
    <cfRule type="cellIs" dxfId="2" priority="3" operator="equal">
      <formula>"Alto"</formula>
    </cfRule>
    <cfRule type="cellIs" dxfId="1" priority="4" operator="equal">
      <formula>"Moderado"</formula>
    </cfRule>
    <cfRule type="cellIs" dxfId="0" priority="5" operator="equal">
      <formula>"Bajo"</formula>
    </cfRule>
  </conditionalFormatting>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9F97F-4064-4BB9-9AF3-A32FA3CC49EA}">
  <dimension ref="A1"/>
  <sheetViews>
    <sheetView topLeftCell="B2" workbookViewId="0">
      <selection activeCell="I19" sqref="I19"/>
    </sheetView>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7251-6853-4A70-B823-D095627ED359}">
  <sheetPr>
    <tabColor theme="5"/>
  </sheetPr>
  <dimension ref="A1:AK53"/>
  <sheetViews>
    <sheetView topLeftCell="I11" zoomScale="110" zoomScaleNormal="110" workbookViewId="0">
      <selection activeCell="P12" sqref="P12"/>
    </sheetView>
  </sheetViews>
  <sheetFormatPr baseColWidth="10" defaultRowHeight="14.4" x14ac:dyDescent="0.3"/>
  <cols>
    <col min="2" max="2" width="13.5546875" customWidth="1"/>
    <col min="3" max="3" width="29.5546875" customWidth="1"/>
    <col min="5" max="5" width="49.109375" customWidth="1"/>
    <col min="6" max="6" width="15" customWidth="1"/>
    <col min="7" max="7" width="38.44140625" bestFit="1" customWidth="1"/>
    <col min="16" max="16" width="46.44140625" customWidth="1"/>
    <col min="17" max="17" width="20"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18" x14ac:dyDescent="0.3">
      <c r="A5" s="413" t="s">
        <v>749</v>
      </c>
      <c r="B5" s="413"/>
      <c r="C5" s="3"/>
      <c r="D5" s="3"/>
      <c r="E5" s="5"/>
      <c r="F5" s="3"/>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37" x14ac:dyDescent="0.3">
      <c r="A6" s="3"/>
      <c r="B6" s="4"/>
      <c r="C6" s="3"/>
      <c r="D6" s="3"/>
      <c r="E6" s="5"/>
      <c r="F6" s="3"/>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8" spans="1:37" ht="23.4" x14ac:dyDescent="0.3">
      <c r="A8" s="407" t="s">
        <v>5</v>
      </c>
      <c r="B8" s="407"/>
      <c r="C8" s="424" t="s">
        <v>597</v>
      </c>
      <c r="D8" s="408"/>
      <c r="E8" s="408"/>
      <c r="F8" s="408"/>
      <c r="G8" s="408"/>
      <c r="H8" s="409" t="s">
        <v>7</v>
      </c>
      <c r="I8" s="409"/>
      <c r="J8" s="424" t="s">
        <v>710</v>
      </c>
      <c r="K8" s="408"/>
      <c r="L8" s="408"/>
      <c r="M8" s="408"/>
      <c r="N8" s="408"/>
      <c r="O8" s="409" t="s">
        <v>8</v>
      </c>
      <c r="P8" s="409"/>
      <c r="Q8" s="410"/>
      <c r="R8" s="411"/>
      <c r="S8" s="411"/>
      <c r="T8" s="411"/>
      <c r="U8" s="411"/>
      <c r="V8" s="411"/>
      <c r="W8" s="411"/>
      <c r="X8" s="411"/>
      <c r="Y8" s="411"/>
      <c r="Z8" s="411"/>
      <c r="AA8" s="411"/>
      <c r="AB8" s="411"/>
      <c r="AC8" s="411"/>
      <c r="AD8" s="411"/>
      <c r="AE8" s="412"/>
      <c r="AF8" s="147" t="s">
        <v>10</v>
      </c>
      <c r="AG8" s="406"/>
      <c r="AH8" s="406"/>
      <c r="AI8" s="406"/>
      <c r="AJ8" s="406"/>
      <c r="AK8" s="406"/>
    </row>
    <row r="9" spans="1:37" x14ac:dyDescent="0.3">
      <c r="A9" s="378" t="s">
        <v>12</v>
      </c>
      <c r="B9" s="378"/>
      <c r="C9" s="378"/>
      <c r="D9" s="378"/>
      <c r="E9" s="378"/>
      <c r="F9" s="378"/>
      <c r="G9" s="378"/>
      <c r="H9" s="379" t="s">
        <v>13</v>
      </c>
      <c r="I9" s="379"/>
      <c r="J9" s="379"/>
      <c r="K9" s="379"/>
      <c r="L9" s="379"/>
      <c r="M9" s="379"/>
      <c r="N9" s="379"/>
      <c r="O9" s="380" t="s">
        <v>14</v>
      </c>
      <c r="P9" s="380"/>
      <c r="Q9" s="380"/>
      <c r="R9" s="380"/>
      <c r="S9" s="380"/>
      <c r="T9" s="380"/>
      <c r="U9" s="380"/>
      <c r="V9" s="380"/>
      <c r="W9" s="380"/>
      <c r="X9" s="380"/>
      <c r="Y9" s="381" t="s">
        <v>15</v>
      </c>
      <c r="Z9" s="381"/>
      <c r="AA9" s="381"/>
      <c r="AB9" s="381"/>
      <c r="AC9" s="381"/>
      <c r="AD9" s="381"/>
      <c r="AE9" s="381"/>
      <c r="AF9" s="382" t="s">
        <v>16</v>
      </c>
      <c r="AG9" s="382"/>
      <c r="AH9" s="382"/>
      <c r="AI9" s="382"/>
      <c r="AJ9" s="382"/>
      <c r="AK9" s="382"/>
    </row>
    <row r="10" spans="1:37" x14ac:dyDescent="0.3">
      <c r="A10" s="405" t="s">
        <v>17</v>
      </c>
      <c r="B10" s="378" t="s">
        <v>18</v>
      </c>
      <c r="C10" s="390" t="s">
        <v>19</v>
      </c>
      <c r="D10" s="390" t="s">
        <v>20</v>
      </c>
      <c r="E10" s="390" t="s">
        <v>21</v>
      </c>
      <c r="F10" s="390" t="s">
        <v>22</v>
      </c>
      <c r="G10" s="390" t="s">
        <v>23</v>
      </c>
      <c r="H10" s="388" t="s">
        <v>24</v>
      </c>
      <c r="I10" s="379" t="s">
        <v>25</v>
      </c>
      <c r="J10" s="388" t="s">
        <v>26</v>
      </c>
      <c r="K10" s="388" t="s">
        <v>27</v>
      </c>
      <c r="L10" s="388" t="s">
        <v>28</v>
      </c>
      <c r="M10" s="379" t="s">
        <v>25</v>
      </c>
      <c r="N10" s="388" t="s">
        <v>29</v>
      </c>
      <c r="O10" s="396" t="s">
        <v>30</v>
      </c>
      <c r="P10" s="397" t="s">
        <v>31</v>
      </c>
      <c r="Q10" s="398" t="s">
        <v>32</v>
      </c>
      <c r="R10" s="397" t="s">
        <v>33</v>
      </c>
      <c r="S10" s="397" t="s">
        <v>34</v>
      </c>
      <c r="T10" s="397"/>
      <c r="U10" s="397"/>
      <c r="V10" s="397"/>
      <c r="W10" s="397"/>
      <c r="X10" s="397"/>
      <c r="Y10" s="391" t="s">
        <v>35</v>
      </c>
      <c r="Z10" s="391" t="s">
        <v>36</v>
      </c>
      <c r="AA10" s="391" t="s">
        <v>25</v>
      </c>
      <c r="AB10" s="391" t="s">
        <v>37</v>
      </c>
      <c r="AC10" s="391" t="s">
        <v>25</v>
      </c>
      <c r="AD10" s="391" t="s">
        <v>38</v>
      </c>
      <c r="AE10" s="391" t="s">
        <v>39</v>
      </c>
      <c r="AF10" s="392" t="s">
        <v>16</v>
      </c>
      <c r="AG10" s="392" t="s">
        <v>40</v>
      </c>
      <c r="AH10" s="392" t="s">
        <v>41</v>
      </c>
      <c r="AI10" s="392" t="s">
        <v>42</v>
      </c>
      <c r="AJ10" s="392" t="s">
        <v>43</v>
      </c>
      <c r="AK10" s="392" t="s">
        <v>44</v>
      </c>
    </row>
    <row r="11" spans="1:37" ht="79.8" x14ac:dyDescent="0.3">
      <c r="A11" s="405"/>
      <c r="B11" s="378"/>
      <c r="C11" s="390"/>
      <c r="D11" s="390"/>
      <c r="E11" s="390"/>
      <c r="F11" s="390"/>
      <c r="G11" s="390"/>
      <c r="H11" s="388"/>
      <c r="I11" s="379"/>
      <c r="J11" s="388"/>
      <c r="K11" s="388"/>
      <c r="L11" s="379"/>
      <c r="M11" s="379"/>
      <c r="N11" s="388"/>
      <c r="O11" s="396"/>
      <c r="P11" s="397"/>
      <c r="Q11" s="399"/>
      <c r="R11" s="397"/>
      <c r="S11" s="7" t="s">
        <v>45</v>
      </c>
      <c r="T11" s="7" t="s">
        <v>46</v>
      </c>
      <c r="U11" s="7" t="s">
        <v>47</v>
      </c>
      <c r="V11" s="7" t="s">
        <v>48</v>
      </c>
      <c r="W11" s="7" t="s">
        <v>49</v>
      </c>
      <c r="X11" s="7" t="s">
        <v>50</v>
      </c>
      <c r="Y11" s="391"/>
      <c r="Z11" s="391"/>
      <c r="AA11" s="391"/>
      <c r="AB11" s="391"/>
      <c r="AC11" s="391"/>
      <c r="AD11" s="391"/>
      <c r="AE11" s="391"/>
      <c r="AF11" s="392"/>
      <c r="AG11" s="392"/>
      <c r="AH11" s="392"/>
      <c r="AI11" s="392"/>
      <c r="AJ11" s="392"/>
      <c r="AK11" s="392"/>
    </row>
    <row r="12" spans="1:37" ht="79.5" customHeight="1" x14ac:dyDescent="0.3">
      <c r="A12" s="373">
        <v>1</v>
      </c>
      <c r="B12" s="403" t="s">
        <v>70</v>
      </c>
      <c r="C12" s="403" t="s">
        <v>286</v>
      </c>
      <c r="D12" s="403" t="s">
        <v>287</v>
      </c>
      <c r="E12" s="404" t="s">
        <v>288</v>
      </c>
      <c r="F12" s="403" t="s">
        <v>251</v>
      </c>
      <c r="G12" s="403" t="s">
        <v>289</v>
      </c>
      <c r="H12" s="402" t="s">
        <v>599</v>
      </c>
      <c r="I12" s="400">
        <f>IF(H12="","",IF(H12="Muy Baja",0.2,IF(H12="Baja",0.4,IF(H12="Media",0.6,IF(H12="Alta",0.8,IF(H12="Muy Alta",1,))))))</f>
        <v>0.2</v>
      </c>
      <c r="J12" s="401" t="s">
        <v>290</v>
      </c>
      <c r="K12" s="400" t="str">
        <f>IF(J12="","",IF(NOT(ISERROR(MATCH(J12,'[3]Tabla Impacto'!$B$37:$B$39,0))),'[3]Tabla Impacto'!$F$37&amp;"Por favor no seleccionar los criterios de impacto(Afectación Económica o presupuestal y Pérdida Reputacional)",J12))</f>
        <v xml:space="preserve">     El riesgo afecta la imagen de alguna área de la organización</v>
      </c>
      <c r="L12" s="402" t="str">
        <f>IF(OR(J12='[3]Tabla Impacto'!$F$25,J12='[3]Tabla Impacto'!$F$31),"Leve",IF(OR(J12='[3]Tabla Impacto'!$F$26,J12='[3]Tabla Impacto'!$F$32),"Menor",IF(OR(J12='[3]Tabla Impacto'!$F$27,J12='[3]Tabla Impacto'!$F$33,J12='[3]Tabla Impacto'!$F$37),"Moderado",IF(OR(J12='[3]Tabla Impacto'!$F$28,J12='[3]Tabla Impacto'!$F$34,J12='[3]Tabla Impacto'!$F$38),"Mayor",IF(OR(J12='[3]Tabla Impacto'!$F$29,J12='[3]Tabla Impacto'!$F$35,J12='[3]Tabla Impacto'!$F$39),"Catastrófico","")))))</f>
        <v/>
      </c>
      <c r="M12" s="400" t="str">
        <f>IF(L12="","",IF(L12="Leve",0.2,IF(L12="Menor",0.4,IF(L12="Moderado",0.6,IF(L12="Mayor",0.8,IF(L12="Catastrófico",1,))))))</f>
        <v/>
      </c>
      <c r="N12" s="374" t="s">
        <v>598</v>
      </c>
      <c r="O12" s="22">
        <v>1</v>
      </c>
      <c r="P12" s="23" t="s">
        <v>291</v>
      </c>
      <c r="Q12" s="23" t="s">
        <v>292</v>
      </c>
      <c r="R12" s="22" t="str">
        <f t="shared" ref="R12:R13" si="0">IF(OR(S12="Preventivo",S12="Detectivo"),"Probabilidad",IF(S12="Correctivo","Impacto",""))</f>
        <v>Probabilidad</v>
      </c>
      <c r="S12" s="12" t="s">
        <v>60</v>
      </c>
      <c r="T12" s="12" t="s">
        <v>61</v>
      </c>
      <c r="U12" s="24" t="str">
        <f>IF(AND(S12="Preventivo",T12="Automático"),"50%",IF(AND(S12="Preventivo",T12="Manual"),"40%",IF(AND(S12="Detectivo",T12="Automático"),"40%",IF(AND(S12="Detectivo",T12="Manual"),"30%",IF(AND(S12="Correctivo",T12="Automático"),"35%",IF(AND(S12="Correctivo",T12="Manual"),"25%",""))))))</f>
        <v>40%</v>
      </c>
      <c r="V12" s="12" t="s">
        <v>62</v>
      </c>
      <c r="W12" s="12" t="s">
        <v>116</v>
      </c>
      <c r="X12" s="12" t="s">
        <v>64</v>
      </c>
      <c r="Y12" s="25">
        <f>IFERROR(IF(R12="Probabilidad",(I12-(+I12*U12)),IF(R12="Impacto",I12,"")),"")</f>
        <v>0.12</v>
      </c>
      <c r="Z12" s="19" t="str">
        <f>IFERROR(IF(Y12="","",IF(Y12&lt;=0.2,"Muy Baja",IF(Y12&lt;=0.4,"Baja",IF(Y12&lt;=0.6,"Media",IF(Y12&lt;=0.8,"Alta","Muy Alta"))))),"")</f>
        <v>Muy Baja</v>
      </c>
      <c r="AA12" s="24">
        <f>+Y12</f>
        <v>0.12</v>
      </c>
      <c r="AB12" s="19" t="str">
        <f>IFERROR(IF(AC12="","",IF(AC12&lt;=0.2,"Leve",IF(AC12&lt;=0.4,"Menor",IF(AC12&lt;=0.6,"Moderado",IF(AC12&lt;=0.8,"Mayor","Catastrófico"))))),"")</f>
        <v/>
      </c>
      <c r="AC12" s="24" t="str">
        <f>IFERROR(IF(R12="Impacto",(M12-(+M12*U12)),IF(R12="Probabilidad",M12,"")),"")</f>
        <v/>
      </c>
      <c r="AD12" s="2" t="str">
        <f>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
      </c>
      <c r="AE12" s="12" t="s">
        <v>200</v>
      </c>
      <c r="AF12" s="18"/>
      <c r="AG12" s="12"/>
      <c r="AH12" s="26"/>
      <c r="AI12" s="26"/>
      <c r="AJ12" s="18"/>
      <c r="AK12" s="12"/>
    </row>
    <row r="13" spans="1:37" x14ac:dyDescent="0.3">
      <c r="A13" s="373"/>
      <c r="B13" s="403"/>
      <c r="C13" s="403"/>
      <c r="D13" s="403"/>
      <c r="E13" s="404"/>
      <c r="F13" s="403"/>
      <c r="G13" s="403"/>
      <c r="H13" s="402"/>
      <c r="I13" s="400"/>
      <c r="J13" s="401"/>
      <c r="K13" s="400">
        <f>IF(NOT(ISERROR(MATCH(J13,_xlfn.ANCHORARRAY(E14),0))),#REF!&amp;"Por favor no seleccionar los criterios de impacto",J13)</f>
        <v>0</v>
      </c>
      <c r="L13" s="402"/>
      <c r="M13" s="400"/>
      <c r="N13" s="374"/>
      <c r="O13" s="22">
        <v>2</v>
      </c>
      <c r="P13" s="23"/>
      <c r="Q13" s="23"/>
      <c r="R13" s="22" t="str">
        <f t="shared" si="0"/>
        <v/>
      </c>
      <c r="S13" s="12"/>
      <c r="T13" s="12"/>
      <c r="U13" s="24" t="str">
        <f t="shared" ref="U13" si="1">IF(AND(S13="Preventivo",T13="Automático"),"50%",IF(AND(S13="Preventivo",T13="Manual"),"40%",IF(AND(S13="Detectivo",T13="Automático"),"40%",IF(AND(S13="Detectivo",T13="Manual"),"30%",IF(AND(S13="Correctivo",T13="Automático"),"35%",IF(AND(S13="Correctivo",T13="Manual"),"25%",""))))))</f>
        <v/>
      </c>
      <c r="V13" s="12"/>
      <c r="W13" s="12"/>
      <c r="X13" s="12"/>
      <c r="Y13" s="25" t="str">
        <f t="shared" ref="Y13" si="2">IFERROR(IF(R13="Probabilidad",(I13-(+I13*U13)),IF(R13="Impacto",I13,"")),"")</f>
        <v/>
      </c>
      <c r="Z13" s="19" t="str">
        <f t="shared" ref="Z13" si="3">IFERROR(IF(Y13="","",IF(Y13&lt;=0.2,"Muy Baja",IF(Y13&lt;=0.4,"Baja",IF(Y13&lt;=0.6,"Media",IF(Y13&lt;=0.8,"Alta","Muy Alta"))))),"")</f>
        <v/>
      </c>
      <c r="AA13" s="24" t="str">
        <f t="shared" ref="AA13" si="4">+Y13</f>
        <v/>
      </c>
      <c r="AB13" s="19" t="str">
        <f t="shared" ref="AB13" si="5">IFERROR(IF(AC13="","",IF(AC13&lt;=0.2,"Leve",IF(AC13&lt;=0.4,"Menor",IF(AC13&lt;=0.6,"Moderado",IF(AC13&lt;=0.8,"Mayor","Catastrófico"))))),"")</f>
        <v/>
      </c>
      <c r="AC13" s="24" t="str">
        <f t="shared" ref="AC13" si="6">IFERROR(IF(R13="Impacto",(M13-(+M13*U13)),IF(R13="Probabilidad",M13,"")),"")</f>
        <v/>
      </c>
      <c r="AD13" s="2" t="str">
        <f t="shared" ref="AD13" si="7">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
      </c>
      <c r="AE13" s="12"/>
      <c r="AF13" s="18"/>
      <c r="AG13" s="12"/>
      <c r="AH13" s="26"/>
      <c r="AI13" s="26"/>
      <c r="AJ13" s="18"/>
      <c r="AK13" s="12"/>
    </row>
    <row r="14" spans="1:37" ht="85.5" customHeight="1" x14ac:dyDescent="0.3">
      <c r="A14" s="425">
        <v>4</v>
      </c>
      <c r="B14" s="403" t="s">
        <v>130</v>
      </c>
      <c r="C14" s="403" t="s">
        <v>589</v>
      </c>
      <c r="D14" s="403" t="s">
        <v>590</v>
      </c>
      <c r="E14" s="404" t="s">
        <v>585</v>
      </c>
      <c r="F14" s="434" t="s">
        <v>501</v>
      </c>
      <c r="G14" s="434">
        <v>500</v>
      </c>
      <c r="H14" s="428" t="str">
        <f>IF(G14&lt;=0,"",IF(G14&lt;=2,"Muy Baja",IF(G14&lt;=24,"Baja",IF(G14&lt;=500,"Media",IF(G14&lt;=5000,"Alta","Muy Alta")))))</f>
        <v>Media</v>
      </c>
      <c r="I14" s="429">
        <f>IF(H14="","",IF(H14="Muy Baja",0.2,IF(H14="Baja",0.4,IF(H14="Media",0.6,IF(H14="Alta",0.8,IF(H14="Muy Alta",1,))))))</f>
        <v>0.6</v>
      </c>
      <c r="J14" s="437" t="s">
        <v>290</v>
      </c>
      <c r="K14" s="429" t="str">
        <f>IF(NOT(ISERROR(MATCH(J14,'[4]Tabla Impacto'!$B$221:$B$223,0))),'[4]Tabla Impacto'!$F$223&amp;"Por favor no seleccionar los criterios de impacto(Afectación Económica o presupuestal y Pérdida Reputacional)",J14)</f>
        <v xml:space="preserve">     El riesgo afecta la imagen de alguna área de la organización</v>
      </c>
      <c r="L14" s="428" t="str">
        <f>IF(OR(K14='[4]Tabla Impacto'!$C$11,K14='[4]Tabla Impacto'!$D$11),"Leve",IF(OR(K14='[4]Tabla Impacto'!$C$12,K14='[4]Tabla Impacto'!$D$12),"Menor",IF(OR(K14='[4]Tabla Impacto'!$C$13,K14='[4]Tabla Impacto'!$D$13),"Moderado",IF(OR(K14='[4]Tabla Impacto'!$C$14,K14='[4]Tabla Impacto'!$D$14),"Mayor",IF(OR(K14='[4]Tabla Impacto'!$C$15,K14='[4]Tabla Impacto'!$D$15),"Catastrófico","")))))</f>
        <v/>
      </c>
      <c r="M14" s="432" t="str">
        <f>IF(L14="","",IF(L14="Leve",0.2,IF(L14="Menor",0.4,IF(L14="Moderado",0.6,IF(L14="Mayor",0.8,IF(L14="Catastrófico",1,))))))</f>
        <v/>
      </c>
      <c r="N14" s="428"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
      </c>
      <c r="O14" s="153">
        <v>1</v>
      </c>
      <c r="P14" s="23" t="s">
        <v>586</v>
      </c>
      <c r="Q14" s="23" t="s">
        <v>593</v>
      </c>
      <c r="R14" s="185" t="str">
        <f t="shared" ref="R14:R15" si="8">IF(OR(S14="Preventivo",S14="Detectivo"),"Probabilidad",IF(S14="Correctivo","Impacto",""))</f>
        <v>Impacto</v>
      </c>
      <c r="S14" s="186" t="s">
        <v>115</v>
      </c>
      <c r="T14" s="155" t="s">
        <v>61</v>
      </c>
      <c r="U14" s="152" t="str">
        <f>IF(AND(S14="Preventivo",T14="Automático"),"50%",IF(AND(S14="Preventivo",T14="Manual"),"40%",IF(AND(S14="Detectivo",T14="Automático"),"40%",IF(AND(S14="Detectivo",T14="Manual"),"30%",IF(AND(S14="Correctivo",T14="Automático"),"35%",IF(AND(S14="Correctivo",T14="Manual"),"25%",""))))))</f>
        <v>25%</v>
      </c>
      <c r="V14" s="155" t="s">
        <v>62</v>
      </c>
      <c r="W14" s="155" t="s">
        <v>116</v>
      </c>
      <c r="X14" s="155" t="s">
        <v>208</v>
      </c>
      <c r="Y14" s="156">
        <f t="shared" ref="Y14:Y15" si="9">IFERROR(IF(R14="Probabilidad",(I14-(+I14*U14)),IF(R14="Impacto",I14,"")),"")</f>
        <v>0.6</v>
      </c>
      <c r="Z14" s="51" t="str">
        <f>IFERROR(IF(Y14="","",IF(Y14&lt;=0.2,"Muy Baja",IF(Y14&lt;=0.4,"Baja",IF(Y14&lt;=0.6,"Media",IF(Y14&lt;=0.8,"Alta","Muy Alta"))))),"")</f>
        <v>Media</v>
      </c>
      <c r="AA14" s="152">
        <f>+Y14</f>
        <v>0.6</v>
      </c>
      <c r="AB14" s="51" t="str">
        <f>IFERROR(IF(AC14="","",IF(AC14&lt;=0.2,"Leve",IF(AC14&lt;=0.4,"Menor",IF(AC14&lt;=0.6,"Moderado",IF(AC14&lt;=0.8,"Mayor","Catastrófico"))))),"")</f>
        <v/>
      </c>
      <c r="AC14" s="152" t="str">
        <f t="shared" ref="AC14:AC15" si="10">IFERROR(IF(R14="Impacto",(M14-(+M14*U14)),IF(R14="Probabilidad",M14,"")),"")</f>
        <v/>
      </c>
      <c r="AD14" s="51" t="str">
        <f>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
      </c>
      <c r="AE14" s="155" t="s">
        <v>201</v>
      </c>
      <c r="AF14" s="80"/>
      <c r="AG14" s="80"/>
      <c r="AH14" s="157"/>
      <c r="AI14" s="157"/>
      <c r="AJ14" s="80"/>
      <c r="AK14" s="80"/>
    </row>
    <row r="15" spans="1:37" ht="82.5" customHeight="1" x14ac:dyDescent="0.3">
      <c r="A15" s="425"/>
      <c r="B15" s="403"/>
      <c r="C15" s="403"/>
      <c r="D15" s="403"/>
      <c r="E15" s="404"/>
      <c r="F15" s="434"/>
      <c r="G15" s="434"/>
      <c r="H15" s="428"/>
      <c r="I15" s="429"/>
      <c r="J15" s="437"/>
      <c r="K15" s="429">
        <f>IF(NOT(ISERROR(MATCH(J15,_xlfn.ANCHORARRAY(#REF!),0))),#REF!&amp;"Por favor no seleccionar los criterios de impacto",J15)</f>
        <v>0</v>
      </c>
      <c r="L15" s="428"/>
      <c r="M15" s="432"/>
      <c r="N15" s="428"/>
      <c r="O15" s="153">
        <v>2</v>
      </c>
      <c r="P15" s="23" t="s">
        <v>588</v>
      </c>
      <c r="Q15" s="23" t="s">
        <v>594</v>
      </c>
      <c r="R15" s="187" t="str">
        <f t="shared" si="8"/>
        <v>Impacto</v>
      </c>
      <c r="S15" s="188" t="s">
        <v>115</v>
      </c>
      <c r="T15" s="155" t="s">
        <v>61</v>
      </c>
      <c r="U15" s="152" t="str">
        <f t="shared" ref="U15" si="11">IF(AND(S15="Preventivo",T15="Automático"),"50%",IF(AND(S15="Preventivo",T15="Manual"),"40%",IF(AND(S15="Detectivo",T15="Automático"),"40%",IF(AND(S15="Detectivo",T15="Manual"),"30%",IF(AND(S15="Correctivo",T15="Automático"),"35%",IF(AND(S15="Correctivo",T15="Manual"),"25%",""))))))</f>
        <v>25%</v>
      </c>
      <c r="V15" s="155" t="s">
        <v>69</v>
      </c>
      <c r="W15" s="155" t="s">
        <v>63</v>
      </c>
      <c r="X15" s="155" t="s">
        <v>64</v>
      </c>
      <c r="Y15" s="156">
        <f t="shared" si="9"/>
        <v>0</v>
      </c>
      <c r="Z15" s="51" t="str">
        <f t="shared" ref="Z15" si="12">IFERROR(IF(Y15="","",IF(Y15&lt;=0.2,"Muy Baja",IF(Y15&lt;=0.4,"Baja",IF(Y15&lt;=0.6,"Media",IF(Y15&lt;=0.8,"Alta","Muy Alta"))))),"")</f>
        <v>Muy Baja</v>
      </c>
      <c r="AA15" s="152">
        <f t="shared" ref="AA15" si="13">+Y15</f>
        <v>0</v>
      </c>
      <c r="AB15" s="51" t="str">
        <f t="shared" ref="AB15" si="14">IFERROR(IF(AC15="","",IF(AC15&lt;=0.2,"Leve",IF(AC15&lt;=0.4,"Menor",IF(AC15&lt;=0.6,"Moderado",IF(AC15&lt;=0.8,"Mayor","Catastrófico"))))),"")</f>
        <v>Leve</v>
      </c>
      <c r="AC15" s="152">
        <f t="shared" si="10"/>
        <v>0</v>
      </c>
      <c r="AD15" s="51" t="str">
        <f t="shared" ref="AD15" si="15">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Bajo</v>
      </c>
      <c r="AE15" s="155" t="s">
        <v>201</v>
      </c>
      <c r="AF15" s="80"/>
      <c r="AG15" s="80"/>
      <c r="AH15" s="157"/>
      <c r="AI15" s="157"/>
      <c r="AJ15" s="80"/>
      <c r="AK15" s="80"/>
    </row>
    <row r="16" spans="1:37" ht="102" customHeight="1" x14ac:dyDescent="0.3">
      <c r="A16" s="425">
        <v>5</v>
      </c>
      <c r="B16" s="403" t="s">
        <v>70</v>
      </c>
      <c r="C16" s="403" t="s">
        <v>591</v>
      </c>
      <c r="D16" s="403" t="s">
        <v>592</v>
      </c>
      <c r="E16" s="404" t="s">
        <v>587</v>
      </c>
      <c r="F16" s="434" t="s">
        <v>501</v>
      </c>
      <c r="G16" s="434">
        <v>500</v>
      </c>
      <c r="H16" s="428" t="str">
        <f>IF(G16&lt;=0,"",IF(G16&lt;=2,"Muy Baja",IF(G16&lt;=24,"Baja",IF(G16&lt;=500,"Media",IF(G16&lt;=5000,"Alta","Muy Alta")))))</f>
        <v>Media</v>
      </c>
      <c r="I16" s="429">
        <f>IF(H16="","",IF(H16="Muy Baja",0.2,IF(H16="Baja",0.4,IF(H16="Media",0.6,IF(H16="Alta",0.8,IF(H16="Muy Alta",1,))))))</f>
        <v>0.6</v>
      </c>
      <c r="J16" s="437" t="s">
        <v>290</v>
      </c>
      <c r="K16" s="429" t="str">
        <f>IF(NOT(ISERROR(MATCH(J16,'[4]Tabla Impacto'!$B$221:$B$223,0))),'[4]Tabla Impacto'!$F$223&amp;"Por favor no seleccionar los criterios de impacto(Afectación Económica o presupuestal y Pérdida Reputacional)",J16)</f>
        <v xml:space="preserve">     El riesgo afecta la imagen de alguna área de la organización</v>
      </c>
      <c r="L16" s="428" t="str">
        <f>IF(OR(K16='[4]Tabla Impacto'!$C$11,K16='[4]Tabla Impacto'!$D$11),"Leve",IF(OR(K16='[4]Tabla Impacto'!$C$12,K16='[4]Tabla Impacto'!$D$12),"Menor",IF(OR(K16='[4]Tabla Impacto'!$C$13,K16='[4]Tabla Impacto'!$D$13),"Moderado",IF(OR(K16='[4]Tabla Impacto'!$C$14,K16='[4]Tabla Impacto'!$D$14),"Mayor",IF(OR(K16='[4]Tabla Impacto'!$C$15,K16='[4]Tabla Impacto'!$D$15),"Catastrófico","")))))</f>
        <v/>
      </c>
      <c r="M16" s="432" t="str">
        <f>IF(L16="","",IF(L16="Leve",0.2,IF(L16="Menor",0.4,IF(L16="Moderado",0.6,IF(L16="Mayor",0.8,IF(L16="Catastrófico",1,))))))</f>
        <v/>
      </c>
      <c r="N16" s="42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53">
        <v>1</v>
      </c>
      <c r="P16" s="23" t="s">
        <v>861</v>
      </c>
      <c r="Q16" s="23" t="s">
        <v>595</v>
      </c>
      <c r="R16" s="185" t="str">
        <f t="shared" ref="R16:R35" si="16">IF(OR(S16="Preventivo",S16="Detectivo"),"Probabilidad",IF(S16="Correctivo","Impacto",""))</f>
        <v>Impacto</v>
      </c>
      <c r="S16" s="186" t="s">
        <v>115</v>
      </c>
      <c r="T16" s="155" t="s">
        <v>61</v>
      </c>
      <c r="U16" s="152" t="str">
        <f>IF(AND(S16="Preventivo",T16="Automático"),"50%",IF(AND(S16="Preventivo",T16="Manual"),"40%",IF(AND(S16="Detectivo",T16="Automático"),"40%",IF(AND(S16="Detectivo",T16="Manual"),"30%",IF(AND(S16="Correctivo",T16="Automático"),"35%",IF(AND(S16="Correctivo",T16="Manual"),"25%",""))))))</f>
        <v>25%</v>
      </c>
      <c r="V16" s="155" t="s">
        <v>62</v>
      </c>
      <c r="W16" s="155" t="s">
        <v>116</v>
      </c>
      <c r="X16" s="155" t="s">
        <v>208</v>
      </c>
      <c r="Y16" s="156">
        <f t="shared" ref="Y16:Y17" si="17">IFERROR(IF(R16="Probabilidad",(I16-(+I16*U16)),IF(R16="Impacto",I16,"")),"")</f>
        <v>0.6</v>
      </c>
      <c r="Z16" s="51" t="str">
        <f>IFERROR(IF(Y16="","",IF(Y16&lt;=0.2,"Muy Baja",IF(Y16&lt;=0.4,"Baja",IF(Y16&lt;=0.6,"Media",IF(Y16&lt;=0.8,"Alta","Muy Alta"))))),"")</f>
        <v>Media</v>
      </c>
      <c r="AA16" s="152">
        <f>+Y16</f>
        <v>0.6</v>
      </c>
      <c r="AB16" s="51" t="str">
        <f>IFERROR(IF(AC16="","",IF(AC16&lt;=0.2,"Leve",IF(AC16&lt;=0.4,"Menor",IF(AC16&lt;=0.6,"Moderado",IF(AC16&lt;=0.8,"Mayor","Catastrófico"))))),"")</f>
        <v/>
      </c>
      <c r="AC16" s="152" t="str">
        <f t="shared" ref="AC16:AC17" si="18">IFERROR(IF(R16="Impacto",(M16-(+M16*U16)),IF(R16="Probabilidad",M16,"")),"")</f>
        <v/>
      </c>
      <c r="AD16" s="51" t="str">
        <f>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
      </c>
      <c r="AE16" s="155" t="s">
        <v>201</v>
      </c>
      <c r="AF16" s="80"/>
      <c r="AG16" s="80"/>
      <c r="AH16" s="157"/>
      <c r="AI16" s="157"/>
      <c r="AJ16" s="80"/>
      <c r="AK16" s="80"/>
    </row>
    <row r="17" spans="1:37" ht="72" customHeight="1" x14ac:dyDescent="0.3">
      <c r="A17" s="426"/>
      <c r="B17" s="427"/>
      <c r="C17" s="427"/>
      <c r="D17" s="427"/>
      <c r="E17" s="435"/>
      <c r="F17" s="436"/>
      <c r="G17" s="436"/>
      <c r="H17" s="431"/>
      <c r="I17" s="430"/>
      <c r="J17" s="438"/>
      <c r="K17" s="430">
        <f>IF(NOT(ISERROR(MATCH(J17,_xlfn.ANCHORARRAY(#REF!),0))),#REF!&amp;"Por favor no seleccionar los criterios de impacto",J17)</f>
        <v>0</v>
      </c>
      <c r="L17" s="431"/>
      <c r="M17" s="433"/>
      <c r="N17" s="431"/>
      <c r="O17" s="255">
        <v>2</v>
      </c>
      <c r="P17" s="273" t="s">
        <v>860</v>
      </c>
      <c r="Q17" s="273" t="s">
        <v>596</v>
      </c>
      <c r="R17" s="274" t="str">
        <f t="shared" si="16"/>
        <v>Impacto</v>
      </c>
      <c r="S17" s="275" t="s">
        <v>115</v>
      </c>
      <c r="T17" s="276" t="s">
        <v>61</v>
      </c>
      <c r="U17" s="257" t="str">
        <f t="shared" ref="U17" si="19">IF(AND(S17="Preventivo",T17="Automático"),"50%",IF(AND(S17="Preventivo",T17="Manual"),"40%",IF(AND(S17="Detectivo",T17="Automático"),"40%",IF(AND(S17="Detectivo",T17="Manual"),"30%",IF(AND(S17="Correctivo",T17="Automático"),"35%",IF(AND(S17="Correctivo",T17="Manual"),"25%",""))))))</f>
        <v>25%</v>
      </c>
      <c r="V17" s="276" t="s">
        <v>69</v>
      </c>
      <c r="W17" s="276" t="s">
        <v>63</v>
      </c>
      <c r="X17" s="276" t="s">
        <v>64</v>
      </c>
      <c r="Y17" s="277">
        <f t="shared" si="17"/>
        <v>0</v>
      </c>
      <c r="Z17" s="278" t="str">
        <f t="shared" ref="Z17" si="20">IFERROR(IF(Y17="","",IF(Y17&lt;=0.2,"Muy Baja",IF(Y17&lt;=0.4,"Baja",IF(Y17&lt;=0.6,"Media",IF(Y17&lt;=0.8,"Alta","Muy Alta"))))),"")</f>
        <v>Muy Baja</v>
      </c>
      <c r="AA17" s="257">
        <f t="shared" ref="AA17" si="21">+Y17</f>
        <v>0</v>
      </c>
      <c r="AB17" s="278" t="str">
        <f t="shared" ref="AB17" si="22">IFERROR(IF(AC17="","",IF(AC17&lt;=0.2,"Leve",IF(AC17&lt;=0.4,"Menor",IF(AC17&lt;=0.6,"Moderado",IF(AC17&lt;=0.8,"Mayor","Catastrófico"))))),"")</f>
        <v>Leve</v>
      </c>
      <c r="AC17" s="257">
        <f t="shared" si="18"/>
        <v>0</v>
      </c>
      <c r="AD17" s="278" t="str">
        <f t="shared" ref="AD17" si="23">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Bajo</v>
      </c>
      <c r="AE17" s="276" t="s">
        <v>201</v>
      </c>
      <c r="AF17" s="256"/>
      <c r="AG17" s="256"/>
      <c r="AH17" s="279"/>
      <c r="AI17" s="279"/>
      <c r="AJ17" s="256"/>
      <c r="AK17" s="256"/>
    </row>
    <row r="18" spans="1:37" ht="72" customHeight="1" x14ac:dyDescent="0.3">
      <c r="A18" s="310"/>
      <c r="B18" s="289"/>
      <c r="C18" s="289"/>
      <c r="D18" s="289"/>
      <c r="E18" s="311"/>
      <c r="F18" s="312"/>
      <c r="G18" s="312"/>
      <c r="H18" s="313"/>
      <c r="I18" s="291"/>
      <c r="J18" s="290"/>
      <c r="K18" s="291"/>
      <c r="L18" s="313"/>
      <c r="M18" s="298"/>
      <c r="N18" s="313"/>
      <c r="O18" s="310"/>
      <c r="P18" s="314"/>
      <c r="Q18" s="314"/>
      <c r="R18" s="315"/>
      <c r="S18" s="316"/>
      <c r="T18" s="295"/>
      <c r="U18" s="298"/>
      <c r="V18" s="295"/>
      <c r="W18" s="295"/>
      <c r="X18" s="295"/>
      <c r="Y18" s="317"/>
      <c r="Z18" s="299"/>
      <c r="AA18" s="298"/>
      <c r="AB18" s="299"/>
      <c r="AC18" s="298"/>
      <c r="AD18" s="299"/>
      <c r="AE18" s="295"/>
      <c r="AF18" s="302"/>
      <c r="AG18" s="302"/>
      <c r="AH18" s="301"/>
      <c r="AI18" s="301"/>
      <c r="AJ18" s="302"/>
      <c r="AK18" s="302"/>
    </row>
    <row r="19" spans="1:37" ht="72" customHeight="1" x14ac:dyDescent="0.3">
      <c r="A19" s="319" t="s">
        <v>750</v>
      </c>
      <c r="B19" s="259"/>
      <c r="C19" s="259"/>
      <c r="D19" s="259"/>
      <c r="E19" s="260"/>
      <c r="F19" s="261"/>
      <c r="G19" s="261"/>
      <c r="H19" s="262"/>
      <c r="I19" s="263"/>
      <c r="J19" s="264"/>
      <c r="K19" s="263"/>
      <c r="L19" s="262"/>
      <c r="M19" s="265"/>
      <c r="N19" s="262"/>
      <c r="O19" s="258"/>
      <c r="P19" s="309"/>
      <c r="Q19" s="309"/>
      <c r="R19" s="286"/>
      <c r="S19" s="287"/>
      <c r="T19" s="268"/>
      <c r="U19" s="265"/>
      <c r="V19" s="268"/>
      <c r="W19" s="268"/>
      <c r="X19" s="268"/>
      <c r="Y19" s="269"/>
      <c r="Z19" s="270"/>
      <c r="AA19" s="265"/>
      <c r="AB19" s="270"/>
      <c r="AC19" s="265"/>
      <c r="AD19" s="270"/>
      <c r="AE19" s="268"/>
      <c r="AF19" s="271"/>
      <c r="AG19" s="271"/>
      <c r="AH19" s="272"/>
      <c r="AI19" s="272"/>
      <c r="AJ19" s="271"/>
      <c r="AK19" s="271"/>
    </row>
    <row r="20" spans="1:37" x14ac:dyDescent="0.3">
      <c r="A20" s="258"/>
      <c r="B20" s="259"/>
      <c r="C20" s="259"/>
      <c r="D20" s="259"/>
      <c r="E20" s="260"/>
      <c r="F20" s="261"/>
      <c r="G20" s="261"/>
      <c r="H20" s="262"/>
      <c r="I20" s="263"/>
      <c r="J20" s="264"/>
      <c r="K20" s="263"/>
      <c r="L20" s="262"/>
      <c r="M20" s="265"/>
      <c r="N20" s="262"/>
      <c r="O20" s="258"/>
      <c r="P20" s="309"/>
      <c r="Q20" s="309"/>
      <c r="R20" s="286"/>
      <c r="S20" s="287"/>
      <c r="T20" s="268"/>
      <c r="U20" s="265"/>
      <c r="V20" s="268"/>
      <c r="W20" s="268"/>
      <c r="X20" s="268"/>
      <c r="Y20" s="269"/>
      <c r="Z20" s="270"/>
      <c r="AA20" s="265"/>
      <c r="AB20" s="270"/>
      <c r="AC20" s="265"/>
      <c r="AD20" s="270"/>
      <c r="AE20" s="268"/>
      <c r="AF20" s="271"/>
      <c r="AG20" s="271"/>
      <c r="AH20" s="272"/>
      <c r="AI20" s="272"/>
      <c r="AJ20" s="271"/>
      <c r="AK20" s="271"/>
    </row>
    <row r="21" spans="1:37" ht="23.4" x14ac:dyDescent="0.3">
      <c r="A21" s="416" t="s">
        <v>5</v>
      </c>
      <c r="B21" s="416"/>
      <c r="C21" s="417" t="s">
        <v>747</v>
      </c>
      <c r="D21" s="418"/>
      <c r="E21" s="418"/>
      <c r="F21" s="418"/>
      <c r="G21" s="418"/>
      <c r="H21" s="419" t="s">
        <v>7</v>
      </c>
      <c r="I21" s="419"/>
      <c r="J21" s="417" t="s">
        <v>748</v>
      </c>
      <c r="K21" s="418"/>
      <c r="L21" s="418"/>
      <c r="M21" s="418"/>
      <c r="N21" s="418"/>
      <c r="O21" s="419" t="s">
        <v>8</v>
      </c>
      <c r="P21" s="419"/>
      <c r="Q21" s="420"/>
      <c r="R21" s="421"/>
      <c r="S21" s="421"/>
      <c r="T21" s="421"/>
      <c r="U21" s="421"/>
      <c r="V21" s="421"/>
      <c r="W21" s="421"/>
      <c r="X21" s="421"/>
      <c r="Y21" s="421"/>
      <c r="Z21" s="421"/>
      <c r="AA21" s="421"/>
      <c r="AB21" s="421"/>
      <c r="AC21" s="421"/>
      <c r="AD21" s="421"/>
      <c r="AE21" s="422"/>
      <c r="AF21" s="318" t="s">
        <v>10</v>
      </c>
      <c r="AG21" s="423"/>
      <c r="AH21" s="423"/>
      <c r="AI21" s="423"/>
      <c r="AJ21" s="423"/>
      <c r="AK21" s="423"/>
    </row>
    <row r="22" spans="1:37" x14ac:dyDescent="0.3">
      <c r="A22" s="378" t="s">
        <v>12</v>
      </c>
      <c r="B22" s="378"/>
      <c r="C22" s="378"/>
      <c r="D22" s="378"/>
      <c r="E22" s="378"/>
      <c r="F22" s="378"/>
      <c r="G22" s="378"/>
      <c r="H22" s="379" t="s">
        <v>13</v>
      </c>
      <c r="I22" s="379"/>
      <c r="J22" s="379"/>
      <c r="K22" s="379"/>
      <c r="L22" s="379"/>
      <c r="M22" s="379"/>
      <c r="N22" s="379"/>
      <c r="O22" s="380" t="s">
        <v>14</v>
      </c>
      <c r="P22" s="380"/>
      <c r="Q22" s="380"/>
      <c r="R22" s="380"/>
      <c r="S22" s="380"/>
      <c r="T22" s="380"/>
      <c r="U22" s="380"/>
      <c r="V22" s="380"/>
      <c r="W22" s="380"/>
      <c r="X22" s="380"/>
      <c r="Y22" s="381" t="s">
        <v>15</v>
      </c>
      <c r="Z22" s="381"/>
      <c r="AA22" s="381"/>
      <c r="AB22" s="381"/>
      <c r="AC22" s="381"/>
      <c r="AD22" s="381"/>
      <c r="AE22" s="381"/>
      <c r="AF22" s="382" t="s">
        <v>16</v>
      </c>
      <c r="AG22" s="382"/>
      <c r="AH22" s="382"/>
      <c r="AI22" s="382"/>
      <c r="AJ22" s="382"/>
      <c r="AK22" s="382"/>
    </row>
    <row r="23" spans="1:37" ht="72" customHeight="1" x14ac:dyDescent="0.3">
      <c r="A23" s="405" t="s">
        <v>17</v>
      </c>
      <c r="B23" s="378" t="s">
        <v>18</v>
      </c>
      <c r="C23" s="390" t="s">
        <v>19</v>
      </c>
      <c r="D23" s="390" t="s">
        <v>20</v>
      </c>
      <c r="E23" s="390" t="s">
        <v>21</v>
      </c>
      <c r="F23" s="390" t="s">
        <v>22</v>
      </c>
      <c r="G23" s="390" t="s">
        <v>23</v>
      </c>
      <c r="H23" s="388" t="s">
        <v>24</v>
      </c>
      <c r="I23" s="379" t="s">
        <v>25</v>
      </c>
      <c r="J23" s="388" t="s">
        <v>26</v>
      </c>
      <c r="K23" s="388" t="s">
        <v>27</v>
      </c>
      <c r="L23" s="388" t="s">
        <v>28</v>
      </c>
      <c r="M23" s="379" t="s">
        <v>25</v>
      </c>
      <c r="N23" s="388" t="s">
        <v>29</v>
      </c>
      <c r="O23" s="396" t="s">
        <v>30</v>
      </c>
      <c r="P23" s="397" t="s">
        <v>31</v>
      </c>
      <c r="Q23" s="398" t="s">
        <v>32</v>
      </c>
      <c r="R23" s="397" t="s">
        <v>33</v>
      </c>
      <c r="S23" s="397" t="s">
        <v>34</v>
      </c>
      <c r="T23" s="397"/>
      <c r="U23" s="397"/>
      <c r="V23" s="397"/>
      <c r="W23" s="397"/>
      <c r="X23" s="397"/>
      <c r="Y23" s="391" t="s">
        <v>35</v>
      </c>
      <c r="Z23" s="391" t="s">
        <v>36</v>
      </c>
      <c r="AA23" s="391" t="s">
        <v>25</v>
      </c>
      <c r="AB23" s="391" t="s">
        <v>37</v>
      </c>
      <c r="AC23" s="391" t="s">
        <v>25</v>
      </c>
      <c r="AD23" s="391" t="s">
        <v>38</v>
      </c>
      <c r="AE23" s="391" t="s">
        <v>39</v>
      </c>
      <c r="AF23" s="392" t="s">
        <v>16</v>
      </c>
      <c r="AG23" s="392" t="s">
        <v>40</v>
      </c>
      <c r="AH23" s="392" t="s">
        <v>41</v>
      </c>
      <c r="AI23" s="392" t="s">
        <v>42</v>
      </c>
      <c r="AJ23" s="392" t="s">
        <v>43</v>
      </c>
      <c r="AK23" s="392" t="s">
        <v>44</v>
      </c>
    </row>
    <row r="24" spans="1:37" ht="72" customHeight="1" thickBot="1" x14ac:dyDescent="0.35">
      <c r="A24" s="405"/>
      <c r="B24" s="378"/>
      <c r="C24" s="390"/>
      <c r="D24" s="390"/>
      <c r="E24" s="390"/>
      <c r="F24" s="390"/>
      <c r="G24" s="390"/>
      <c r="H24" s="388"/>
      <c r="I24" s="379"/>
      <c r="J24" s="388"/>
      <c r="K24" s="388"/>
      <c r="L24" s="379"/>
      <c r="M24" s="379"/>
      <c r="N24" s="388"/>
      <c r="O24" s="396"/>
      <c r="P24" s="397"/>
      <c r="Q24" s="399"/>
      <c r="R24" s="397"/>
      <c r="S24" s="7" t="s">
        <v>45</v>
      </c>
      <c r="T24" s="7" t="s">
        <v>46</v>
      </c>
      <c r="U24" s="7" t="s">
        <v>47</v>
      </c>
      <c r="V24" s="7" t="s">
        <v>48</v>
      </c>
      <c r="W24" s="7" t="s">
        <v>49</v>
      </c>
      <c r="X24" s="7" t="s">
        <v>50</v>
      </c>
      <c r="Y24" s="391"/>
      <c r="Z24" s="391"/>
      <c r="AA24" s="391"/>
      <c r="AB24" s="391"/>
      <c r="AC24" s="391"/>
      <c r="AD24" s="391"/>
      <c r="AE24" s="391"/>
      <c r="AF24" s="392"/>
      <c r="AG24" s="392"/>
      <c r="AH24" s="392"/>
      <c r="AI24" s="392"/>
      <c r="AJ24" s="392"/>
      <c r="AK24" s="392"/>
    </row>
    <row r="25" spans="1:37" ht="72" customHeight="1" x14ac:dyDescent="0.3">
      <c r="A25" s="425">
        <v>2</v>
      </c>
      <c r="B25" s="403" t="s">
        <v>70</v>
      </c>
      <c r="C25" s="403" t="s">
        <v>375</v>
      </c>
      <c r="D25" s="403" t="s">
        <v>376</v>
      </c>
      <c r="E25" s="404" t="s">
        <v>377</v>
      </c>
      <c r="F25" s="434" t="s">
        <v>55</v>
      </c>
      <c r="G25" s="403">
        <v>15</v>
      </c>
      <c r="H25" s="428" t="str">
        <f>IF(G25&lt;=0,"",IF(G25&lt;=2,"Muy Baja",IF(G25&lt;=24,"Baja",IF(G25&lt;=500,"Media",IF(G25&lt;=5000,"Alta","Muy Alta")))))</f>
        <v>Baja</v>
      </c>
      <c r="I25" s="432">
        <f>IF(H25="","",IF(H25="Muy Baja",0.2,IF(H25="Baja",0.4,IF(H25="Media",0.6,IF(H25="Alta",0.8,IF(H25="Muy Alta",1,))))))</f>
        <v>0.4</v>
      </c>
      <c r="J25" s="437" t="s">
        <v>290</v>
      </c>
      <c r="K25" s="429" t="str">
        <f>IF(NOT(ISERROR(MATCH(J25,'[4]Tabla Impacto'!$B$221:$B$223,0))),'[4]Tabla Impacto'!$F$223&amp;"Por favor no seleccionar los criterios de impacto(Afectación Económica o presupuestal y Pérdida Reputacional)",J25)</f>
        <v xml:space="preserve">     El riesgo afecta la imagen de alguna área de la organización</v>
      </c>
      <c r="L25" s="428" t="str">
        <f>IF(OR(K25='[4]Tabla Impacto'!$C$11,K25='[4]Tabla Impacto'!$D$11),"Leve",IF(OR(K25='[4]Tabla Impacto'!$C$12,K25='[4]Tabla Impacto'!$D$12),"Menor",IF(OR(K25='[4]Tabla Impacto'!$C$13,K25='[4]Tabla Impacto'!$D$13),"Moderado",IF(OR(K25='[4]Tabla Impacto'!$C$14,K25='[4]Tabla Impacto'!$D$14),"Mayor",IF(OR(K25='[4]Tabla Impacto'!$C$15,K25='[4]Tabla Impacto'!$D$15),"Catastrófico","")))))</f>
        <v/>
      </c>
      <c r="M25" s="432" t="str">
        <f>IF(L25="","",IF(L25="Leve",0.2,IF(L25="Menor",0.4,IF(L25="Moderado",0.6,IF(L25="Mayor",0.8,IF(L25="Catastrófico",1,))))))</f>
        <v/>
      </c>
      <c r="N25" s="428"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53">
        <v>1</v>
      </c>
      <c r="P25" s="42" t="s">
        <v>378</v>
      </c>
      <c r="Q25" s="436" t="s">
        <v>379</v>
      </c>
      <c r="R25" s="187" t="str">
        <f t="shared" si="16"/>
        <v>Impacto</v>
      </c>
      <c r="S25" s="188" t="s">
        <v>115</v>
      </c>
      <c r="T25" s="155" t="s">
        <v>61</v>
      </c>
      <c r="U25" s="152" t="str">
        <f>IF(AND(S25="Preventivo",T25="Automático"),"50%",IF(AND(S25="Preventivo",T25="Manual"),"40%",IF(AND(S25="Detectivo",T25="Automático"),"40%",IF(AND(S25="Detectivo",T25="Manual"),"30%",IF(AND(S25="Correctivo",T25="Automático"),"35%",IF(AND(S25="Correctivo",T25="Manual"),"25%",""))))))</f>
        <v>25%</v>
      </c>
      <c r="V25" s="155" t="s">
        <v>69</v>
      </c>
      <c r="W25" s="155" t="s">
        <v>63</v>
      </c>
      <c r="X25" s="155" t="s">
        <v>64</v>
      </c>
      <c r="Y25" s="156">
        <f>IFERROR(IF(R25="Probabilidad",(I25-(+I25*U25)),IF(R25="Impacto",I25,"")),"")</f>
        <v>0.4</v>
      </c>
      <c r="Z25" s="51" t="str">
        <f>IFERROR(IF(Y25="","",IF(Y25&lt;=0.2,"Muy Baja",IF(Y25&lt;=0.4,"Baja",IF(Y25&lt;=0.6,"Media",IF(Y25&lt;=0.8,"Alta","Muy Alta"))))),"")</f>
        <v>Baja</v>
      </c>
      <c r="AA25" s="152">
        <f>+Y25</f>
        <v>0.4</v>
      </c>
      <c r="AB25" s="51" t="str">
        <f>IFERROR(IF(AC25="","",IF(AC25&lt;=0.2,"Leve",IF(AC25&lt;=0.4,"Menor",IF(AC25&lt;=0.6,"Moderado",IF(AC25&lt;=0.8,"Mayor","Catastrófico"))))),"")</f>
        <v/>
      </c>
      <c r="AC25" s="152" t="str">
        <f>IFERROR(IF(R25="Impacto",(M25-(+M25*U25)),IF(R25="Probabilidad",M25,"")),"")</f>
        <v/>
      </c>
      <c r="AD25" s="51" t="str">
        <f>IFERROR(IF(OR(AND(Z25="Muy Baja",AB25="Leve"),AND(Z25="Muy Baja",AB25="Menor"),AND(Z25="Baja",AB25="Leve")),"Bajo",IF(OR(AND(Z25="Muy baja",AB25="Moderado"),AND(Z25="Baja",AB25="Menor"),AND(Z25="Baja",AB25="Moderado"),AND(Z25="Media",AB25="Leve"),AND(Z25="Media",AB25="Menor"),AND(Z25="Media",AB25="Moderado"),AND(Z25="Alta",AB25="Leve"),AND(Z25="Alta",AB25="Menor")),"Moderado",IF(OR(AND(Z25="Muy Baja",AB25="Mayor"),AND(Z25="Baja",AB25="Mayor"),AND(Z25="Media",AB25="Mayor"),AND(Z25="Alta",AB25="Moderado"),AND(Z25="Alta",AB25="Mayor"),AND(Z25="Muy Alta",AB25="Leve"),AND(Z25="Muy Alta",AB25="Menor"),AND(Z25="Muy Alta",AB25="Moderado"),AND(Z25="Muy Alta",AB25="Mayor")),"Alto",IF(OR(AND(Z25="Muy Baja",AB25="Catastrófico"),AND(Z25="Baja",AB25="Catastrófico"),AND(Z25="Media",AB25="Catastrófico"),AND(Z25="Alta",AB25="Catastrófico"),AND(Z25="Muy Alta",AB25="Catastrófico")),"Extremo","")))),"")</f>
        <v/>
      </c>
      <c r="AE25" s="155" t="s">
        <v>201</v>
      </c>
      <c r="AF25" s="80"/>
      <c r="AG25" s="80"/>
      <c r="AH25" s="157"/>
      <c r="AI25" s="157"/>
      <c r="AJ25" s="80"/>
      <c r="AK25" s="80"/>
    </row>
    <row r="26" spans="1:37" ht="36" customHeight="1" x14ac:dyDescent="0.3">
      <c r="A26" s="452"/>
      <c r="B26" s="448"/>
      <c r="C26" s="448"/>
      <c r="D26" s="448"/>
      <c r="E26" s="453"/>
      <c r="F26" s="447"/>
      <c r="G26" s="448"/>
      <c r="H26" s="449"/>
      <c r="I26" s="450"/>
      <c r="J26" s="454"/>
      <c r="K26" s="455">
        <f>IF(NOT(ISERROR(MATCH(J26,_xlfn.ANCHORARRAY(#REF!),0))),#REF!&amp;"Por favor no seleccionar los criterios de impacto",J26)</f>
        <v>0</v>
      </c>
      <c r="L26" s="449"/>
      <c r="M26" s="450"/>
      <c r="N26" s="449"/>
      <c r="O26" s="288">
        <v>2</v>
      </c>
      <c r="P26" s="322" t="s">
        <v>380</v>
      </c>
      <c r="Q26" s="451"/>
      <c r="R26" s="293" t="str">
        <f t="shared" si="16"/>
        <v>Impacto</v>
      </c>
      <c r="S26" s="294" t="s">
        <v>115</v>
      </c>
      <c r="T26" s="296" t="s">
        <v>61</v>
      </c>
      <c r="U26" s="292" t="str">
        <f t="shared" ref="U26" si="24">IF(AND(S26="Preventivo",T26="Automático"),"50%",IF(AND(S26="Preventivo",T26="Manual"),"40%",IF(AND(S26="Detectivo",T26="Automático"),"40%",IF(AND(S26="Detectivo",T26="Manual"),"30%",IF(AND(S26="Correctivo",T26="Automático"),"35%",IF(AND(S26="Correctivo",T26="Manual"),"25%",""))))))</f>
        <v>25%</v>
      </c>
      <c r="V26" s="296" t="s">
        <v>69</v>
      </c>
      <c r="W26" s="296" t="s">
        <v>63</v>
      </c>
      <c r="X26" s="296" t="s">
        <v>64</v>
      </c>
      <c r="Y26" s="323">
        <f t="shared" ref="Y26:Y40" si="25">IFERROR(IF(R26="Probabilidad",(I26-(+I26*U26)),IF(R26="Impacto",I26,"")),"")</f>
        <v>0</v>
      </c>
      <c r="Z26" s="297" t="str">
        <f t="shared" ref="Z26" si="26">IFERROR(IF(Y26="","",IF(Y26&lt;=0.2,"Muy Baja",IF(Y26&lt;=0.4,"Baja",IF(Y26&lt;=0.6,"Media",IF(Y26&lt;=0.8,"Alta","Muy Alta"))))),"")</f>
        <v>Muy Baja</v>
      </c>
      <c r="AA26" s="292">
        <f t="shared" ref="AA26" si="27">+Y26</f>
        <v>0</v>
      </c>
      <c r="AB26" s="297" t="str">
        <f t="shared" ref="AB26" si="28">IFERROR(IF(AC26="","",IF(AC26&lt;=0.2,"Leve",IF(AC26&lt;=0.4,"Menor",IF(AC26&lt;=0.6,"Moderado",IF(AC26&lt;=0.8,"Mayor","Catastrófico"))))),"")</f>
        <v>Leve</v>
      </c>
      <c r="AC26" s="292">
        <f t="shared" ref="AC26:AC40" si="29">IFERROR(IF(R26="Impacto",(M26-(+M26*U26)),IF(R26="Probabilidad",M26,"")),"")</f>
        <v>0</v>
      </c>
      <c r="AD26" s="297" t="str">
        <f t="shared" ref="AD26" si="30">IFERROR(IF(OR(AND(Z26="Muy Baja",AB26="Leve"),AND(Z26="Muy Baja",AB26="Menor"),AND(Z26="Baja",AB26="Leve")),"Bajo",IF(OR(AND(Z26="Muy baja",AB26="Moderado"),AND(Z26="Baja",AB26="Menor"),AND(Z26="Baja",AB26="Moderado"),AND(Z26="Media",AB26="Leve"),AND(Z26="Media",AB26="Menor"),AND(Z26="Media",AB26="Moderado"),AND(Z26="Alta",AB26="Leve"),AND(Z26="Alta",AB26="Menor")),"Moderado",IF(OR(AND(Z26="Muy Baja",AB26="Mayor"),AND(Z26="Baja",AB26="Mayor"),AND(Z26="Media",AB26="Mayor"),AND(Z26="Alta",AB26="Moderado"),AND(Z26="Alta",AB26="Mayor"),AND(Z26="Muy Alta",AB26="Leve"),AND(Z26="Muy Alta",AB26="Menor"),AND(Z26="Muy Alta",AB26="Moderado"),AND(Z26="Muy Alta",AB26="Mayor")),"Alto",IF(OR(AND(Z26="Muy Baja",AB26="Catastrófico"),AND(Z26="Baja",AB26="Catastrófico"),AND(Z26="Media",AB26="Catastrófico"),AND(Z26="Alta",AB26="Catastrófico"),AND(Z26="Muy Alta",AB26="Catastrófico")),"Extremo","")))),"")</f>
        <v>Bajo</v>
      </c>
      <c r="AE26" s="296" t="s">
        <v>201</v>
      </c>
      <c r="AF26" s="300"/>
      <c r="AG26" s="300"/>
      <c r="AH26" s="324"/>
      <c r="AI26" s="324"/>
      <c r="AJ26" s="300"/>
      <c r="AK26" s="300"/>
    </row>
    <row r="27" spans="1:37" ht="36" customHeight="1" x14ac:dyDescent="0.3">
      <c r="A27" s="258"/>
      <c r="B27" s="259"/>
      <c r="C27" s="259"/>
      <c r="D27" s="259"/>
      <c r="E27" s="260"/>
      <c r="F27" s="261"/>
      <c r="G27" s="259"/>
      <c r="H27" s="262"/>
      <c r="I27" s="265"/>
      <c r="J27" s="264"/>
      <c r="K27" s="263"/>
      <c r="L27" s="262"/>
      <c r="M27" s="265"/>
      <c r="N27" s="262"/>
      <c r="O27" s="258"/>
      <c r="P27" s="285"/>
      <c r="Q27" s="261"/>
      <c r="R27" s="286"/>
      <c r="S27" s="287"/>
      <c r="T27" s="268"/>
      <c r="U27" s="265"/>
      <c r="V27" s="268"/>
      <c r="W27" s="268"/>
      <c r="X27" s="268"/>
      <c r="Y27" s="269"/>
      <c r="Z27" s="270"/>
      <c r="AA27" s="265"/>
      <c r="AB27" s="270"/>
      <c r="AC27" s="265"/>
      <c r="AD27" s="270"/>
      <c r="AE27" s="268"/>
      <c r="AF27" s="271"/>
      <c r="AG27" s="271"/>
      <c r="AH27" s="272"/>
      <c r="AI27" s="272"/>
      <c r="AJ27" s="271"/>
      <c r="AK27" s="271"/>
    </row>
    <row r="28" spans="1:37" ht="36" customHeight="1" x14ac:dyDescent="0.3">
      <c r="A28" s="414" t="s">
        <v>751</v>
      </c>
      <c r="B28" s="414"/>
      <c r="C28" s="414"/>
      <c r="D28" s="414"/>
      <c r="E28" s="414"/>
      <c r="F28" s="261"/>
      <c r="G28" s="259"/>
      <c r="H28" s="262"/>
      <c r="I28" s="265"/>
      <c r="J28" s="264"/>
      <c r="K28" s="263"/>
      <c r="L28" s="262"/>
      <c r="M28" s="265"/>
      <c r="N28" s="262"/>
      <c r="O28" s="258"/>
      <c r="P28" s="285"/>
      <c r="Q28" s="261"/>
      <c r="R28" s="286"/>
      <c r="S28" s="287"/>
      <c r="T28" s="268"/>
      <c r="U28" s="265"/>
      <c r="V28" s="268"/>
      <c r="W28" s="268"/>
      <c r="X28" s="268"/>
      <c r="Y28" s="269"/>
      <c r="Z28" s="270"/>
      <c r="AA28" s="265"/>
      <c r="AB28" s="270"/>
      <c r="AC28" s="265"/>
      <c r="AD28" s="270"/>
      <c r="AE28" s="268"/>
      <c r="AF28" s="271"/>
      <c r="AG28" s="271"/>
      <c r="AH28" s="272"/>
      <c r="AI28" s="272"/>
      <c r="AJ28" s="271"/>
      <c r="AK28" s="271"/>
    </row>
    <row r="29" spans="1:37" ht="36" customHeight="1" x14ac:dyDescent="0.3">
      <c r="A29" s="258"/>
      <c r="B29" s="259"/>
      <c r="C29" s="259"/>
      <c r="D29" s="259"/>
      <c r="E29" s="260"/>
      <c r="F29" s="261"/>
      <c r="G29" s="259"/>
      <c r="H29" s="262"/>
      <c r="I29" s="265"/>
      <c r="J29" s="264"/>
      <c r="K29" s="263"/>
      <c r="L29" s="262"/>
      <c r="M29" s="265"/>
      <c r="N29" s="262"/>
      <c r="O29" s="258"/>
      <c r="P29" s="285"/>
      <c r="Q29" s="261"/>
      <c r="R29" s="286"/>
      <c r="S29" s="287"/>
      <c r="T29" s="268"/>
      <c r="U29" s="265"/>
      <c r="V29" s="268"/>
      <c r="W29" s="268"/>
      <c r="X29" s="268"/>
      <c r="Y29" s="269"/>
      <c r="Z29" s="270"/>
      <c r="AA29" s="265"/>
      <c r="AB29" s="270"/>
      <c r="AC29" s="265"/>
      <c r="AD29" s="270"/>
      <c r="AE29" s="268"/>
      <c r="AF29" s="271"/>
      <c r="AG29" s="271"/>
      <c r="AH29" s="272"/>
      <c r="AI29" s="272"/>
      <c r="AJ29" s="271"/>
      <c r="AK29" s="271"/>
    </row>
    <row r="30" spans="1:37" x14ac:dyDescent="0.3">
      <c r="A30" s="258"/>
      <c r="B30" s="259"/>
      <c r="C30" s="259"/>
      <c r="D30" s="303"/>
      <c r="E30" s="260"/>
      <c r="F30" s="304"/>
      <c r="G30" s="303"/>
      <c r="H30" s="305"/>
      <c r="I30" s="306"/>
      <c r="J30" s="264"/>
      <c r="K30" s="263"/>
      <c r="L30" s="305"/>
      <c r="M30" s="265"/>
      <c r="N30" s="262"/>
      <c r="O30" s="320"/>
      <c r="P30" s="285"/>
      <c r="Q30" s="261"/>
      <c r="R30" s="286"/>
      <c r="S30" s="287"/>
      <c r="T30" s="268"/>
      <c r="U30" s="306"/>
      <c r="V30" s="307"/>
      <c r="W30" s="268"/>
      <c r="X30" s="268"/>
      <c r="Y30" s="321"/>
      <c r="Z30" s="270"/>
      <c r="AA30" s="265"/>
      <c r="AB30" s="308"/>
      <c r="AC30" s="265"/>
      <c r="AD30" s="270"/>
      <c r="AE30" s="268"/>
      <c r="AF30" s="271"/>
      <c r="AG30" s="271"/>
      <c r="AH30" s="272"/>
      <c r="AI30" s="272"/>
      <c r="AJ30" s="271"/>
      <c r="AK30" s="271"/>
    </row>
    <row r="31" spans="1:37" ht="23.4" x14ac:dyDescent="0.3">
      <c r="A31" s="407" t="s">
        <v>5</v>
      </c>
      <c r="B31" s="407"/>
      <c r="C31" s="424" t="s">
        <v>745</v>
      </c>
      <c r="D31" s="408"/>
      <c r="E31" s="408"/>
      <c r="F31" s="408"/>
      <c r="G31" s="408"/>
      <c r="H31" s="409" t="s">
        <v>7</v>
      </c>
      <c r="I31" s="409"/>
      <c r="J31" s="424" t="s">
        <v>746</v>
      </c>
      <c r="K31" s="408"/>
      <c r="L31" s="408"/>
      <c r="M31" s="408"/>
      <c r="N31" s="408"/>
      <c r="O31" s="409" t="s">
        <v>8</v>
      </c>
      <c r="P31" s="409"/>
      <c r="Q31" s="410"/>
      <c r="R31" s="411"/>
      <c r="S31" s="411"/>
      <c r="T31" s="411"/>
      <c r="U31" s="411"/>
      <c r="V31" s="411"/>
      <c r="W31" s="411"/>
      <c r="X31" s="411"/>
      <c r="Y31" s="411"/>
      <c r="Z31" s="411"/>
      <c r="AA31" s="411"/>
      <c r="AB31" s="411"/>
      <c r="AC31" s="411"/>
      <c r="AD31" s="411"/>
      <c r="AE31" s="412"/>
      <c r="AF31" s="147" t="s">
        <v>10</v>
      </c>
      <c r="AG31" s="406"/>
      <c r="AH31" s="406"/>
      <c r="AI31" s="406"/>
      <c r="AJ31" s="406"/>
      <c r="AK31" s="406"/>
    </row>
    <row r="32" spans="1:37" x14ac:dyDescent="0.3">
      <c r="A32" s="378" t="s">
        <v>12</v>
      </c>
      <c r="B32" s="378"/>
      <c r="C32" s="378"/>
      <c r="D32" s="378"/>
      <c r="E32" s="378"/>
      <c r="F32" s="378"/>
      <c r="G32" s="378"/>
      <c r="H32" s="379" t="s">
        <v>13</v>
      </c>
      <c r="I32" s="379"/>
      <c r="J32" s="379"/>
      <c r="K32" s="379"/>
      <c r="L32" s="379"/>
      <c r="M32" s="379"/>
      <c r="N32" s="379"/>
      <c r="O32" s="380" t="s">
        <v>14</v>
      </c>
      <c r="P32" s="380"/>
      <c r="Q32" s="380"/>
      <c r="R32" s="380"/>
      <c r="S32" s="380"/>
      <c r="T32" s="380"/>
      <c r="U32" s="380"/>
      <c r="V32" s="380"/>
      <c r="W32" s="380"/>
      <c r="X32" s="380"/>
      <c r="Y32" s="381" t="s">
        <v>15</v>
      </c>
      <c r="Z32" s="381"/>
      <c r="AA32" s="381"/>
      <c r="AB32" s="381"/>
      <c r="AC32" s="381"/>
      <c r="AD32" s="381"/>
      <c r="AE32" s="381"/>
      <c r="AF32" s="382" t="s">
        <v>16</v>
      </c>
      <c r="AG32" s="382"/>
      <c r="AH32" s="382"/>
      <c r="AI32" s="382"/>
      <c r="AJ32" s="382"/>
      <c r="AK32" s="382"/>
    </row>
    <row r="33" spans="1:37" ht="72" customHeight="1" x14ac:dyDescent="0.3">
      <c r="A33" s="405" t="s">
        <v>17</v>
      </c>
      <c r="B33" s="378" t="s">
        <v>18</v>
      </c>
      <c r="C33" s="390" t="s">
        <v>19</v>
      </c>
      <c r="D33" s="390" t="s">
        <v>20</v>
      </c>
      <c r="E33" s="390" t="s">
        <v>21</v>
      </c>
      <c r="F33" s="390" t="s">
        <v>22</v>
      </c>
      <c r="G33" s="390" t="s">
        <v>23</v>
      </c>
      <c r="H33" s="388" t="s">
        <v>24</v>
      </c>
      <c r="I33" s="379" t="s">
        <v>25</v>
      </c>
      <c r="J33" s="388" t="s">
        <v>26</v>
      </c>
      <c r="K33" s="388" t="s">
        <v>27</v>
      </c>
      <c r="L33" s="388" t="s">
        <v>28</v>
      </c>
      <c r="M33" s="379" t="s">
        <v>25</v>
      </c>
      <c r="N33" s="388" t="s">
        <v>29</v>
      </c>
      <c r="O33" s="396" t="s">
        <v>30</v>
      </c>
      <c r="P33" s="397" t="s">
        <v>31</v>
      </c>
      <c r="Q33" s="398" t="s">
        <v>32</v>
      </c>
      <c r="R33" s="397" t="s">
        <v>33</v>
      </c>
      <c r="S33" s="397" t="s">
        <v>34</v>
      </c>
      <c r="T33" s="397"/>
      <c r="U33" s="397"/>
      <c r="V33" s="397"/>
      <c r="W33" s="397"/>
      <c r="X33" s="397"/>
      <c r="Y33" s="391" t="s">
        <v>35</v>
      </c>
      <c r="Z33" s="391" t="s">
        <v>36</v>
      </c>
      <c r="AA33" s="391" t="s">
        <v>25</v>
      </c>
      <c r="AB33" s="391" t="s">
        <v>37</v>
      </c>
      <c r="AC33" s="391" t="s">
        <v>25</v>
      </c>
      <c r="AD33" s="391" t="s">
        <v>38</v>
      </c>
      <c r="AE33" s="391" t="s">
        <v>39</v>
      </c>
      <c r="AF33" s="392" t="s">
        <v>16</v>
      </c>
      <c r="AG33" s="392" t="s">
        <v>40</v>
      </c>
      <c r="AH33" s="392" t="s">
        <v>41</v>
      </c>
      <c r="AI33" s="392" t="s">
        <v>42</v>
      </c>
      <c r="AJ33" s="392" t="s">
        <v>43</v>
      </c>
      <c r="AK33" s="392" t="s">
        <v>44</v>
      </c>
    </row>
    <row r="34" spans="1:37" ht="72" customHeight="1" x14ac:dyDescent="0.3">
      <c r="A34" s="405"/>
      <c r="B34" s="378"/>
      <c r="C34" s="390"/>
      <c r="D34" s="390"/>
      <c r="E34" s="390"/>
      <c r="F34" s="390"/>
      <c r="G34" s="390"/>
      <c r="H34" s="388"/>
      <c r="I34" s="379"/>
      <c r="J34" s="388"/>
      <c r="K34" s="388"/>
      <c r="L34" s="379"/>
      <c r="M34" s="379"/>
      <c r="N34" s="388"/>
      <c r="O34" s="396"/>
      <c r="P34" s="397"/>
      <c r="Q34" s="399"/>
      <c r="R34" s="397"/>
      <c r="S34" s="7" t="s">
        <v>45</v>
      </c>
      <c r="T34" s="7" t="s">
        <v>46</v>
      </c>
      <c r="U34" s="7" t="s">
        <v>47</v>
      </c>
      <c r="V34" s="7" t="s">
        <v>48</v>
      </c>
      <c r="W34" s="7" t="s">
        <v>49</v>
      </c>
      <c r="X34" s="7" t="s">
        <v>50</v>
      </c>
      <c r="Y34" s="391"/>
      <c r="Z34" s="391"/>
      <c r="AA34" s="391"/>
      <c r="AB34" s="391"/>
      <c r="AC34" s="391"/>
      <c r="AD34" s="391"/>
      <c r="AE34" s="391"/>
      <c r="AF34" s="392"/>
      <c r="AG34" s="392"/>
      <c r="AH34" s="392"/>
      <c r="AI34" s="392"/>
      <c r="AJ34" s="392"/>
      <c r="AK34" s="392"/>
    </row>
    <row r="35" spans="1:37" ht="72" customHeight="1" x14ac:dyDescent="0.3">
      <c r="A35" s="373">
        <v>1</v>
      </c>
      <c r="B35" s="403" t="s">
        <v>70</v>
      </c>
      <c r="C35" s="403" t="s">
        <v>460</v>
      </c>
      <c r="D35" s="403" t="s">
        <v>461</v>
      </c>
      <c r="E35" s="404" t="s">
        <v>462</v>
      </c>
      <c r="F35" s="403" t="s">
        <v>55</v>
      </c>
      <c r="G35" s="403" t="s">
        <v>84</v>
      </c>
      <c r="H35" s="428" t="s">
        <v>170</v>
      </c>
      <c r="I35" s="400">
        <f t="shared" ref="I35" si="31">IF(H35="","",IF(H35="Muy Baja",0.2,IF(H35="Baja",0.4,IF(H35="Media",0.6,IF(H35="Alta",0.8,IF(H35="Muy Alta",1,))))))</f>
        <v>0.4</v>
      </c>
      <c r="J35" s="401" t="s">
        <v>290</v>
      </c>
      <c r="K35" s="400" t="str">
        <f>IF(J35="","",IF(NOT(ISERROR(MATCH(J35,'[5]Tabla Impacto'!$B$37:$B$39,0))),'[5]Tabla Impacto'!$F$37&amp;"Por favor no seleccionar los criterios de impacto(Afectación Económica o presupuestal y Pérdida Reputacional)",J35))</f>
        <v xml:space="preserve">     El riesgo afecta la imagen de alguna área de la organización</v>
      </c>
      <c r="L35" s="402" t="str">
        <f>IF(OR(J35='[5]Tabla Impacto'!$F$25,J35='[5]Tabla Impacto'!$F$31),"Leve",IF(OR(J35='[5]Tabla Impacto'!$F$26,J35='[5]Tabla Impacto'!$F$32),"Menor",IF(OR(J35='[5]Tabla Impacto'!$F$27,J35='[5]Tabla Impacto'!$F$33,J35='[5]Tabla Impacto'!$F$37),"Moderado",IF(OR(J35='[5]Tabla Impacto'!$F$28,J35='[5]Tabla Impacto'!$F$34,J35='[5]Tabla Impacto'!$F$38),"Mayor",IF(OR(J35='[5]Tabla Impacto'!$F$29,J35='[5]Tabla Impacto'!$F$35,J35='[5]Tabla Impacto'!$F$39),"Catastrófico","")))))</f>
        <v/>
      </c>
      <c r="M35" s="400" t="str">
        <f t="shared" ref="M35" si="32">IF(L35="","",IF(L35="Leve",0.2,IF(L35="Menor",0.4,IF(L35="Moderado",0.6,IF(L35="Mayor",0.8,IF(L35="Catastrófico",1,))))))</f>
        <v/>
      </c>
      <c r="N35" s="374" t="str">
        <f t="shared" ref="N35" si="33">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22">
        <v>1</v>
      </c>
      <c r="P35" s="23" t="s">
        <v>463</v>
      </c>
      <c r="Q35" s="23" t="s">
        <v>464</v>
      </c>
      <c r="R35" s="22" t="str">
        <f t="shared" si="16"/>
        <v>Probabilidad</v>
      </c>
      <c r="S35" s="12" t="s">
        <v>60</v>
      </c>
      <c r="T35" s="12" t="s">
        <v>61</v>
      </c>
      <c r="U35" s="24" t="str">
        <f>IF(AND(S35="Preventivo",T35="Automático"),"50%",IF(AND(S35="Preventivo",T35="Manual"),"40%",IF(AND(S35="Detectivo",T35="Automático"),"40%",IF(AND(S35="Detectivo",T35="Manual"),"30%",IF(AND(S35="Correctivo",T35="Automático"),"35%",IF(AND(S35="Correctivo",T35="Manual"),"25%",""))))))</f>
        <v>40%</v>
      </c>
      <c r="V35" s="12" t="s">
        <v>62</v>
      </c>
      <c r="W35" s="12" t="s">
        <v>63</v>
      </c>
      <c r="X35" s="12" t="s">
        <v>208</v>
      </c>
      <c r="Y35" s="25">
        <f t="shared" si="25"/>
        <v>0.24</v>
      </c>
      <c r="Z35" s="19" t="str">
        <f>IFERROR(IF(Y35="","",IF(Y35&lt;=0.2,"Muy Baja",IF(Y35&lt;=0.4,"Baja",IF(Y35&lt;=0.6,"Media",IF(Y35&lt;=0.8,"Alta","Muy Alta"))))),"")</f>
        <v>Baja</v>
      </c>
      <c r="AA35" s="24">
        <f>+Y35</f>
        <v>0.24</v>
      </c>
      <c r="AB35" s="19" t="str">
        <f>IFERROR(IF(AC35="","",IF(AC35&lt;=0.2,"Leve",IF(AC35&lt;=0.4,"Menor",IF(AC35&lt;=0.6,"Moderado",IF(AC35&lt;=0.8,"Mayor","Catastrófico"))))),"")</f>
        <v/>
      </c>
      <c r="AC35" s="24" t="str">
        <f t="shared" si="29"/>
        <v/>
      </c>
      <c r="AD35" s="2" t="str">
        <f>IFERROR(IF(OR(AND(Z35="Muy Baja",AB35="Leve"),AND(Z35="Muy Baja",AB35="Menor"),AND(Z35="Baja",AB35="Leve")),"Bajo",IF(OR(AND(Z35="Muy baja",AB35="Moderado"),AND(Z35="Baja",AB35="Menor"),AND(Z35="Baja",AB35="Moderado"),AND(Z35="Media",AB35="Leve"),AND(Z35="Media",AB35="Menor"),AND(Z35="Media",AB35="Moderado"),AND(Z35="Alta",AB35="Leve"),AND(Z35="Alta",AB35="Menor")),"Moderado",IF(OR(AND(Z35="Muy Baja",AB35="Mayor"),AND(Z35="Baja",AB35="Mayor"),AND(Z35="Media",AB35="Mayor"),AND(Z35="Alta",AB35="Moderado"),AND(Z35="Alta",AB35="Mayor"),AND(Z35="Muy Alta",AB35="Leve"),AND(Z35="Muy Alta",AB35="Menor"),AND(Z35="Muy Alta",AB35="Moderado"),AND(Z35="Muy Alta",AB35="Mayor")),"Alto",IF(OR(AND(Z35="Muy Baja",AB35="Catastrófico"),AND(Z35="Baja",AB35="Catastrófico"),AND(Z35="Media",AB35="Catastrófico"),AND(Z35="Alta",AB35="Catastrófico"),AND(Z35="Muy Alta",AB35="Catastrófico")),"Extremo","")))),"")</f>
        <v/>
      </c>
      <c r="AE35" s="12" t="s">
        <v>65</v>
      </c>
      <c r="AF35" s="18"/>
      <c r="AG35" s="12"/>
      <c r="AH35" s="26"/>
      <c r="AI35" s="26"/>
      <c r="AJ35" s="18"/>
      <c r="AK35" s="12"/>
    </row>
    <row r="36" spans="1:37" ht="72" customHeight="1" x14ac:dyDescent="0.3">
      <c r="A36" s="373"/>
      <c r="B36" s="403"/>
      <c r="C36" s="403"/>
      <c r="D36" s="403"/>
      <c r="E36" s="404"/>
      <c r="F36" s="403"/>
      <c r="G36" s="403"/>
      <c r="H36" s="428"/>
      <c r="I36" s="400"/>
      <c r="J36" s="401"/>
      <c r="K36" s="400">
        <f>IF(NOT(ISERROR(MATCH(J36,_xlfn.ANCHORARRAY(E39),0))),#REF!&amp;"Por favor no seleccionar los criterios de impacto",J36)</f>
        <v>0</v>
      </c>
      <c r="L36" s="402"/>
      <c r="M36" s="400"/>
      <c r="N36" s="374"/>
      <c r="O36" s="22">
        <v>2</v>
      </c>
      <c r="P36" s="23" t="s">
        <v>465</v>
      </c>
      <c r="Q36" s="23" t="s">
        <v>466</v>
      </c>
      <c r="R36" s="22" t="str">
        <f>IF(OR(S36="Preventivo",S36="Detectivo"),"Probabilidad",IF(S36="Correctivo","Impacto",""))</f>
        <v>Probabilidad</v>
      </c>
      <c r="S36" s="12" t="s">
        <v>60</v>
      </c>
      <c r="T36" s="12" t="s">
        <v>61</v>
      </c>
      <c r="U36" s="24" t="str">
        <f t="shared" ref="U36" si="34">IF(AND(S36="Preventivo",T36="Automático"),"50%",IF(AND(S36="Preventivo",T36="Manual"),"40%",IF(AND(S36="Detectivo",T36="Automático"),"40%",IF(AND(S36="Detectivo",T36="Manual"),"30%",IF(AND(S36="Correctivo",T36="Automático"),"35%",IF(AND(S36="Correctivo",T36="Manual"),"25%",""))))))</f>
        <v>40%</v>
      </c>
      <c r="V36" s="12" t="s">
        <v>69</v>
      </c>
      <c r="W36" s="12" t="s">
        <v>63</v>
      </c>
      <c r="X36" s="12" t="s">
        <v>64</v>
      </c>
      <c r="Y36" s="25">
        <f t="shared" si="25"/>
        <v>0</v>
      </c>
      <c r="Z36" s="19" t="str">
        <f t="shared" ref="Z36" si="35">IFERROR(IF(Y36="","",IF(Y36&lt;=0.2,"Muy Baja",IF(Y36&lt;=0.4,"Baja",IF(Y36&lt;=0.6,"Media",IF(Y36&lt;=0.8,"Alta","Muy Alta"))))),"")</f>
        <v>Muy Baja</v>
      </c>
      <c r="AA36" s="24">
        <f t="shared" ref="AA36" si="36">+Y36</f>
        <v>0</v>
      </c>
      <c r="AB36" s="19" t="str">
        <f t="shared" ref="AB36" si="37">IFERROR(IF(AC36="","",IF(AC36&lt;=0.2,"Leve",IF(AC36&lt;=0.4,"Menor",IF(AC36&lt;=0.6,"Moderado",IF(AC36&lt;=0.8,"Mayor","Catastrófico"))))),"")</f>
        <v>Leve</v>
      </c>
      <c r="AC36" s="24">
        <f t="shared" si="29"/>
        <v>0</v>
      </c>
      <c r="AD36" s="2" t="str">
        <f t="shared" ref="AD36" si="38">IFERROR(IF(OR(AND(Z36="Muy Baja",AB36="Leve"),AND(Z36="Muy Baja",AB36="Menor"),AND(Z36="Baja",AB36="Leve")),"Bajo",IF(OR(AND(Z36="Muy baja",AB36="Moderado"),AND(Z36="Baja",AB36="Menor"),AND(Z36="Baja",AB36="Moderado"),AND(Z36="Media",AB36="Leve"),AND(Z36="Media",AB36="Menor"),AND(Z36="Media",AB36="Moderado"),AND(Z36="Alta",AB36="Leve"),AND(Z36="Alta",AB36="Menor")),"Moderado",IF(OR(AND(Z36="Muy Baja",AB36="Mayor"),AND(Z36="Baja",AB36="Mayor"),AND(Z36="Media",AB36="Mayor"),AND(Z36="Alta",AB36="Moderado"),AND(Z36="Alta",AB36="Mayor"),AND(Z36="Muy Alta",AB36="Leve"),AND(Z36="Muy Alta",AB36="Menor"),AND(Z36="Muy Alta",AB36="Moderado"),AND(Z36="Muy Alta",AB36="Mayor")),"Alto",IF(OR(AND(Z36="Muy Baja",AB36="Catastrófico"),AND(Z36="Baja",AB36="Catastrófico"),AND(Z36="Media",AB36="Catastrófico"),AND(Z36="Alta",AB36="Catastrófico"),AND(Z36="Muy Alta",AB36="Catastrófico")),"Extremo","")))),"")</f>
        <v>Bajo</v>
      </c>
      <c r="AE36" s="12" t="s">
        <v>200</v>
      </c>
      <c r="AF36" s="18"/>
      <c r="AG36" s="12"/>
      <c r="AH36" s="26"/>
      <c r="AI36" s="26"/>
      <c r="AJ36" s="18"/>
      <c r="AK36" s="12"/>
    </row>
    <row r="37" spans="1:37" ht="72" customHeight="1" x14ac:dyDescent="0.3">
      <c r="A37" s="373">
        <v>2</v>
      </c>
      <c r="B37" s="403" t="s">
        <v>70</v>
      </c>
      <c r="C37" s="403" t="s">
        <v>467</v>
      </c>
      <c r="D37" s="403" t="s">
        <v>468</v>
      </c>
      <c r="E37" s="404" t="s">
        <v>469</v>
      </c>
      <c r="F37" s="403" t="s">
        <v>55</v>
      </c>
      <c r="G37" s="403" t="s">
        <v>84</v>
      </c>
      <c r="H37" s="402" t="s">
        <v>170</v>
      </c>
      <c r="I37" s="400">
        <f t="shared" ref="I37" si="39">IF(H37="","",IF(H37="Muy Baja",0.2,IF(H37="Baja",0.4,IF(H37="Media",0.6,IF(H37="Alta",0.8,IF(H37="Muy Alta",1,))))))</f>
        <v>0.4</v>
      </c>
      <c r="J37" s="401" t="s">
        <v>290</v>
      </c>
      <c r="K37" s="400" t="str">
        <f>IF(J37="","",IF(NOT(ISERROR(MATCH(J37,'[5]Tabla Impacto'!$B$37:$B$39,0))),'[5]Tabla Impacto'!$F$37&amp;"Por favor no seleccionar los criterios de impacto(Afectación Económica o presupuestal y Pérdida Reputacional)",J37))</f>
        <v xml:space="preserve">     El riesgo afecta la imagen de alguna área de la organización</v>
      </c>
      <c r="L37" s="402" t="str">
        <f>IF(OR(J37='[5]Tabla Impacto'!$F$25,J37='[5]Tabla Impacto'!$F$31),"Leve",IF(OR(J37='[5]Tabla Impacto'!$F$26,J37='[5]Tabla Impacto'!$F$32),"Menor",IF(OR(J37='[5]Tabla Impacto'!$F$27,J37='[5]Tabla Impacto'!$F$33,J37='[5]Tabla Impacto'!$F$37),"Moderado",IF(OR(J37='[5]Tabla Impacto'!$F$28,J37='[5]Tabla Impacto'!$F$34,J37='[5]Tabla Impacto'!$F$38),"Mayor",IF(OR(J37='[5]Tabla Impacto'!$F$29,J37='[5]Tabla Impacto'!$F$35,J37='[5]Tabla Impacto'!$F$39),"Catastrófico","")))))</f>
        <v/>
      </c>
      <c r="M37" s="400" t="str">
        <f t="shared" ref="M37" si="40">IF(L37="","",IF(L37="Leve",0.2,IF(L37="Menor",0.4,IF(L37="Moderado",0.6,IF(L37="Mayor",0.8,IF(L37="Catastrófico",1,))))))</f>
        <v/>
      </c>
      <c r="N37" s="374" t="str">
        <f t="shared" ref="N37" si="41">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
      </c>
      <c r="O37" s="22">
        <v>1</v>
      </c>
      <c r="P37" s="23" t="s">
        <v>470</v>
      </c>
      <c r="Q37" s="23" t="s">
        <v>673</v>
      </c>
      <c r="R37" s="22" t="str">
        <f>IF(OR(S37="Preventivo",S37="Detectivo"),"Probabilidad",IF(S37="Correctivo","Impacto",""))</f>
        <v>Probabilidad</v>
      </c>
      <c r="S37" s="12" t="s">
        <v>60</v>
      </c>
      <c r="T37" s="12" t="s">
        <v>61</v>
      </c>
      <c r="U37" s="24" t="str">
        <f>IF(AND(S37="Preventivo",T37="Automático"),"50%",IF(AND(S37="Preventivo",T37="Manual"),"40%",IF(AND(S37="Detectivo",T37="Automático"),"40%",IF(AND(S37="Detectivo",T37="Manual"),"30%",IF(AND(S37="Correctivo",T37="Automático"),"35%",IF(AND(S37="Correctivo",T37="Manual"),"25%",""))))))</f>
        <v>40%</v>
      </c>
      <c r="V37" s="12" t="s">
        <v>69</v>
      </c>
      <c r="W37" s="12" t="s">
        <v>63</v>
      </c>
      <c r="X37" s="12" t="s">
        <v>64</v>
      </c>
      <c r="Y37" s="25">
        <f t="shared" si="25"/>
        <v>0.24</v>
      </c>
      <c r="Z37" s="19" t="str">
        <f>IFERROR(IF(Y37="","",IF(Y37&lt;=0.2,"Muy Baja",IF(Y37&lt;=0.4,"Baja",IF(Y37&lt;=0.6,"Media",IF(Y37&lt;=0.8,"Alta","Muy Alta"))))),"")</f>
        <v>Baja</v>
      </c>
      <c r="AA37" s="24">
        <f>+Y37</f>
        <v>0.24</v>
      </c>
      <c r="AB37" s="19" t="str">
        <f>IFERROR(IF(AC37="","",IF(AC37&lt;=0.2,"Leve",IF(AC37&lt;=0.4,"Menor",IF(AC37&lt;=0.6,"Moderado",IF(AC37&lt;=0.8,"Mayor","Catastrófico"))))),"")</f>
        <v/>
      </c>
      <c r="AC37" s="24" t="str">
        <f t="shared" si="29"/>
        <v/>
      </c>
      <c r="AD37" s="2" t="str">
        <f>IFERROR(IF(OR(AND(Z37="Muy Baja",AB37="Leve"),AND(Z37="Muy Baja",AB37="Menor"),AND(Z37="Baja",AB37="Leve")),"Bajo",IF(OR(AND(Z37="Muy baja",AB37="Moderado"),AND(Z37="Baja",AB37="Menor"),AND(Z37="Baja",AB37="Moderado"),AND(Z37="Media",AB37="Leve"),AND(Z37="Media",AB37="Menor"),AND(Z37="Media",AB37="Moderado"),AND(Z37="Alta",AB37="Leve"),AND(Z37="Alta",AB37="Menor")),"Moderado",IF(OR(AND(Z37="Muy Baja",AB37="Mayor"),AND(Z37="Baja",AB37="Mayor"),AND(Z37="Media",AB37="Mayor"),AND(Z37="Alta",AB37="Moderado"),AND(Z37="Alta",AB37="Mayor"),AND(Z37="Muy Alta",AB37="Leve"),AND(Z37="Muy Alta",AB37="Menor"),AND(Z37="Muy Alta",AB37="Moderado"),AND(Z37="Muy Alta",AB37="Mayor")),"Alto",IF(OR(AND(Z37="Muy Baja",AB37="Catastrófico"),AND(Z37="Baja",AB37="Catastrófico"),AND(Z37="Media",AB37="Catastrófico"),AND(Z37="Alta",AB37="Catastrófico"),AND(Z37="Muy Alta",AB37="Catastrófico")),"Extremo","")))),"")</f>
        <v/>
      </c>
      <c r="AE37" s="12" t="s">
        <v>65</v>
      </c>
      <c r="AF37" s="18"/>
      <c r="AG37" s="12"/>
      <c r="AH37" s="26"/>
      <c r="AI37" s="26"/>
      <c r="AJ37" s="18"/>
      <c r="AK37" s="12"/>
    </row>
    <row r="38" spans="1:37" ht="72" customHeight="1" x14ac:dyDescent="0.3">
      <c r="A38" s="373"/>
      <c r="B38" s="403"/>
      <c r="C38" s="403"/>
      <c r="D38" s="403"/>
      <c r="E38" s="404"/>
      <c r="F38" s="403"/>
      <c r="G38" s="403"/>
      <c r="H38" s="402"/>
      <c r="I38" s="400"/>
      <c r="J38" s="401"/>
      <c r="K38" s="400">
        <f>IF(NOT(ISERROR(MATCH(J38,_xlfn.ANCHORARRAY(#REF!),0))),#REF!&amp;"Por favor no seleccionar los criterios de impacto",J38)</f>
        <v>0</v>
      </c>
      <c r="L38" s="402"/>
      <c r="M38" s="400"/>
      <c r="N38" s="374"/>
      <c r="O38" s="22">
        <v>2</v>
      </c>
      <c r="P38" s="23" t="s">
        <v>672</v>
      </c>
      <c r="Q38" s="23" t="s">
        <v>471</v>
      </c>
      <c r="R38" s="22" t="str">
        <f>IF(OR(S38="Preventivo",S38="Detectivo"),"Probabilidad",IF(S38="Correctivo","Impacto",""))</f>
        <v>Probabilidad</v>
      </c>
      <c r="S38" s="12" t="s">
        <v>60</v>
      </c>
      <c r="T38" s="12" t="s">
        <v>61</v>
      </c>
      <c r="U38" s="24" t="str">
        <f t="shared" ref="U38" si="42">IF(AND(S38="Preventivo",T38="Automático"),"50%",IF(AND(S38="Preventivo",T38="Manual"),"40%",IF(AND(S38="Detectivo",T38="Automático"),"40%",IF(AND(S38="Detectivo",T38="Manual"),"30%",IF(AND(S38="Correctivo",T38="Automático"),"35%",IF(AND(S38="Correctivo",T38="Manual"),"25%",""))))))</f>
        <v>40%</v>
      </c>
      <c r="V38" s="12" t="s">
        <v>69</v>
      </c>
      <c r="W38" s="12" t="s">
        <v>63</v>
      </c>
      <c r="X38" s="12" t="s">
        <v>64</v>
      </c>
      <c r="Y38" s="25">
        <f t="shared" si="25"/>
        <v>0</v>
      </c>
      <c r="Z38" s="19" t="str">
        <f t="shared" ref="Z38" si="43">IFERROR(IF(Y38="","",IF(Y38&lt;=0.2,"Muy Baja",IF(Y38&lt;=0.4,"Baja",IF(Y38&lt;=0.6,"Media",IF(Y38&lt;=0.8,"Alta","Muy Alta"))))),"")</f>
        <v>Muy Baja</v>
      </c>
      <c r="AA38" s="24">
        <f t="shared" ref="AA38" si="44">+Y38</f>
        <v>0</v>
      </c>
      <c r="AB38" s="19" t="str">
        <f t="shared" ref="AB38" si="45">IFERROR(IF(AC38="","",IF(AC38&lt;=0.2,"Leve",IF(AC38&lt;=0.4,"Menor",IF(AC38&lt;=0.6,"Moderado",IF(AC38&lt;=0.8,"Mayor","Catastrófico"))))),"")</f>
        <v>Leve</v>
      </c>
      <c r="AC38" s="24">
        <f t="shared" si="29"/>
        <v>0</v>
      </c>
      <c r="AD38" s="2" t="str">
        <f t="shared" ref="AD38" si="46">IFERROR(IF(OR(AND(Z38="Muy Baja",AB38="Leve"),AND(Z38="Muy Baja",AB38="Menor"),AND(Z38="Baja",AB38="Leve")),"Bajo",IF(OR(AND(Z38="Muy baja",AB38="Moderado"),AND(Z38="Baja",AB38="Menor"),AND(Z38="Baja",AB38="Moderado"),AND(Z38="Media",AB38="Leve"),AND(Z38="Media",AB38="Menor"),AND(Z38="Media",AB38="Moderado"),AND(Z38="Alta",AB38="Leve"),AND(Z38="Alta",AB38="Menor")),"Moderado",IF(OR(AND(Z38="Muy Baja",AB38="Mayor"),AND(Z38="Baja",AB38="Mayor"),AND(Z38="Media",AB38="Mayor"),AND(Z38="Alta",AB38="Moderado"),AND(Z38="Alta",AB38="Mayor"),AND(Z38="Muy Alta",AB38="Leve"),AND(Z38="Muy Alta",AB38="Menor"),AND(Z38="Muy Alta",AB38="Moderado"),AND(Z38="Muy Alta",AB38="Mayor")),"Alto",IF(OR(AND(Z38="Muy Baja",AB38="Catastrófico"),AND(Z38="Baja",AB38="Catastrófico"),AND(Z38="Media",AB38="Catastrófico"),AND(Z38="Alta",AB38="Catastrófico"),AND(Z38="Muy Alta",AB38="Catastrófico")),"Extremo","")))),"")</f>
        <v>Bajo</v>
      </c>
      <c r="AE38" s="12" t="s">
        <v>65</v>
      </c>
      <c r="AF38" s="18"/>
      <c r="AG38" s="12"/>
      <c r="AH38" s="26"/>
      <c r="AI38" s="26"/>
      <c r="AJ38" s="18"/>
      <c r="AK38" s="12"/>
    </row>
    <row r="39" spans="1:37" ht="72" customHeight="1" x14ac:dyDescent="0.3">
      <c r="A39" s="373">
        <v>3</v>
      </c>
      <c r="B39" s="403" t="s">
        <v>130</v>
      </c>
      <c r="C39" s="403" t="s">
        <v>472</v>
      </c>
      <c r="D39" s="403" t="s">
        <v>473</v>
      </c>
      <c r="E39" s="404" t="s">
        <v>474</v>
      </c>
      <c r="F39" s="403" t="s">
        <v>251</v>
      </c>
      <c r="G39" s="403" t="s">
        <v>84</v>
      </c>
      <c r="H39" s="402" t="s">
        <v>170</v>
      </c>
      <c r="I39" s="400">
        <f t="shared" ref="I39" si="47">IF(H39="","",IF(H39="Muy Baja",0.2,IF(H39="Baja",0.4,IF(H39="Media",0.6,IF(H39="Alta",0.8,IF(H39="Muy Alta",1,))))))</f>
        <v>0.4</v>
      </c>
      <c r="J39" s="401" t="s">
        <v>125</v>
      </c>
      <c r="K39" s="400" t="str">
        <f>IF(J39="","",IF(NOT(ISERROR(MATCH(J39,'[5]Tabla Impacto'!$B$37:$B$39,0))),'[5]Tabla Impacto'!$F$37&amp;"Por favor no seleccionar los criterios de impacto(Afectación Económica o presupuestal y Pérdida Reputacional)",J39))</f>
        <v xml:space="preserve">     Entre 10 y 50 SMLMV </v>
      </c>
      <c r="L39" s="402" t="str">
        <f>IF(OR(J39='[5]Tabla Impacto'!$F$25,J39='[5]Tabla Impacto'!$F$31),"Leve",IF(OR(J39='[5]Tabla Impacto'!$F$26,J39='[5]Tabla Impacto'!$F$32),"Menor",IF(OR(J39='[5]Tabla Impacto'!$F$27,J39='[5]Tabla Impacto'!$F$33,J39='[5]Tabla Impacto'!$F$37),"Moderado",IF(OR(J39='[5]Tabla Impacto'!$F$28,J39='[5]Tabla Impacto'!$F$34,J39='[5]Tabla Impacto'!$F$38),"Mayor",IF(OR(J39='[5]Tabla Impacto'!$F$29,J39='[5]Tabla Impacto'!$F$35,J39='[5]Tabla Impacto'!$F$39),"Catastrófico","")))))</f>
        <v/>
      </c>
      <c r="M39" s="400" t="str">
        <f t="shared" ref="M39" si="48">IF(L39="","",IF(L39="Leve",0.2,IF(L39="Menor",0.4,IF(L39="Moderado",0.6,IF(L39="Mayor",0.8,IF(L39="Catastrófico",1,))))))</f>
        <v/>
      </c>
      <c r="N39" s="374" t="str">
        <f t="shared" ref="N39" si="49">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22">
        <v>1</v>
      </c>
      <c r="P39" s="23" t="s">
        <v>475</v>
      </c>
      <c r="Q39" s="23" t="s">
        <v>674</v>
      </c>
      <c r="R39" s="22" t="str">
        <f t="shared" ref="R39:R40" si="50">IF(OR(S39="Preventivo",S39="Detectivo"),"Probabilidad",IF(S39="Correctivo","Impacto",""))</f>
        <v>Probabilidad</v>
      </c>
      <c r="S39" s="12" t="s">
        <v>60</v>
      </c>
      <c r="T39" s="12" t="s">
        <v>239</v>
      </c>
      <c r="U39" s="24" t="str">
        <f>IF(AND(S39="Preventivo",T39="Automático"),"50%",IF(AND(S39="Preventivo",T39="Manual"),"40%",IF(AND(S39="Detectivo",T39="Automático"),"40%",IF(AND(S39="Detectivo",T39="Manual"),"30%",IF(AND(S39="Correctivo",T39="Automático"),"35%",IF(AND(S39="Correctivo",T39="Manual"),"25%",""))))))</f>
        <v>50%</v>
      </c>
      <c r="V39" s="12" t="s">
        <v>69</v>
      </c>
      <c r="W39" s="12" t="s">
        <v>63</v>
      </c>
      <c r="X39" s="12" t="s">
        <v>64</v>
      </c>
      <c r="Y39" s="25">
        <f t="shared" si="25"/>
        <v>0.2</v>
      </c>
      <c r="Z39" s="19" t="str">
        <f>IFERROR(IF(Y39="","",IF(Y39&lt;=0.2,"Muy Baja",IF(Y39&lt;=0.4,"Baja",IF(Y39&lt;=0.6,"Media",IF(Y39&lt;=0.8,"Alta","Muy Alta"))))),"")</f>
        <v>Muy Baja</v>
      </c>
      <c r="AA39" s="24">
        <f>+Y39</f>
        <v>0.2</v>
      </c>
      <c r="AB39" s="19" t="str">
        <f>IFERROR(IF(AC39="","",IF(AC39&lt;=0.2,"Leve",IF(AC39&lt;=0.4,"Menor",IF(AC39&lt;=0.6,"Moderado",IF(AC39&lt;=0.8,"Mayor","Catastrófico"))))),"")</f>
        <v/>
      </c>
      <c r="AC39" s="24" t="str">
        <f t="shared" si="29"/>
        <v/>
      </c>
      <c r="AD39" s="2" t="str">
        <f>IFERROR(IF(OR(AND(Z39="Muy Baja",AB39="Leve"),AND(Z39="Muy Baja",AB39="Menor"),AND(Z39="Baja",AB39="Leve")),"Bajo",IF(OR(AND(Z39="Muy baja",AB39="Moderado"),AND(Z39="Baja",AB39="Menor"),AND(Z39="Baja",AB39="Moderado"),AND(Z39="Media",AB39="Leve"),AND(Z39="Media",AB39="Menor"),AND(Z39="Media",AB39="Moderado"),AND(Z39="Alta",AB39="Leve"),AND(Z39="Alta",AB39="Menor")),"Moderado",IF(OR(AND(Z39="Muy Baja",AB39="Mayor"),AND(Z39="Baja",AB39="Mayor"),AND(Z39="Media",AB39="Mayor"),AND(Z39="Alta",AB39="Moderado"),AND(Z39="Alta",AB39="Mayor"),AND(Z39="Muy Alta",AB39="Leve"),AND(Z39="Muy Alta",AB39="Menor"),AND(Z39="Muy Alta",AB39="Moderado"),AND(Z39="Muy Alta",AB39="Mayor")),"Alto",IF(OR(AND(Z39="Muy Baja",AB39="Catastrófico"),AND(Z39="Baja",AB39="Catastrófico"),AND(Z39="Media",AB39="Catastrófico"),AND(Z39="Alta",AB39="Catastrófico"),AND(Z39="Muy Alta",AB39="Catastrófico")),"Extremo","")))),"")</f>
        <v/>
      </c>
      <c r="AE39" s="12"/>
      <c r="AF39" s="18"/>
      <c r="AG39" s="12"/>
      <c r="AH39" s="26"/>
      <c r="AI39" s="26"/>
      <c r="AJ39" s="18"/>
      <c r="AK39" s="12"/>
    </row>
    <row r="40" spans="1:37" ht="72" customHeight="1" x14ac:dyDescent="0.3">
      <c r="A40" s="373"/>
      <c r="B40" s="403"/>
      <c r="C40" s="403"/>
      <c r="D40" s="403"/>
      <c r="E40" s="404"/>
      <c r="F40" s="403"/>
      <c r="G40" s="403"/>
      <c r="H40" s="402"/>
      <c r="I40" s="400"/>
      <c r="J40" s="401"/>
      <c r="K40" s="400">
        <f>IF(NOT(ISERROR(MATCH(J40,_xlfn.ANCHORARRAY(#REF!),0))),#REF!&amp;"Por favor no seleccionar los criterios de impacto",J40)</f>
        <v>0</v>
      </c>
      <c r="L40" s="402"/>
      <c r="M40" s="400"/>
      <c r="N40" s="374"/>
      <c r="O40" s="22">
        <v>2</v>
      </c>
      <c r="P40" s="23" t="s">
        <v>476</v>
      </c>
      <c r="Q40" s="23" t="s">
        <v>675</v>
      </c>
      <c r="R40" s="22" t="str">
        <f t="shared" si="50"/>
        <v>Probabilidad</v>
      </c>
      <c r="S40" s="12" t="s">
        <v>60</v>
      </c>
      <c r="T40" s="12" t="s">
        <v>61</v>
      </c>
      <c r="U40" s="24" t="str">
        <f t="shared" ref="U40" si="51">IF(AND(S40="Preventivo",T40="Automático"),"50%",IF(AND(S40="Preventivo",T40="Manual"),"40%",IF(AND(S40="Detectivo",T40="Automático"),"40%",IF(AND(S40="Detectivo",T40="Manual"),"30%",IF(AND(S40="Correctivo",T40="Automático"),"35%",IF(AND(S40="Correctivo",T40="Manual"),"25%",""))))))</f>
        <v>40%</v>
      </c>
      <c r="V40" s="12" t="s">
        <v>69</v>
      </c>
      <c r="W40" s="12" t="s">
        <v>63</v>
      </c>
      <c r="X40" s="12" t="s">
        <v>64</v>
      </c>
      <c r="Y40" s="25">
        <f t="shared" si="25"/>
        <v>0</v>
      </c>
      <c r="Z40" s="19" t="str">
        <f t="shared" ref="Z40" si="52">IFERROR(IF(Y40="","",IF(Y40&lt;=0.2,"Muy Baja",IF(Y40&lt;=0.4,"Baja",IF(Y40&lt;=0.6,"Media",IF(Y40&lt;=0.8,"Alta","Muy Alta"))))),"")</f>
        <v>Muy Baja</v>
      </c>
      <c r="AA40" s="24">
        <f t="shared" ref="AA40" si="53">+Y40</f>
        <v>0</v>
      </c>
      <c r="AB40" s="19" t="str">
        <f t="shared" ref="AB40" si="54">IFERROR(IF(AC40="","",IF(AC40&lt;=0.2,"Leve",IF(AC40&lt;=0.4,"Menor",IF(AC40&lt;=0.6,"Moderado",IF(AC40&lt;=0.8,"Mayor","Catastrófico"))))),"")</f>
        <v>Leve</v>
      </c>
      <c r="AC40" s="24">
        <f t="shared" si="29"/>
        <v>0</v>
      </c>
      <c r="AD40" s="2" t="str">
        <f t="shared" ref="AD40" si="55">IFERROR(IF(OR(AND(Z40="Muy Baja",AB40="Leve"),AND(Z40="Muy Baja",AB40="Menor"),AND(Z40="Baja",AB40="Leve")),"Bajo",IF(OR(AND(Z40="Muy baja",AB40="Moderado"),AND(Z40="Baja",AB40="Menor"),AND(Z40="Baja",AB40="Moderado"),AND(Z40="Media",AB40="Leve"),AND(Z40="Media",AB40="Menor"),AND(Z40="Media",AB40="Moderado"),AND(Z40="Alta",AB40="Leve"),AND(Z40="Alta",AB40="Menor")),"Moderado",IF(OR(AND(Z40="Muy Baja",AB40="Mayor"),AND(Z40="Baja",AB40="Mayor"),AND(Z40="Media",AB40="Mayor"),AND(Z40="Alta",AB40="Moderado"),AND(Z40="Alta",AB40="Mayor"),AND(Z40="Muy Alta",AB40="Leve"),AND(Z40="Muy Alta",AB40="Menor"),AND(Z40="Muy Alta",AB40="Moderado"),AND(Z40="Muy Alta",AB40="Mayor")),"Alto",IF(OR(AND(Z40="Muy Baja",AB40="Catastrófico"),AND(Z40="Baja",AB40="Catastrófico"),AND(Z40="Media",AB40="Catastrófico"),AND(Z40="Alta",AB40="Catastrófico"),AND(Z40="Muy Alta",AB40="Catastrófico")),"Extremo","")))),"")</f>
        <v>Bajo</v>
      </c>
      <c r="AE40" s="12"/>
      <c r="AF40" s="18"/>
      <c r="AG40" s="12"/>
      <c r="AH40" s="26"/>
      <c r="AI40" s="26"/>
      <c r="AJ40" s="18"/>
      <c r="AK40" s="12"/>
    </row>
    <row r="41" spans="1:37" x14ac:dyDescent="0.3">
      <c r="A41" s="340"/>
      <c r="B41" s="341"/>
      <c r="C41" s="341"/>
      <c r="D41" s="341"/>
      <c r="E41" s="342"/>
      <c r="F41" s="343"/>
      <c r="G41" s="341"/>
      <c r="H41" s="344"/>
      <c r="I41" s="345"/>
      <c r="J41" s="346"/>
      <c r="K41" s="347"/>
      <c r="L41" s="344"/>
      <c r="M41" s="345"/>
      <c r="N41" s="344"/>
      <c r="O41" s="340"/>
      <c r="P41" s="281"/>
      <c r="Q41" s="261"/>
      <c r="R41" s="348"/>
      <c r="S41" s="349"/>
      <c r="T41" s="350"/>
      <c r="U41" s="345"/>
      <c r="V41" s="350"/>
      <c r="W41" s="350"/>
      <c r="X41" s="350"/>
      <c r="Y41" s="351"/>
      <c r="Z41" s="352"/>
      <c r="AA41" s="345"/>
      <c r="AB41" s="352"/>
      <c r="AC41" s="345"/>
      <c r="AD41" s="352"/>
      <c r="AE41" s="350"/>
      <c r="AF41" s="353"/>
      <c r="AG41" s="353"/>
      <c r="AH41" s="354"/>
      <c r="AI41" s="354"/>
      <c r="AJ41" s="353"/>
      <c r="AK41" s="353"/>
    </row>
    <row r="42" spans="1:37" x14ac:dyDescent="0.3">
      <c r="A42" s="258"/>
      <c r="B42" s="259"/>
      <c r="C42" s="259"/>
      <c r="D42" s="259"/>
      <c r="E42" s="260"/>
      <c r="F42" s="261"/>
      <c r="G42" s="259"/>
      <c r="H42" s="262"/>
      <c r="I42" s="265"/>
      <c r="J42" s="264"/>
      <c r="K42" s="263"/>
      <c r="L42" s="262"/>
      <c r="M42" s="265"/>
      <c r="N42" s="262"/>
      <c r="O42" s="258"/>
      <c r="P42" s="285"/>
      <c r="Q42" s="261"/>
      <c r="R42" s="286"/>
      <c r="S42" s="287"/>
      <c r="T42" s="268"/>
      <c r="U42" s="265"/>
      <c r="V42" s="268"/>
      <c r="W42" s="268"/>
      <c r="X42" s="268"/>
      <c r="Y42" s="269"/>
      <c r="Z42" s="270"/>
      <c r="AA42" s="265"/>
      <c r="AB42" s="270"/>
      <c r="AC42" s="265"/>
      <c r="AD42" s="270"/>
      <c r="AE42" s="268"/>
      <c r="AF42" s="271"/>
      <c r="AG42" s="271"/>
      <c r="AH42" s="272"/>
      <c r="AI42" s="272"/>
      <c r="AJ42" s="271"/>
      <c r="AK42" s="271"/>
    </row>
    <row r="43" spans="1:37" ht="18" customHeight="1" x14ac:dyDescent="0.3">
      <c r="A43" s="415" t="s">
        <v>752</v>
      </c>
      <c r="B43" s="415"/>
      <c r="C43" s="415"/>
      <c r="D43" s="415"/>
      <c r="E43" s="415"/>
      <c r="F43" s="415"/>
      <c r="G43" s="415"/>
      <c r="H43" s="262"/>
      <c r="I43" s="265"/>
      <c r="J43" s="264"/>
      <c r="K43" s="263"/>
      <c r="L43" s="262"/>
      <c r="M43" s="265"/>
      <c r="N43" s="262"/>
      <c r="O43" s="258"/>
      <c r="P43" s="285"/>
      <c r="Q43" s="261"/>
      <c r="R43" s="286"/>
      <c r="S43" s="287"/>
      <c r="T43" s="268"/>
      <c r="U43" s="265"/>
      <c r="V43" s="268"/>
      <c r="W43" s="268"/>
      <c r="X43" s="268"/>
      <c r="Y43" s="269"/>
      <c r="Z43" s="270"/>
      <c r="AA43" s="265"/>
      <c r="AB43" s="270"/>
      <c r="AC43" s="265"/>
      <c r="AD43" s="270"/>
      <c r="AE43" s="268"/>
      <c r="AF43" s="271"/>
      <c r="AG43" s="271"/>
      <c r="AH43" s="272"/>
      <c r="AI43" s="272"/>
      <c r="AJ43" s="271"/>
      <c r="AK43" s="271"/>
    </row>
    <row r="44" spans="1:37" x14ac:dyDescent="0.3">
      <c r="A44" s="258"/>
      <c r="B44" s="259"/>
      <c r="C44" s="259"/>
      <c r="D44" s="259"/>
      <c r="E44" s="260"/>
      <c r="F44" s="261"/>
      <c r="G44" s="259"/>
      <c r="H44" s="262"/>
      <c r="I44" s="265"/>
      <c r="J44" s="264"/>
      <c r="K44" s="263"/>
      <c r="L44" s="262"/>
      <c r="M44" s="265"/>
      <c r="N44" s="262"/>
      <c r="O44" s="258"/>
      <c r="P44" s="285"/>
      <c r="Q44" s="261"/>
      <c r="R44" s="286"/>
      <c r="S44" s="287"/>
      <c r="T44" s="268"/>
      <c r="U44" s="265"/>
      <c r="V44" s="268"/>
      <c r="W44" s="268"/>
      <c r="X44" s="268"/>
      <c r="Y44" s="269"/>
      <c r="Z44" s="270"/>
      <c r="AA44" s="265"/>
      <c r="AB44" s="270"/>
      <c r="AC44" s="265"/>
      <c r="AD44" s="270"/>
      <c r="AE44" s="268"/>
      <c r="AF44" s="271"/>
      <c r="AG44" s="271"/>
      <c r="AH44" s="272"/>
      <c r="AI44" s="272"/>
      <c r="AJ44" s="271"/>
      <c r="AK44" s="271"/>
    </row>
    <row r="45" spans="1:37" x14ac:dyDescent="0.3">
      <c r="A45" s="325"/>
      <c r="B45" s="326"/>
      <c r="C45" s="326"/>
      <c r="D45" s="326"/>
      <c r="E45" s="327"/>
      <c r="F45" s="282"/>
      <c r="G45" s="282"/>
      <c r="H45" s="328"/>
      <c r="I45" s="329"/>
      <c r="J45" s="330"/>
      <c r="K45" s="329"/>
      <c r="L45" s="328"/>
      <c r="M45" s="331"/>
      <c r="N45" s="328"/>
      <c r="O45" s="325"/>
      <c r="P45" s="332"/>
      <c r="Q45" s="332"/>
      <c r="R45" s="333"/>
      <c r="S45" s="334"/>
      <c r="T45" s="335"/>
      <c r="U45" s="331"/>
      <c r="V45" s="335"/>
      <c r="W45" s="335"/>
      <c r="X45" s="335"/>
      <c r="Y45" s="336"/>
      <c r="Z45" s="337"/>
      <c r="AA45" s="331"/>
      <c r="AB45" s="337"/>
      <c r="AC45" s="331"/>
      <c r="AD45" s="337"/>
      <c r="AE45" s="335"/>
      <c r="AF45" s="338"/>
      <c r="AG45" s="338"/>
      <c r="AH45" s="339"/>
      <c r="AI45" s="339"/>
      <c r="AJ45" s="338"/>
      <c r="AK45" s="338"/>
    </row>
    <row r="46" spans="1:37" ht="23.4" x14ac:dyDescent="0.3">
      <c r="A46" s="439" t="s">
        <v>5</v>
      </c>
      <c r="B46" s="439"/>
      <c r="C46" s="440" t="s">
        <v>597</v>
      </c>
      <c r="D46" s="441"/>
      <c r="E46" s="441"/>
      <c r="F46" s="441"/>
      <c r="G46" s="441"/>
      <c r="H46" s="442" t="s">
        <v>7</v>
      </c>
      <c r="I46" s="442"/>
      <c r="J46" s="440" t="s">
        <v>711</v>
      </c>
      <c r="K46" s="441"/>
      <c r="L46" s="441"/>
      <c r="M46" s="441"/>
      <c r="N46" s="441"/>
      <c r="O46" s="442" t="s">
        <v>8</v>
      </c>
      <c r="P46" s="442"/>
      <c r="Q46" s="443"/>
      <c r="R46" s="444"/>
      <c r="S46" s="444"/>
      <c r="T46" s="444"/>
      <c r="U46" s="444"/>
      <c r="V46" s="444"/>
      <c r="W46" s="444"/>
      <c r="X46" s="444"/>
      <c r="Y46" s="444"/>
      <c r="Z46" s="444"/>
      <c r="AA46" s="444"/>
      <c r="AB46" s="444"/>
      <c r="AC46" s="444"/>
      <c r="AD46" s="444"/>
      <c r="AE46" s="445"/>
      <c r="AF46" s="280" t="s">
        <v>10</v>
      </c>
      <c r="AG46" s="446"/>
      <c r="AH46" s="446"/>
      <c r="AI46" s="446"/>
      <c r="AJ46" s="446"/>
      <c r="AK46" s="446"/>
    </row>
    <row r="47" spans="1:37" ht="14.4" customHeight="1" x14ac:dyDescent="0.3">
      <c r="A47" s="378" t="s">
        <v>12</v>
      </c>
      <c r="B47" s="378"/>
      <c r="C47" s="378"/>
      <c r="D47" s="378"/>
      <c r="E47" s="378"/>
      <c r="F47" s="378"/>
      <c r="G47" s="378"/>
      <c r="H47" s="379" t="s">
        <v>13</v>
      </c>
      <c r="I47" s="379"/>
      <c r="J47" s="379"/>
      <c r="K47" s="379"/>
      <c r="L47" s="379"/>
      <c r="M47" s="379"/>
      <c r="N47" s="379"/>
      <c r="O47" s="380" t="s">
        <v>14</v>
      </c>
      <c r="P47" s="380"/>
      <c r="Q47" s="380"/>
      <c r="R47" s="380"/>
      <c r="S47" s="380"/>
      <c r="T47" s="380"/>
      <c r="U47" s="380"/>
      <c r="V47" s="380"/>
      <c r="W47" s="380"/>
      <c r="X47" s="380"/>
      <c r="Y47" s="381" t="s">
        <v>15</v>
      </c>
      <c r="Z47" s="381"/>
      <c r="AA47" s="381"/>
      <c r="AB47" s="381"/>
      <c r="AC47" s="381"/>
      <c r="AD47" s="381"/>
      <c r="AE47" s="381"/>
      <c r="AF47" s="382" t="s">
        <v>16</v>
      </c>
      <c r="AG47" s="382"/>
      <c r="AH47" s="382"/>
      <c r="AI47" s="382"/>
      <c r="AJ47" s="382"/>
      <c r="AK47" s="382"/>
    </row>
    <row r="48" spans="1:37" x14ac:dyDescent="0.3">
      <c r="A48" s="405" t="s">
        <v>17</v>
      </c>
      <c r="B48" s="378" t="s">
        <v>18</v>
      </c>
      <c r="C48" s="390" t="s">
        <v>19</v>
      </c>
      <c r="D48" s="390" t="s">
        <v>20</v>
      </c>
      <c r="E48" s="390" t="s">
        <v>21</v>
      </c>
      <c r="F48" s="390" t="s">
        <v>22</v>
      </c>
      <c r="G48" s="390" t="s">
        <v>23</v>
      </c>
      <c r="H48" s="388" t="s">
        <v>24</v>
      </c>
      <c r="I48" s="379" t="s">
        <v>25</v>
      </c>
      <c r="J48" s="388" t="s">
        <v>26</v>
      </c>
      <c r="K48" s="388" t="s">
        <v>27</v>
      </c>
      <c r="L48" s="388" t="s">
        <v>28</v>
      </c>
      <c r="M48" s="379" t="s">
        <v>25</v>
      </c>
      <c r="N48" s="388" t="s">
        <v>29</v>
      </c>
      <c r="O48" s="396" t="s">
        <v>30</v>
      </c>
      <c r="P48" s="397" t="s">
        <v>31</v>
      </c>
      <c r="Q48" s="398" t="s">
        <v>32</v>
      </c>
      <c r="R48" s="397" t="s">
        <v>33</v>
      </c>
      <c r="S48" s="397" t="s">
        <v>34</v>
      </c>
      <c r="T48" s="397"/>
      <c r="U48" s="397"/>
      <c r="V48" s="397"/>
      <c r="W48" s="397"/>
      <c r="X48" s="397"/>
      <c r="Y48" s="391" t="s">
        <v>35</v>
      </c>
      <c r="Z48" s="391" t="s">
        <v>36</v>
      </c>
      <c r="AA48" s="391" t="s">
        <v>25</v>
      </c>
      <c r="AB48" s="391" t="s">
        <v>37</v>
      </c>
      <c r="AC48" s="391" t="s">
        <v>25</v>
      </c>
      <c r="AD48" s="391" t="s">
        <v>38</v>
      </c>
      <c r="AE48" s="391" t="s">
        <v>39</v>
      </c>
      <c r="AF48" s="392" t="s">
        <v>16</v>
      </c>
      <c r="AG48" s="392" t="s">
        <v>40</v>
      </c>
      <c r="AH48" s="392" t="s">
        <v>41</v>
      </c>
      <c r="AI48" s="392" t="s">
        <v>42</v>
      </c>
      <c r="AJ48" s="392" t="s">
        <v>43</v>
      </c>
      <c r="AK48" s="392" t="s">
        <v>44</v>
      </c>
    </row>
    <row r="49" spans="1:37" ht="79.8" x14ac:dyDescent="0.3">
      <c r="A49" s="405"/>
      <c r="B49" s="378"/>
      <c r="C49" s="390"/>
      <c r="D49" s="390"/>
      <c r="E49" s="390"/>
      <c r="F49" s="390"/>
      <c r="G49" s="390"/>
      <c r="H49" s="388"/>
      <c r="I49" s="379"/>
      <c r="J49" s="388"/>
      <c r="K49" s="388"/>
      <c r="L49" s="379"/>
      <c r="M49" s="379"/>
      <c r="N49" s="388"/>
      <c r="O49" s="396"/>
      <c r="P49" s="397"/>
      <c r="Q49" s="399"/>
      <c r="R49" s="397"/>
      <c r="S49" s="7" t="s">
        <v>45</v>
      </c>
      <c r="T49" s="7" t="s">
        <v>46</v>
      </c>
      <c r="U49" s="7" t="s">
        <v>47</v>
      </c>
      <c r="V49" s="7" t="s">
        <v>48</v>
      </c>
      <c r="W49" s="7" t="s">
        <v>49</v>
      </c>
      <c r="X49" s="7" t="s">
        <v>50</v>
      </c>
      <c r="Y49" s="391"/>
      <c r="Z49" s="391"/>
      <c r="AA49" s="391"/>
      <c r="AB49" s="391"/>
      <c r="AC49" s="391"/>
      <c r="AD49" s="391"/>
      <c r="AE49" s="391"/>
      <c r="AF49" s="392"/>
      <c r="AG49" s="392"/>
      <c r="AH49" s="392"/>
      <c r="AI49" s="392"/>
      <c r="AJ49" s="392"/>
      <c r="AK49" s="392"/>
    </row>
    <row r="50" spans="1:37" ht="38.4" customHeight="1" x14ac:dyDescent="0.3">
      <c r="A50" s="425">
        <v>3</v>
      </c>
      <c r="B50" s="403" t="s">
        <v>70</v>
      </c>
      <c r="C50" s="403" t="s">
        <v>381</v>
      </c>
      <c r="D50" s="403" t="s">
        <v>382</v>
      </c>
      <c r="E50" s="404" t="s">
        <v>383</v>
      </c>
      <c r="F50" s="434" t="s">
        <v>55</v>
      </c>
      <c r="G50" s="434">
        <v>500</v>
      </c>
      <c r="H50" s="428" t="str">
        <f>IF(G50&lt;=0,"",IF(G50&lt;=2,"Muy Baja",IF(G50&lt;=24,"Baja",IF(G50&lt;=500,"Media",IF(G50&lt;=5000,"Alta","Muy Alta")))))</f>
        <v>Media</v>
      </c>
      <c r="I50" s="429">
        <f>IF(H50="","",IF(H50="Muy Baja",0.2,IF(H50="Baja",0.4,IF(H50="Media",0.6,IF(H50="Alta",0.8,IF(H50="Muy Alta",1,))))))</f>
        <v>0.6</v>
      </c>
      <c r="J50" s="437" t="s">
        <v>290</v>
      </c>
      <c r="K50" s="429" t="str">
        <f>IF(NOT(ISERROR(MATCH(J50,'[4]Tabla Impacto'!$B$221:$B$223,0))),'[4]Tabla Impacto'!$F$223&amp;"Por favor no seleccionar los criterios de impacto(Afectación Económica o presupuestal y Pérdida Reputacional)",J50)</f>
        <v xml:space="preserve">     El riesgo afecta la imagen de alguna área de la organización</v>
      </c>
      <c r="L50" s="428" t="str">
        <f>IF(OR(K50='[4]Tabla Impacto'!$C$11,K50='[4]Tabla Impacto'!$D$11),"Leve",IF(OR(K50='[4]Tabla Impacto'!$C$12,K50='[4]Tabla Impacto'!$D$12),"Menor",IF(OR(K50='[4]Tabla Impacto'!$C$13,K50='[4]Tabla Impacto'!$D$13),"Moderado",IF(OR(K50='[4]Tabla Impacto'!$C$14,K50='[4]Tabla Impacto'!$D$14),"Mayor",IF(OR(K50='[4]Tabla Impacto'!$C$15,K50='[4]Tabla Impacto'!$D$15),"Catastrófico","")))))</f>
        <v/>
      </c>
      <c r="M50" s="432" t="str">
        <f>IF(L50="","",IF(L50="Leve",0.2,IF(L50="Menor",0.4,IF(L50="Moderado",0.6,IF(L50="Mayor",0.8,IF(L50="Catastrófico",1,))))))</f>
        <v/>
      </c>
      <c r="N50" s="428"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53">
        <v>1</v>
      </c>
      <c r="P50" s="23" t="s">
        <v>709</v>
      </c>
      <c r="Q50" s="23" t="s">
        <v>384</v>
      </c>
      <c r="R50" s="185" t="str">
        <f>IF(OR(S50="Preventivo",S50="Detectivo"),"Probabilidad",IF(S50="Correctivo","Impacto",""))</f>
        <v>Impacto</v>
      </c>
      <c r="S50" s="186" t="s">
        <v>115</v>
      </c>
      <c r="T50" s="155" t="s">
        <v>61</v>
      </c>
      <c r="U50" s="152" t="str">
        <f>IF(AND(S50="Preventivo",T50="Automático"),"50%",IF(AND(S50="Preventivo",T50="Manual"),"40%",IF(AND(S50="Detectivo",T50="Automático"),"40%",IF(AND(S50="Detectivo",T50="Manual"),"30%",IF(AND(S50="Correctivo",T50="Automático"),"35%",IF(AND(S50="Correctivo",T50="Manual"),"25%",""))))))</f>
        <v>25%</v>
      </c>
      <c r="V50" s="155" t="s">
        <v>62</v>
      </c>
      <c r="W50" s="155" t="s">
        <v>116</v>
      </c>
      <c r="X50" s="155" t="s">
        <v>208</v>
      </c>
      <c r="Y50" s="156">
        <f>IFERROR(IF(R50="Probabilidad",(I50-(+I50*U50)),IF(R50="Impacto",I50,"")),"")</f>
        <v>0.6</v>
      </c>
      <c r="Z50" s="51" t="str">
        <f>IFERROR(IF(Y50="","",IF(Y50&lt;=0.2,"Muy Baja",IF(Y50&lt;=0.4,"Baja",IF(Y50&lt;=0.6,"Media",IF(Y50&lt;=0.8,"Alta","Muy Alta"))))),"")</f>
        <v>Media</v>
      </c>
      <c r="AA50" s="152">
        <f>+Y50</f>
        <v>0.6</v>
      </c>
      <c r="AB50" s="51" t="str">
        <f>IFERROR(IF(AC50="","",IF(AC50&lt;=0.2,"Leve",IF(AC50&lt;=0.4,"Menor",IF(AC50&lt;=0.6,"Moderado",IF(AC50&lt;=0.8,"Mayor","Catastrófico"))))),"")</f>
        <v/>
      </c>
      <c r="AC50" s="152" t="str">
        <f>IFERROR(IF(R50="Impacto",(M50-(+M50*U50)),IF(R50="Probabilidad",M50,"")),"")</f>
        <v/>
      </c>
      <c r="AD50" s="51" t="str">
        <f>IFERROR(IF(OR(AND(Z50="Muy Baja",AB50="Leve"),AND(Z50="Muy Baja",AB50="Menor"),AND(Z50="Baja",AB50="Leve")),"Bajo",IF(OR(AND(Z50="Muy baja",AB50="Moderado"),AND(Z50="Baja",AB50="Menor"),AND(Z50="Baja",AB50="Moderado"),AND(Z50="Media",AB50="Leve"),AND(Z50="Media",AB50="Menor"),AND(Z50="Media",AB50="Moderado"),AND(Z50="Alta",AB50="Leve"),AND(Z50="Alta",AB50="Menor")),"Moderado",IF(OR(AND(Z50="Muy Baja",AB50="Mayor"),AND(Z50="Baja",AB50="Mayor"),AND(Z50="Media",AB50="Mayor"),AND(Z50="Alta",AB50="Moderado"),AND(Z50="Alta",AB50="Mayor"),AND(Z50="Muy Alta",AB50="Leve"),AND(Z50="Muy Alta",AB50="Menor"),AND(Z50="Muy Alta",AB50="Moderado"),AND(Z50="Muy Alta",AB50="Mayor")),"Alto",IF(OR(AND(Z50="Muy Baja",AB50="Catastrófico"),AND(Z50="Baja",AB50="Catastrófico"),AND(Z50="Media",AB50="Catastrófico"),AND(Z50="Alta",AB50="Catastrófico"),AND(Z50="Muy Alta",AB50="Catastrófico")),"Extremo","")))),"")</f>
        <v/>
      </c>
      <c r="AE50" s="155" t="s">
        <v>201</v>
      </c>
      <c r="AF50" s="80"/>
      <c r="AG50" s="80"/>
      <c r="AH50" s="157"/>
      <c r="AI50" s="157"/>
      <c r="AJ50" s="80"/>
      <c r="AK50" s="80"/>
    </row>
    <row r="51" spans="1:37" ht="60" customHeight="1" x14ac:dyDescent="0.3">
      <c r="A51" s="425"/>
      <c r="B51" s="403"/>
      <c r="C51" s="403"/>
      <c r="D51" s="403"/>
      <c r="E51" s="404"/>
      <c r="F51" s="434"/>
      <c r="G51" s="434"/>
      <c r="H51" s="428"/>
      <c r="I51" s="429"/>
      <c r="J51" s="437"/>
      <c r="K51" s="429">
        <f>IF(NOT(ISERROR(MATCH(J51,_xlfn.ANCHORARRAY(#REF!),0))),#REF!&amp;"Por favor no seleccionar los criterios de impacto",J51)</f>
        <v>0</v>
      </c>
      <c r="L51" s="428"/>
      <c r="M51" s="432"/>
      <c r="N51" s="428"/>
      <c r="O51" s="153">
        <v>2</v>
      </c>
      <c r="P51" s="158"/>
      <c r="Q51" s="158"/>
      <c r="R51" s="154" t="str">
        <f>IF(OR(S51="Preventivo",S51="Detectivo"),"Probabilidad",IF(S51="Correctivo","Impacto",""))</f>
        <v/>
      </c>
      <c r="S51" s="155"/>
      <c r="T51" s="155"/>
      <c r="U51" s="152" t="str">
        <f t="shared" ref="U51" si="56">IF(AND(S51="Preventivo",T51="Automático"),"50%",IF(AND(S51="Preventivo",T51="Manual"),"40%",IF(AND(S51="Detectivo",T51="Automático"),"40%",IF(AND(S51="Detectivo",T51="Manual"),"30%",IF(AND(S51="Correctivo",T51="Automático"),"35%",IF(AND(S51="Correctivo",T51="Manual"),"25%",""))))))</f>
        <v/>
      </c>
      <c r="V51" s="155"/>
      <c r="W51" s="155"/>
      <c r="X51" s="155"/>
      <c r="Y51" s="156" t="str">
        <f>IFERROR(IF(R51="Probabilidad",(I51-(+I51*U51)),IF(R51="Impacto",I51,"")),"")</f>
        <v/>
      </c>
      <c r="Z51" s="51" t="str">
        <f t="shared" ref="Z51" si="57">IFERROR(IF(Y51="","",IF(Y51&lt;=0.2,"Muy Baja",IF(Y51&lt;=0.4,"Baja",IF(Y51&lt;=0.6,"Media",IF(Y51&lt;=0.8,"Alta","Muy Alta"))))),"")</f>
        <v/>
      </c>
      <c r="AA51" s="152" t="str">
        <f t="shared" ref="AA51" si="58">+Y51</f>
        <v/>
      </c>
      <c r="AB51" s="51" t="str">
        <f t="shared" ref="AB51" si="59">IFERROR(IF(AC51="","",IF(AC51&lt;=0.2,"Leve",IF(AC51&lt;=0.4,"Menor",IF(AC51&lt;=0.6,"Moderado",IF(AC51&lt;=0.8,"Mayor","Catastrófico"))))),"")</f>
        <v/>
      </c>
      <c r="AC51" s="152" t="str">
        <f>IFERROR(IF(R51="Impacto",(M51-(+M51*U51)),IF(R51="Probabilidad",M51,"")),"")</f>
        <v/>
      </c>
      <c r="AD51" s="51" t="str">
        <f t="shared" ref="AD51" si="60">IFERROR(IF(OR(AND(Z51="Muy Baja",AB51="Leve"),AND(Z51="Muy Baja",AB51="Menor"),AND(Z51="Baja",AB51="Leve")),"Bajo",IF(OR(AND(Z51="Muy baja",AB51="Moderado"),AND(Z51="Baja",AB51="Menor"),AND(Z51="Baja",AB51="Moderado"),AND(Z51="Media",AB51="Leve"),AND(Z51="Media",AB51="Menor"),AND(Z51="Media",AB51="Moderado"),AND(Z51="Alta",AB51="Leve"),AND(Z51="Alta",AB51="Menor")),"Moderado",IF(OR(AND(Z51="Muy Baja",AB51="Mayor"),AND(Z51="Baja",AB51="Mayor"),AND(Z51="Media",AB51="Mayor"),AND(Z51="Alta",AB51="Moderado"),AND(Z51="Alta",AB51="Mayor"),AND(Z51="Muy Alta",AB51="Leve"),AND(Z51="Muy Alta",AB51="Menor"),AND(Z51="Muy Alta",AB51="Moderado"),AND(Z51="Muy Alta",AB51="Mayor")),"Alto",IF(OR(AND(Z51="Muy Baja",AB51="Catastrófico"),AND(Z51="Baja",AB51="Catastrófico"),AND(Z51="Media",AB51="Catastrófico"),AND(Z51="Alta",AB51="Catastrófico"),AND(Z51="Muy Alta",AB51="Catastrófico")),"Extremo","")))),"")</f>
        <v/>
      </c>
      <c r="AE51" s="155"/>
      <c r="AF51" s="80"/>
      <c r="AG51" s="80"/>
      <c r="AH51" s="157"/>
      <c r="AI51" s="157"/>
      <c r="AJ51" s="80"/>
      <c r="AK51" s="80"/>
    </row>
    <row r="52" spans="1:37" x14ac:dyDescent="0.3">
      <c r="A52" s="258"/>
      <c r="B52" s="259"/>
      <c r="C52" s="259"/>
      <c r="D52" s="259"/>
      <c r="E52" s="260"/>
      <c r="F52" s="261"/>
      <c r="G52" s="261"/>
      <c r="H52" s="262"/>
      <c r="I52" s="263"/>
      <c r="J52" s="264"/>
      <c r="K52" s="263"/>
      <c r="L52" s="262"/>
      <c r="M52" s="265"/>
      <c r="N52" s="262"/>
      <c r="O52" s="258"/>
      <c r="P52" s="266"/>
      <c r="Q52" s="266"/>
      <c r="R52" s="267"/>
      <c r="S52" s="268"/>
      <c r="T52" s="268"/>
      <c r="U52" s="265"/>
      <c r="V52" s="268"/>
      <c r="W52" s="268"/>
      <c r="X52" s="268"/>
      <c r="Y52" s="269"/>
      <c r="Z52" s="270"/>
      <c r="AA52" s="265"/>
      <c r="AB52" s="270"/>
      <c r="AC52" s="265"/>
      <c r="AD52" s="270"/>
      <c r="AE52" s="268"/>
      <c r="AF52" s="271"/>
      <c r="AG52" s="271"/>
      <c r="AH52" s="272"/>
      <c r="AI52" s="272"/>
      <c r="AJ52" s="271"/>
      <c r="AK52" s="271"/>
    </row>
    <row r="53" spans="1:37" x14ac:dyDescent="0.3">
      <c r="A53" s="27"/>
      <c r="B53" s="28"/>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row>
  </sheetData>
  <mergeCells count="298">
    <mergeCell ref="J39:J40"/>
    <mergeCell ref="K39:K40"/>
    <mergeCell ref="L39:L40"/>
    <mergeCell ref="M39:M40"/>
    <mergeCell ref="N39:N40"/>
    <mergeCell ref="A37:A38"/>
    <mergeCell ref="B37:B38"/>
    <mergeCell ref="C37:C38"/>
    <mergeCell ref="D37:D38"/>
    <mergeCell ref="E37:E38"/>
    <mergeCell ref="A39:A40"/>
    <mergeCell ref="B39:B40"/>
    <mergeCell ref="C39:C40"/>
    <mergeCell ref="D39:D40"/>
    <mergeCell ref="E39:E40"/>
    <mergeCell ref="F39:F40"/>
    <mergeCell ref="G39:G40"/>
    <mergeCell ref="H39:H40"/>
    <mergeCell ref="I39:I40"/>
    <mergeCell ref="F37:F38"/>
    <mergeCell ref="G37:G38"/>
    <mergeCell ref="H37:H38"/>
    <mergeCell ref="I37:I38"/>
    <mergeCell ref="J37:J38"/>
    <mergeCell ref="J25:J26"/>
    <mergeCell ref="K25:K26"/>
    <mergeCell ref="L25:L26"/>
    <mergeCell ref="M25:M26"/>
    <mergeCell ref="N25:N26"/>
    <mergeCell ref="J33:J34"/>
    <mergeCell ref="K33:K34"/>
    <mergeCell ref="L33:L34"/>
    <mergeCell ref="M33:M34"/>
    <mergeCell ref="N33:N34"/>
    <mergeCell ref="K37:K38"/>
    <mergeCell ref="L37:L38"/>
    <mergeCell ref="M37:M38"/>
    <mergeCell ref="N37:N38"/>
    <mergeCell ref="Q25:Q26"/>
    <mergeCell ref="A35:A36"/>
    <mergeCell ref="B35:B36"/>
    <mergeCell ref="C35:C36"/>
    <mergeCell ref="D35:D36"/>
    <mergeCell ref="E35:E36"/>
    <mergeCell ref="F35:F36"/>
    <mergeCell ref="G35:G36"/>
    <mergeCell ref="H35:H36"/>
    <mergeCell ref="I35:I36"/>
    <mergeCell ref="J35:J36"/>
    <mergeCell ref="K35:K36"/>
    <mergeCell ref="L35:L36"/>
    <mergeCell ref="M35:M36"/>
    <mergeCell ref="N35:N36"/>
    <mergeCell ref="A25:A26"/>
    <mergeCell ref="B25:B26"/>
    <mergeCell ref="C25:C26"/>
    <mergeCell ref="D25:D26"/>
    <mergeCell ref="E25:E26"/>
    <mergeCell ref="F25:F26"/>
    <mergeCell ref="G25:G26"/>
    <mergeCell ref="H25:H26"/>
    <mergeCell ref="I25:I26"/>
    <mergeCell ref="AI48:AI49"/>
    <mergeCell ref="AJ48:AJ49"/>
    <mergeCell ref="AK48:AK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J48:J49"/>
    <mergeCell ref="K48:K49"/>
    <mergeCell ref="L48:L49"/>
    <mergeCell ref="M48:M49"/>
    <mergeCell ref="N48:N49"/>
    <mergeCell ref="O48:O49"/>
    <mergeCell ref="P48:P49"/>
    <mergeCell ref="Q48:Q49"/>
    <mergeCell ref="R48:R49"/>
    <mergeCell ref="A48:A49"/>
    <mergeCell ref="B48:B49"/>
    <mergeCell ref="C48:C49"/>
    <mergeCell ref="D48:D49"/>
    <mergeCell ref="E48:E49"/>
    <mergeCell ref="F48:F49"/>
    <mergeCell ref="G48:G49"/>
    <mergeCell ref="H48:H49"/>
    <mergeCell ref="I48:I49"/>
    <mergeCell ref="A46:B46"/>
    <mergeCell ref="C46:G46"/>
    <mergeCell ref="H46:I46"/>
    <mergeCell ref="J46:N46"/>
    <mergeCell ref="O46:P46"/>
    <mergeCell ref="Q46:AE46"/>
    <mergeCell ref="AG46:AK46"/>
    <mergeCell ref="A47:G47"/>
    <mergeCell ref="H47:N47"/>
    <mergeCell ref="O47:X47"/>
    <mergeCell ref="Y47:AE47"/>
    <mergeCell ref="AF47:AK47"/>
    <mergeCell ref="A14:A15"/>
    <mergeCell ref="D16:D17"/>
    <mergeCell ref="E16:E17"/>
    <mergeCell ref="F16:F17"/>
    <mergeCell ref="G16:G17"/>
    <mergeCell ref="H16:H17"/>
    <mergeCell ref="I16:I17"/>
    <mergeCell ref="J16:J17"/>
    <mergeCell ref="H14:H15"/>
    <mergeCell ref="I14:I15"/>
    <mergeCell ref="J14:J15"/>
    <mergeCell ref="C16:C17"/>
    <mergeCell ref="N14:N15"/>
    <mergeCell ref="K16:K17"/>
    <mergeCell ref="L16:L17"/>
    <mergeCell ref="M16:M17"/>
    <mergeCell ref="N16:N17"/>
    <mergeCell ref="F14:F15"/>
    <mergeCell ref="M14:M15"/>
    <mergeCell ref="K14:K15"/>
    <mergeCell ref="L14:L15"/>
    <mergeCell ref="G14:G15"/>
    <mergeCell ref="S48:X48"/>
    <mergeCell ref="Y48:Y49"/>
    <mergeCell ref="Z48:Z49"/>
    <mergeCell ref="AA48:AA49"/>
    <mergeCell ref="AB48:AB49"/>
    <mergeCell ref="AC48:AC49"/>
    <mergeCell ref="AD48:AD49"/>
    <mergeCell ref="AE48:AE49"/>
    <mergeCell ref="AF48:AF49"/>
    <mergeCell ref="AG48:AG49"/>
    <mergeCell ref="AH48:AH49"/>
    <mergeCell ref="AG8:AK8"/>
    <mergeCell ref="A1:D3"/>
    <mergeCell ref="E1:AG1"/>
    <mergeCell ref="AH1:AK1"/>
    <mergeCell ref="E2:AG3"/>
    <mergeCell ref="AH2:AK2"/>
    <mergeCell ref="AH3:AK3"/>
    <mergeCell ref="B14:B15"/>
    <mergeCell ref="C14:C15"/>
    <mergeCell ref="D14:D15"/>
    <mergeCell ref="E14:E15"/>
    <mergeCell ref="A16:A17"/>
    <mergeCell ref="Q10:Q11"/>
    <mergeCell ref="R10:R11"/>
    <mergeCell ref="S10:X10"/>
    <mergeCell ref="A8:B8"/>
    <mergeCell ref="C8:G8"/>
    <mergeCell ref="H8:I8"/>
    <mergeCell ref="J8:N8"/>
    <mergeCell ref="O8:P8"/>
    <mergeCell ref="Q8:AE8"/>
    <mergeCell ref="B16:B17"/>
    <mergeCell ref="AE10:AE11"/>
    <mergeCell ref="AF10:AF11"/>
    <mergeCell ref="AG10:AG11"/>
    <mergeCell ref="A9:G9"/>
    <mergeCell ref="H9:N9"/>
    <mergeCell ref="O9:X9"/>
    <mergeCell ref="Y9:AE9"/>
    <mergeCell ref="AF9:AK9"/>
    <mergeCell ref="A10:A11"/>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 ref="P10:P11"/>
    <mergeCell ref="AH10:AH11"/>
    <mergeCell ref="AI10:AI11"/>
    <mergeCell ref="AJ10:AJ11"/>
    <mergeCell ref="AK10:AK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Y10:Y11"/>
    <mergeCell ref="Z10:Z11"/>
    <mergeCell ref="AA10:AA11"/>
    <mergeCell ref="AB10:AB11"/>
    <mergeCell ref="AC10:AC11"/>
    <mergeCell ref="AD10:AD11"/>
    <mergeCell ref="A31:B31"/>
    <mergeCell ref="C31:G31"/>
    <mergeCell ref="H31:I31"/>
    <mergeCell ref="J31:N31"/>
    <mergeCell ref="O31:P31"/>
    <mergeCell ref="Q31:AE31"/>
    <mergeCell ref="AG31:AK31"/>
    <mergeCell ref="A32:G32"/>
    <mergeCell ref="H32:N32"/>
    <mergeCell ref="O32:X32"/>
    <mergeCell ref="Y32:AE32"/>
    <mergeCell ref="AF32:AK32"/>
    <mergeCell ref="A33:A34"/>
    <mergeCell ref="B33:B34"/>
    <mergeCell ref="C33:C34"/>
    <mergeCell ref="D33:D34"/>
    <mergeCell ref="E33:E34"/>
    <mergeCell ref="F33:F34"/>
    <mergeCell ref="G33:G34"/>
    <mergeCell ref="H33:H34"/>
    <mergeCell ref="I33:I34"/>
    <mergeCell ref="O33:O34"/>
    <mergeCell ref="P33:P34"/>
    <mergeCell ref="Q33:Q34"/>
    <mergeCell ref="R33:R34"/>
    <mergeCell ref="S33:X33"/>
    <mergeCell ref="Y33:Y34"/>
    <mergeCell ref="Z33:Z34"/>
    <mergeCell ref="AA33:AA34"/>
    <mergeCell ref="AB33:AB34"/>
    <mergeCell ref="AC33:AC34"/>
    <mergeCell ref="AD33:AD34"/>
    <mergeCell ref="AE33:AE34"/>
    <mergeCell ref="AF33:AF34"/>
    <mergeCell ref="AG33:AG34"/>
    <mergeCell ref="AH33:AH34"/>
    <mergeCell ref="AI33:AI34"/>
    <mergeCell ref="AJ33:AJ34"/>
    <mergeCell ref="AK33:AK34"/>
    <mergeCell ref="A21:B21"/>
    <mergeCell ref="C21:G21"/>
    <mergeCell ref="H21:I21"/>
    <mergeCell ref="J21:N21"/>
    <mergeCell ref="O21:P21"/>
    <mergeCell ref="Q21:AE21"/>
    <mergeCell ref="AG21:AK21"/>
    <mergeCell ref="A22:G22"/>
    <mergeCell ref="H22:N22"/>
    <mergeCell ref="O22:X22"/>
    <mergeCell ref="Y22:AE22"/>
    <mergeCell ref="AF22:AK22"/>
    <mergeCell ref="Q23:Q24"/>
    <mergeCell ref="R23:R24"/>
    <mergeCell ref="A23:A24"/>
    <mergeCell ref="B23:B24"/>
    <mergeCell ref="C23:C24"/>
    <mergeCell ref="D23:D24"/>
    <mergeCell ref="E23:E24"/>
    <mergeCell ref="F23:F24"/>
    <mergeCell ref="G23:G24"/>
    <mergeCell ref="H23:H24"/>
    <mergeCell ref="I23:I24"/>
    <mergeCell ref="AG23:AG24"/>
    <mergeCell ref="AH23:AH24"/>
    <mergeCell ref="AI23:AI24"/>
    <mergeCell ref="AJ23:AJ24"/>
    <mergeCell ref="AK23:AK24"/>
    <mergeCell ref="A5:B5"/>
    <mergeCell ref="A28:E28"/>
    <mergeCell ref="A43:G43"/>
    <mergeCell ref="S23:X23"/>
    <mergeCell ref="Y23:Y24"/>
    <mergeCell ref="Z23:Z24"/>
    <mergeCell ref="AA23:AA24"/>
    <mergeCell ref="AB23:AB24"/>
    <mergeCell ref="AC23:AC24"/>
    <mergeCell ref="AD23:AD24"/>
    <mergeCell ref="AE23:AE24"/>
    <mergeCell ref="AF23:AF24"/>
    <mergeCell ref="J23:J24"/>
    <mergeCell ref="K23:K24"/>
    <mergeCell ref="L23:L24"/>
    <mergeCell ref="M23:M24"/>
    <mergeCell ref="N23:N24"/>
    <mergeCell ref="O23:O24"/>
    <mergeCell ref="P23:P24"/>
  </mergeCells>
  <conditionalFormatting sqref="H12 Z12:Z20 Z25:Z30 Z35:Z45">
    <cfRule type="cellIs" dxfId="998" priority="126" operator="equal">
      <formula>"Muy Alta"</formula>
    </cfRule>
    <cfRule type="cellIs" dxfId="997" priority="127" operator="equal">
      <formula>"Alta"</formula>
    </cfRule>
    <cfRule type="cellIs" dxfId="996" priority="128" operator="equal">
      <formula>"Media"</formula>
    </cfRule>
    <cfRule type="cellIs" dxfId="995" priority="129" operator="equal">
      <formula>"Baja"</formula>
    </cfRule>
    <cfRule type="cellIs" dxfId="994" priority="130" operator="equal">
      <formula>"Muy Baja"</formula>
    </cfRule>
  </conditionalFormatting>
  <conditionalFormatting sqref="H14">
    <cfRule type="cellIs" dxfId="993" priority="187" operator="equal">
      <formula>"Baja"</formula>
    </cfRule>
    <cfRule type="cellIs" dxfId="992" priority="186" operator="equal">
      <formula>"Media"</formula>
    </cfRule>
    <cfRule type="cellIs" dxfId="991" priority="185" operator="equal">
      <formula>"Alta"</formula>
    </cfRule>
    <cfRule type="cellIs" dxfId="990" priority="188" operator="equal">
      <formula>"Muy Baja"</formula>
    </cfRule>
    <cfRule type="cellIs" dxfId="989" priority="184" operator="equal">
      <formula>"Muy Alta"</formula>
    </cfRule>
  </conditionalFormatting>
  <conditionalFormatting sqref="H16">
    <cfRule type="cellIs" dxfId="988" priority="173" operator="equal">
      <formula>"Baja"</formula>
    </cfRule>
    <cfRule type="cellIs" dxfId="987" priority="174" operator="equal">
      <formula>"Muy Baja"</formula>
    </cfRule>
    <cfRule type="cellIs" dxfId="986" priority="172" operator="equal">
      <formula>"Media"</formula>
    </cfRule>
    <cfRule type="cellIs" dxfId="985" priority="170" operator="equal">
      <formula>"Muy Alta"</formula>
    </cfRule>
    <cfRule type="cellIs" dxfId="984" priority="171" operator="equal">
      <formula>"Alta"</formula>
    </cfRule>
  </conditionalFormatting>
  <conditionalFormatting sqref="H25 H35">
    <cfRule type="cellIs" dxfId="983" priority="68" operator="equal">
      <formula>"Muy Alta"</formula>
    </cfRule>
    <cfRule type="cellIs" dxfId="982" priority="72" operator="equal">
      <formula>"Muy Baja"</formula>
    </cfRule>
    <cfRule type="cellIs" dxfId="981" priority="69" operator="equal">
      <formula>"Alta"</formula>
    </cfRule>
    <cfRule type="cellIs" dxfId="980" priority="70" operator="equal">
      <formula>"Media"</formula>
    </cfRule>
    <cfRule type="cellIs" dxfId="979" priority="71" operator="equal">
      <formula>"Baja"</formula>
    </cfRule>
  </conditionalFormatting>
  <conditionalFormatting sqref="H37">
    <cfRule type="cellIs" dxfId="978" priority="25" operator="equal">
      <formula>"Muy Alta"</formula>
    </cfRule>
    <cfRule type="cellIs" dxfId="977" priority="26" operator="equal">
      <formula>"Alta"</formula>
    </cfRule>
    <cfRule type="cellIs" dxfId="976" priority="29" operator="equal">
      <formula>"Muy Baja"</formula>
    </cfRule>
    <cfRule type="cellIs" dxfId="975" priority="27" operator="equal">
      <formula>"Media"</formula>
    </cfRule>
    <cfRule type="cellIs" dxfId="974" priority="28" operator="equal">
      <formula>"Baja"</formula>
    </cfRule>
  </conditionalFormatting>
  <conditionalFormatting sqref="H39">
    <cfRule type="cellIs" dxfId="973" priority="15" operator="equal">
      <formula>"Muy Baja"</formula>
    </cfRule>
    <cfRule type="cellIs" dxfId="972" priority="13" operator="equal">
      <formula>"Media"</formula>
    </cfRule>
    <cfRule type="cellIs" dxfId="971" priority="11" operator="equal">
      <formula>"Muy Alta"</formula>
    </cfRule>
    <cfRule type="cellIs" dxfId="970" priority="12" operator="equal">
      <formula>"Alta"</formula>
    </cfRule>
    <cfRule type="cellIs" dxfId="969" priority="14" operator="equal">
      <formula>"Baja"</formula>
    </cfRule>
  </conditionalFormatting>
  <conditionalFormatting sqref="H50">
    <cfRule type="cellIs" dxfId="968" priority="115" operator="equal">
      <formula>"Muy Baja"</formula>
    </cfRule>
    <cfRule type="cellIs" dxfId="967" priority="114" operator="equal">
      <formula>"Baja"</formula>
    </cfRule>
    <cfRule type="cellIs" dxfId="966" priority="113" operator="equal">
      <formula>"Media"</formula>
    </cfRule>
    <cfRule type="cellIs" dxfId="965" priority="111" operator="equal">
      <formula>"Muy Alta"</formula>
    </cfRule>
    <cfRule type="cellIs" dxfId="964" priority="112" operator="equal">
      <formula>"Alta"</formula>
    </cfRule>
  </conditionalFormatting>
  <conditionalFormatting sqref="K12:K20 K25:K30 K35:K45">
    <cfRule type="containsText" dxfId="963" priority="1" operator="containsText" text="❌">
      <formula>NOT(ISERROR(SEARCH("❌",K12)))</formula>
    </cfRule>
  </conditionalFormatting>
  <conditionalFormatting sqref="K50:K52">
    <cfRule type="containsText" dxfId="962" priority="87" operator="containsText" text="❌">
      <formula>NOT(ISERROR(SEARCH("❌",K50)))</formula>
    </cfRule>
  </conditionalFormatting>
  <conditionalFormatting sqref="L12 AB12:AB20 AB25:AB30 AB35:AB45">
    <cfRule type="cellIs" dxfId="961" priority="121" operator="equal">
      <formula>"Catastrófico"</formula>
    </cfRule>
    <cfRule type="cellIs" dxfId="960" priority="122" operator="equal">
      <formula>"Mayor"</formula>
    </cfRule>
    <cfRule type="cellIs" dxfId="959" priority="123" operator="equal">
      <formula>"Moderado"</formula>
    </cfRule>
    <cfRule type="cellIs" dxfId="958" priority="124" operator="equal">
      <formula>"Menor"</formula>
    </cfRule>
    <cfRule type="cellIs" dxfId="957" priority="125" operator="equal">
      <formula>"Leve"</formula>
    </cfRule>
  </conditionalFormatting>
  <conditionalFormatting sqref="L14">
    <cfRule type="cellIs" dxfId="956" priority="183" operator="equal">
      <formula>"Leve"</formula>
    </cfRule>
    <cfRule type="cellIs" dxfId="955" priority="180" operator="equal">
      <formula>"Mayor"</formula>
    </cfRule>
    <cfRule type="cellIs" dxfId="954" priority="179" operator="equal">
      <formula>"Catastrófico"</formula>
    </cfRule>
    <cfRule type="cellIs" dxfId="953" priority="181" operator="equal">
      <formula>"Moderado"</formula>
    </cfRule>
    <cfRule type="cellIs" dxfId="952" priority="182" operator="equal">
      <formula>"Menor"</formula>
    </cfRule>
  </conditionalFormatting>
  <conditionalFormatting sqref="L16">
    <cfRule type="cellIs" dxfId="951" priority="169" operator="equal">
      <formula>"Leve"</formula>
    </cfRule>
    <cfRule type="cellIs" dxfId="950" priority="168" operator="equal">
      <formula>"Menor"</formula>
    </cfRule>
    <cfRule type="cellIs" dxfId="949" priority="167" operator="equal">
      <formula>"Moderado"</formula>
    </cfRule>
    <cfRule type="cellIs" dxfId="948" priority="166" operator="equal">
      <formula>"Mayor"</formula>
    </cfRule>
    <cfRule type="cellIs" dxfId="947" priority="165" operator="equal">
      <formula>"Catastrófico"</formula>
    </cfRule>
  </conditionalFormatting>
  <conditionalFormatting sqref="L25">
    <cfRule type="cellIs" dxfId="946" priority="63" operator="equal">
      <formula>"Catastrófico"</formula>
    </cfRule>
    <cfRule type="cellIs" dxfId="945" priority="64" operator="equal">
      <formula>"Mayor"</formula>
    </cfRule>
    <cfRule type="cellIs" dxfId="944" priority="65" operator="equal">
      <formula>"Moderado"</formula>
    </cfRule>
    <cfRule type="cellIs" dxfId="943" priority="66" operator="equal">
      <formula>"Menor"</formula>
    </cfRule>
    <cfRule type="cellIs" dxfId="942" priority="67" operator="equal">
      <formula>"Leve"</formula>
    </cfRule>
  </conditionalFormatting>
  <conditionalFormatting sqref="L35">
    <cfRule type="cellIs" dxfId="941" priority="34" operator="equal">
      <formula>"Catastrófico"</formula>
    </cfRule>
    <cfRule type="cellIs" dxfId="940" priority="35" operator="equal">
      <formula>"Mayor"</formula>
    </cfRule>
    <cfRule type="cellIs" dxfId="939" priority="36" operator="equal">
      <formula>"Moderado"</formula>
    </cfRule>
    <cfRule type="cellIs" dxfId="938" priority="37" operator="equal">
      <formula>"Menor"</formula>
    </cfRule>
    <cfRule type="cellIs" dxfId="937" priority="38" operator="equal">
      <formula>"Leve"</formula>
    </cfRule>
  </conditionalFormatting>
  <conditionalFormatting sqref="L37">
    <cfRule type="cellIs" dxfId="936" priority="21" operator="equal">
      <formula>"Mayor"</formula>
    </cfRule>
    <cfRule type="cellIs" dxfId="935" priority="20" operator="equal">
      <formula>"Catastrófico"</formula>
    </cfRule>
    <cfRule type="cellIs" dxfId="934" priority="22" operator="equal">
      <formula>"Moderado"</formula>
    </cfRule>
    <cfRule type="cellIs" dxfId="933" priority="23" operator="equal">
      <formula>"Menor"</formula>
    </cfRule>
    <cfRule type="cellIs" dxfId="932" priority="24" operator="equal">
      <formula>"Leve"</formula>
    </cfRule>
  </conditionalFormatting>
  <conditionalFormatting sqref="L39">
    <cfRule type="cellIs" dxfId="931" priority="6" operator="equal">
      <formula>"Catastrófico"</formula>
    </cfRule>
    <cfRule type="cellIs" dxfId="930" priority="7" operator="equal">
      <formula>"Mayor"</formula>
    </cfRule>
    <cfRule type="cellIs" dxfId="929" priority="8" operator="equal">
      <formula>"Moderado"</formula>
    </cfRule>
    <cfRule type="cellIs" dxfId="928" priority="9" operator="equal">
      <formula>"Menor"</formula>
    </cfRule>
    <cfRule type="cellIs" dxfId="927" priority="10" operator="equal">
      <formula>"Leve"</formula>
    </cfRule>
  </conditionalFormatting>
  <conditionalFormatting sqref="L50">
    <cfRule type="cellIs" dxfId="926" priority="108" operator="equal">
      <formula>"Moderado"</formula>
    </cfRule>
    <cfRule type="cellIs" dxfId="925" priority="106" operator="equal">
      <formula>"Catastrófico"</formula>
    </cfRule>
    <cfRule type="cellIs" dxfId="924" priority="107" operator="equal">
      <formula>"Mayor"</formula>
    </cfRule>
    <cfRule type="cellIs" dxfId="923" priority="109" operator="equal">
      <formula>"Menor"</formula>
    </cfRule>
    <cfRule type="cellIs" dxfId="922" priority="110" operator="equal">
      <formula>"Leve"</formula>
    </cfRule>
  </conditionalFormatting>
  <conditionalFormatting sqref="N12 AD12:AD20 AD25:AD30 AD35:AD45">
    <cfRule type="cellIs" dxfId="921" priority="117" operator="equal">
      <formula>"Extremo"</formula>
    </cfRule>
    <cfRule type="cellIs" dxfId="920" priority="118" operator="equal">
      <formula>"Alto"</formula>
    </cfRule>
    <cfRule type="cellIs" dxfId="919" priority="119" operator="equal">
      <formula>"Moderado"</formula>
    </cfRule>
    <cfRule type="cellIs" dxfId="918" priority="120" operator="equal">
      <formula>"Bajo"</formula>
    </cfRule>
  </conditionalFormatting>
  <conditionalFormatting sqref="N14">
    <cfRule type="cellIs" dxfId="917" priority="178" operator="equal">
      <formula>"Bajo"</formula>
    </cfRule>
    <cfRule type="cellIs" dxfId="916" priority="177" operator="equal">
      <formula>"Moderado"</formula>
    </cfRule>
    <cfRule type="cellIs" dxfId="915" priority="176" operator="equal">
      <formula>"Alto"</formula>
    </cfRule>
    <cfRule type="cellIs" dxfId="914" priority="175" operator="equal">
      <formula>"Extremo"</formula>
    </cfRule>
  </conditionalFormatting>
  <conditionalFormatting sqref="N16">
    <cfRule type="cellIs" dxfId="913" priority="163" operator="equal">
      <formula>"Moderado"</formula>
    </cfRule>
    <cfRule type="cellIs" dxfId="912" priority="164" operator="equal">
      <formula>"Bajo"</formula>
    </cfRule>
    <cfRule type="cellIs" dxfId="911" priority="161" operator="equal">
      <formula>"Extremo"</formula>
    </cfRule>
    <cfRule type="cellIs" dxfId="910" priority="162" operator="equal">
      <formula>"Alto"</formula>
    </cfRule>
  </conditionalFormatting>
  <conditionalFormatting sqref="N25">
    <cfRule type="cellIs" dxfId="909" priority="60" operator="equal">
      <formula>"Alto"</formula>
    </cfRule>
    <cfRule type="cellIs" dxfId="908" priority="59" operator="equal">
      <formula>"Extremo"</formula>
    </cfRule>
    <cfRule type="cellIs" dxfId="907" priority="62" operator="equal">
      <formula>"Bajo"</formula>
    </cfRule>
    <cfRule type="cellIs" dxfId="906" priority="61" operator="equal">
      <formula>"Moderado"</formula>
    </cfRule>
  </conditionalFormatting>
  <conditionalFormatting sqref="N35">
    <cfRule type="cellIs" dxfId="905" priority="30" operator="equal">
      <formula>"Extremo"</formula>
    </cfRule>
    <cfRule type="cellIs" dxfId="904" priority="31" operator="equal">
      <formula>"Alto"</formula>
    </cfRule>
    <cfRule type="cellIs" dxfId="903" priority="33" operator="equal">
      <formula>"Bajo"</formula>
    </cfRule>
    <cfRule type="cellIs" dxfId="902" priority="32" operator="equal">
      <formula>"Moderado"</formula>
    </cfRule>
  </conditionalFormatting>
  <conditionalFormatting sqref="N37">
    <cfRule type="cellIs" dxfId="901" priority="16" operator="equal">
      <formula>"Extremo"</formula>
    </cfRule>
    <cfRule type="cellIs" dxfId="900" priority="19" operator="equal">
      <formula>"Bajo"</formula>
    </cfRule>
    <cfRule type="cellIs" dxfId="899" priority="18" operator="equal">
      <formula>"Moderado"</formula>
    </cfRule>
    <cfRule type="cellIs" dxfId="898" priority="17" operator="equal">
      <formula>"Alto"</formula>
    </cfRule>
  </conditionalFormatting>
  <conditionalFormatting sqref="N39">
    <cfRule type="cellIs" dxfId="897" priority="3" operator="equal">
      <formula>"Alto"</formula>
    </cfRule>
    <cfRule type="cellIs" dxfId="896" priority="4" operator="equal">
      <formula>"Moderado"</formula>
    </cfRule>
    <cfRule type="cellIs" dxfId="895" priority="5" operator="equal">
      <formula>"Bajo"</formula>
    </cfRule>
    <cfRule type="cellIs" dxfId="894" priority="2" operator="equal">
      <formula>"Extremo"</formula>
    </cfRule>
  </conditionalFormatting>
  <conditionalFormatting sqref="N50">
    <cfRule type="cellIs" dxfId="893" priority="104" operator="equal">
      <formula>"Moderado"</formula>
    </cfRule>
    <cfRule type="cellIs" dxfId="892" priority="105" operator="equal">
      <formula>"Bajo"</formula>
    </cfRule>
    <cfRule type="cellIs" dxfId="891" priority="103" operator="equal">
      <formula>"Alto"</formula>
    </cfRule>
    <cfRule type="cellIs" dxfId="890" priority="102" operator="equal">
      <formula>"Extremo"</formula>
    </cfRule>
  </conditionalFormatting>
  <conditionalFormatting sqref="Z50:Z52">
    <cfRule type="cellIs" dxfId="889" priority="98" operator="equal">
      <formula>"Alta"</formula>
    </cfRule>
    <cfRule type="cellIs" dxfId="888" priority="99" operator="equal">
      <formula>"Media"</formula>
    </cfRule>
    <cfRule type="cellIs" dxfId="887" priority="100" operator="equal">
      <formula>"Baja"</formula>
    </cfRule>
    <cfRule type="cellIs" dxfId="886" priority="97" operator="equal">
      <formula>"Muy Alta"</formula>
    </cfRule>
    <cfRule type="cellIs" dxfId="885" priority="101" operator="equal">
      <formula>"Muy Baja"</formula>
    </cfRule>
  </conditionalFormatting>
  <conditionalFormatting sqref="AB50:AB52">
    <cfRule type="cellIs" dxfId="884" priority="93" operator="equal">
      <formula>"Mayor"</formula>
    </cfRule>
    <cfRule type="cellIs" dxfId="883" priority="94" operator="equal">
      <formula>"Moderado"</formula>
    </cfRule>
    <cfRule type="cellIs" dxfId="882" priority="95" operator="equal">
      <formula>"Menor"</formula>
    </cfRule>
    <cfRule type="cellIs" dxfId="881" priority="96" operator="equal">
      <formula>"Leve"</formula>
    </cfRule>
    <cfRule type="cellIs" dxfId="880" priority="92" operator="equal">
      <formula>"Catastrófico"</formula>
    </cfRule>
  </conditionalFormatting>
  <conditionalFormatting sqref="AD50:AD52">
    <cfRule type="cellIs" dxfId="879" priority="89" operator="equal">
      <formula>"Alto"</formula>
    </cfRule>
    <cfRule type="cellIs" dxfId="878" priority="88" operator="equal">
      <formula>"Extremo"</formula>
    </cfRule>
    <cfRule type="cellIs" dxfId="877" priority="91" operator="equal">
      <formula>"Bajo"</formula>
    </cfRule>
    <cfRule type="cellIs" dxfId="876" priority="90" operator="equal">
      <formula>"Moderado"</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31D5-42DA-4E48-A8E1-FBDFE406C06C}">
  <sheetPr>
    <tabColor rgb="FF00B0F0"/>
  </sheetPr>
  <dimension ref="A1:AK18"/>
  <sheetViews>
    <sheetView topLeftCell="A13" zoomScale="80" zoomScaleNormal="80" workbookViewId="0">
      <selection activeCell="E15" sqref="E15"/>
    </sheetView>
  </sheetViews>
  <sheetFormatPr baseColWidth="10" defaultRowHeight="14.4" x14ac:dyDescent="0.3"/>
  <cols>
    <col min="2" max="2" width="14.109375" customWidth="1"/>
    <col min="3" max="4" width="15.33203125" customWidth="1"/>
    <col min="5" max="5" width="24.109375" customWidth="1"/>
    <col min="6" max="6" width="15" customWidth="1"/>
    <col min="7" max="7" width="17.33203125" customWidth="1"/>
    <col min="10" max="10" width="18.5546875" customWidth="1"/>
    <col min="11" max="11" width="19.44140625" customWidth="1"/>
    <col min="15" max="15" width="8" customWidth="1"/>
    <col min="16" max="16" width="37.6640625" customWidth="1"/>
    <col min="17" max="17" width="19.6640625"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30" customHeight="1" x14ac:dyDescent="0.45">
      <c r="A5" s="407" t="s">
        <v>5</v>
      </c>
      <c r="B5" s="407"/>
      <c r="C5" s="456" t="s">
        <v>712</v>
      </c>
      <c r="D5" s="456"/>
      <c r="E5" s="456"/>
      <c r="F5" s="456"/>
      <c r="G5" s="456"/>
      <c r="H5" s="409" t="s">
        <v>7</v>
      </c>
      <c r="I5" s="409"/>
      <c r="J5" s="377" t="s">
        <v>344</v>
      </c>
      <c r="K5" s="377"/>
      <c r="L5" s="377"/>
      <c r="M5" s="377"/>
      <c r="N5" s="377"/>
      <c r="O5" s="457" t="s">
        <v>8</v>
      </c>
      <c r="P5" s="457"/>
      <c r="Q5" s="458" t="s">
        <v>345</v>
      </c>
      <c r="R5" s="459"/>
      <c r="S5" s="459"/>
      <c r="T5" s="459"/>
      <c r="U5" s="459"/>
      <c r="V5" s="459"/>
      <c r="W5" s="459"/>
      <c r="X5" s="459"/>
      <c r="Y5" s="459"/>
      <c r="Z5" s="459"/>
      <c r="AA5" s="459"/>
      <c r="AB5" s="459"/>
      <c r="AC5" s="459"/>
      <c r="AD5" s="459"/>
      <c r="AE5" s="460"/>
      <c r="AF5" s="149" t="s">
        <v>10</v>
      </c>
      <c r="AG5" s="376" t="s">
        <v>346</v>
      </c>
      <c r="AH5" s="376"/>
      <c r="AI5" s="376"/>
      <c r="AJ5" s="376"/>
      <c r="AK5" s="376"/>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x14ac:dyDescent="0.3">
      <c r="A7" s="405" t="s">
        <v>17</v>
      </c>
      <c r="B7" s="378" t="s">
        <v>18</v>
      </c>
      <c r="C7" s="390" t="s">
        <v>19</v>
      </c>
      <c r="D7" s="390" t="s">
        <v>20</v>
      </c>
      <c r="E7" s="390"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80.400000000000006" x14ac:dyDescent="0.3">
      <c r="A8" s="405"/>
      <c r="B8" s="378"/>
      <c r="C8" s="390"/>
      <c r="D8" s="390"/>
      <c r="E8" s="390"/>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147.75" customHeight="1" x14ac:dyDescent="0.3">
      <c r="A9" s="373">
        <v>1</v>
      </c>
      <c r="B9" s="403" t="s">
        <v>70</v>
      </c>
      <c r="C9" s="403" t="s">
        <v>347</v>
      </c>
      <c r="D9" s="403" t="s">
        <v>348</v>
      </c>
      <c r="E9" s="404" t="s">
        <v>349</v>
      </c>
      <c r="F9" s="403" t="s">
        <v>55</v>
      </c>
      <c r="G9" s="403" t="s">
        <v>75</v>
      </c>
      <c r="H9" s="402" t="str">
        <f>IF(G9="","",IF('[6]Mapa final'!G9='[6]Tabla probabilidad'!$C$4,"MUY BAJA",IF('[6]Mapa final'!G9='[6]Tabla probabilidad'!$C$5,"BAJA",IF('[6]Mapa final'!G9='[6]Tabla probabilidad'!$C$6,"MEDIA",IF('[6]Mapa final'!G9='[6]Tabla probabilidad'!$C$7,"ALTA",IF('[6]Mapa final'!G9='[6]Tabla probabilidad'!$C$8,"MUY ALTA"))))))</f>
        <v>ALTA</v>
      </c>
      <c r="I9" s="400">
        <f>IF(H9="","",IF(H9="Muy Baja",0.2,IF(H9="Baja",0.4,IF(H9="Media",0.6,IF(H9="Alta",0.8,IF(H9="Muy Alta",1,))))))</f>
        <v>0.8</v>
      </c>
      <c r="J9" s="401" t="s">
        <v>350</v>
      </c>
      <c r="K9" s="400" t="str">
        <f>IF(J9="","",IF(NOT(ISERROR(MATCH(J9,'[6]Tabla Impacto'!$B$37:$B$39,0))),'[6]Tabla Impacto'!$F$37&amp;"Por favor no seleccionar los criterios de impacto(Afectación Económica o presupuestal y Pérdida Reputacional)",J9))</f>
        <v xml:space="preserve">     El riesgo afecta la imagen de la entidad internamente, de conocimiento general, nivel interno, de junta dircetiva y accionistas y/o de provedores</v>
      </c>
      <c r="L9" s="402" t="str">
        <f>IF(OR(J9='[6]Tabla Impacto'!$F$25,J9='[6]Tabla Impacto'!$F$31),"Leve",IF(OR(J9='[6]Tabla Impacto'!$F$26,J9='[6]Tabla Impacto'!$F$32),"Menor",IF(OR(J9='[6]Tabla Impacto'!$F$27,J9='[6]Tabla Impacto'!$F$33,J9='[6]Tabla Impacto'!$F$37),"Moderado",IF(OR(J9='[6]Tabla Impacto'!$F$28,J9='[6]Tabla Impacto'!$F$34,J9='[6]Tabla Impacto'!$F$38),"Mayor",IF(OR(J9='[6]Tabla Impacto'!$F$29,J9='[6]Tabla Impacto'!$F$35,J9='[6]Tabla Impacto'!$F$39),"Catastrófico","")))))</f>
        <v/>
      </c>
      <c r="M9" s="400" t="str">
        <f>IF(L9="","",IF(L9="Leve",0.2,IF(L9="Menor",0.4,IF(L9="Moderado",0.6,IF(L9="Mayor",0.8,IF(L9="Catastrófico",1,))))))</f>
        <v/>
      </c>
      <c r="N9" s="374"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22">
        <v>1</v>
      </c>
      <c r="P9" s="23" t="s">
        <v>614</v>
      </c>
      <c r="Q9" s="23" t="s">
        <v>615</v>
      </c>
      <c r="R9" s="22" t="str">
        <f t="shared" ref="R9:R15" si="0">IF(OR(S9="Preventivo",S9="Detectivo"),"Probabilidad",IF(S9="Correctivo","Impacto",""))</f>
        <v>Probabilidad</v>
      </c>
      <c r="S9" s="12" t="s">
        <v>60</v>
      </c>
      <c r="T9" s="12" t="s">
        <v>61</v>
      </c>
      <c r="U9" s="24" t="str">
        <f>IF(AND(S9="Preventivo",T9="Automático"),"50%",IF(AND(S9="Preventivo",T9="Manual"),"40%",IF(AND(S9="Detectivo",T9="Automático"),"40%",IF(AND(S9="Detectivo",T9="Manual"),"30%",IF(AND(S9="Correctivo",T9="Automático"),"35%",IF(AND(S9="Correctivo",T9="Manual"),"25%",""))))))</f>
        <v>40%</v>
      </c>
      <c r="V9" s="12" t="s">
        <v>62</v>
      </c>
      <c r="W9" s="12" t="s">
        <v>63</v>
      </c>
      <c r="X9" s="12" t="s">
        <v>64</v>
      </c>
      <c r="Y9" s="25">
        <f>IFERROR(IF(R9="Probabilidad",(I9-(+I9*U9)),IF(R9="Impacto",I9,"")),"")</f>
        <v>0.48</v>
      </c>
      <c r="Z9" s="19" t="str">
        <f>IFERROR(IF(Y9="","",IF(Y9&lt;=0.2,"Muy Baja",IF(Y9&lt;=0.4,"Baja",IF(Y9&lt;=0.6,"Media",IF(Y9&lt;=0.8,"Alta","Muy Alta"))))),"")</f>
        <v>Media</v>
      </c>
      <c r="AA9" s="24">
        <f>+Y9</f>
        <v>0.48</v>
      </c>
      <c r="AB9" s="19" t="str">
        <f>IFERROR(IF(AC9="","",IF(AC9&lt;=0.2,"Leve",IF(AC9&lt;=0.4,"Menor",IF(AC9&lt;=0.6,"Moderado",IF(AC9&lt;=0.8,"Mayor","Catastrófico"))))),"")</f>
        <v/>
      </c>
      <c r="AC9" s="24" t="str">
        <f>IFERROR(IF(R9="Impacto",(M9-(+M9*U9)),IF(R9="Probabilidad",M9,"")),"")</f>
        <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8" t="s">
        <v>65</v>
      </c>
      <c r="AF9" s="18" t="s">
        <v>616</v>
      </c>
      <c r="AG9" s="12" t="s">
        <v>358</v>
      </c>
      <c r="AH9" s="26" t="s">
        <v>617</v>
      </c>
      <c r="AI9" s="26" t="s">
        <v>618</v>
      </c>
      <c r="AJ9" s="18" t="s">
        <v>359</v>
      </c>
      <c r="AK9" s="12" t="s">
        <v>206</v>
      </c>
    </row>
    <row r="10" spans="1:37" ht="100.8" x14ac:dyDescent="0.3">
      <c r="A10" s="373"/>
      <c r="B10" s="403"/>
      <c r="C10" s="403"/>
      <c r="D10" s="403"/>
      <c r="E10" s="404"/>
      <c r="F10" s="403"/>
      <c r="G10" s="403"/>
      <c r="H10" s="402"/>
      <c r="I10" s="400"/>
      <c r="J10" s="401"/>
      <c r="K10" s="400">
        <f>IF(NOT(ISERROR(MATCH(J10,_xlfn.ANCHORARRAY(E13),0))),#REF!&amp;"Por favor no seleccionar los criterios de impacto",J10)</f>
        <v>0</v>
      </c>
      <c r="L10" s="402"/>
      <c r="M10" s="400"/>
      <c r="N10" s="374"/>
      <c r="O10" s="22">
        <v>2</v>
      </c>
      <c r="P10" s="23" t="s">
        <v>619</v>
      </c>
      <c r="Q10" s="23" t="s">
        <v>351</v>
      </c>
      <c r="R10" s="22" t="str">
        <f t="shared" si="0"/>
        <v>Probabilidad</v>
      </c>
      <c r="S10" s="12" t="s">
        <v>60</v>
      </c>
      <c r="T10" s="12" t="s">
        <v>61</v>
      </c>
      <c r="U10" s="24" t="str">
        <f t="shared" ref="U10" si="1">IF(AND(S10="Preventivo",T10="Automático"),"50%",IF(AND(S10="Preventivo",T10="Manual"),"40%",IF(AND(S10="Detectivo",T10="Automático"),"40%",IF(AND(S10="Detectivo",T10="Manual"),"30%",IF(AND(S10="Correctivo",T10="Automático"),"35%",IF(AND(S10="Correctivo",T10="Manual"),"25%",""))))))</f>
        <v>40%</v>
      </c>
      <c r="V10" s="12" t="s">
        <v>62</v>
      </c>
      <c r="W10" s="12" t="s">
        <v>63</v>
      </c>
      <c r="X10" s="12" t="s">
        <v>64</v>
      </c>
      <c r="Y10" s="25">
        <f>IFERROR(IF(R10="Probabilidad",(I10-(+I10*U10)),IF(R10="Impacto",I10,"")),"")</f>
        <v>0</v>
      </c>
      <c r="Z10" s="19" t="str">
        <f t="shared" ref="Z10" si="2">IFERROR(IF(Y10="","",IF(Y10&lt;=0.2,"Muy Baja",IF(Y10&lt;=0.4,"Baja",IF(Y10&lt;=0.6,"Media",IF(Y10&lt;=0.8,"Alta","Muy Alta"))))),"")</f>
        <v>Muy Baja</v>
      </c>
      <c r="AA10" s="24">
        <f>+Y10</f>
        <v>0</v>
      </c>
      <c r="AB10" s="19" t="str">
        <f t="shared" ref="AB10" si="3">IFERROR(IF(AC10="","",IF(AC10&lt;=0.2,"Leve",IF(AC10&lt;=0.4,"Menor",IF(AC10&lt;=0.6,"Moderado",IF(AC10&lt;=0.8,"Mayor","Catastrófico"))))),"")</f>
        <v>Leve</v>
      </c>
      <c r="AC10" s="24">
        <f t="shared" ref="AC10:AC15" si="4">IFERROR(IF(R10="Impacto",(M10-(+M10*U10)),IF(R10="Probabilidad",M10,"")),"")</f>
        <v>0</v>
      </c>
      <c r="AD10" s="2" t="str">
        <f t="shared" ref="AD10" si="5">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Bajo</v>
      </c>
      <c r="AE10" s="18" t="s">
        <v>65</v>
      </c>
      <c r="AF10" s="18" t="s">
        <v>616</v>
      </c>
      <c r="AG10" s="12" t="s">
        <v>358</v>
      </c>
      <c r="AH10" s="26" t="s">
        <v>617</v>
      </c>
      <c r="AI10" s="26" t="s">
        <v>618</v>
      </c>
      <c r="AJ10" s="18" t="s">
        <v>359</v>
      </c>
      <c r="AK10" s="12" t="s">
        <v>206</v>
      </c>
    </row>
    <row r="11" spans="1:37" ht="114.75" customHeight="1" x14ac:dyDescent="0.3">
      <c r="A11" s="373">
        <v>2</v>
      </c>
      <c r="B11" s="461" t="s">
        <v>51</v>
      </c>
      <c r="C11" s="461" t="s">
        <v>352</v>
      </c>
      <c r="D11" s="461" t="s">
        <v>353</v>
      </c>
      <c r="E11" s="404" t="s">
        <v>354</v>
      </c>
      <c r="F11" s="461" t="s">
        <v>355</v>
      </c>
      <c r="G11" s="403" t="s">
        <v>56</v>
      </c>
      <c r="H11" s="402" t="str">
        <f>IF(G11="","",IF('[6]Mapa final'!G11='[6]Tabla probabilidad'!$C$4,"MUY BAJA",IF('[6]Mapa final'!G11='[6]Tabla probabilidad'!$C$5,"BAJA",IF('[6]Mapa final'!G11='[6]Tabla probabilidad'!$C$6,"MEDIA",IF('[6]Mapa final'!G11='[6]Tabla probabilidad'!$C$7,"ALTA",IF('[6]Mapa final'!G11='[6]Tabla probabilidad'!$C$8,"MUY ALTA"))))))</f>
        <v>MEDIA</v>
      </c>
      <c r="I11" s="400">
        <f t="shared" ref="I11" si="6">IF(H11="","",IF(H11="Muy Baja",0.2,IF(H11="Baja",0.4,IF(H11="Media",0.6,IF(H11="Alta",0.8,IF(H11="Muy Alta",1,))))))</f>
        <v>0.6</v>
      </c>
      <c r="J11" s="401" t="s">
        <v>350</v>
      </c>
      <c r="K11" s="400" t="str">
        <f>IF(J11="","",IF(NOT(ISERROR(MATCH(J11,'[6]Tabla Impacto'!$B$37:$B$39,0))),'[6]Tabla Impacto'!$F$37&amp;"Por favor no seleccionar los criterios de impacto(Afectación Económica o presupuestal y Pérdida Reputacional)",J11))</f>
        <v xml:space="preserve">     El riesgo afecta la imagen de la entidad internamente, de conocimiento general, nivel interno, de junta dircetiva y accionistas y/o de provedores</v>
      </c>
      <c r="L11" s="402" t="str">
        <f>IF(OR(J11='[6]Tabla Impacto'!$F$25,J11='[6]Tabla Impacto'!$F$31),"Leve",IF(OR(J11='[6]Tabla Impacto'!$F$26,J11='[6]Tabla Impacto'!$F$32),"Menor",IF(OR(J11='[6]Tabla Impacto'!$F$27,J11='[6]Tabla Impacto'!$F$33,J11='[6]Tabla Impacto'!$F$37),"Moderado",IF(OR(J11='[6]Tabla Impacto'!$F$28,J11='[6]Tabla Impacto'!$F$34,J11='[6]Tabla Impacto'!$F$38),"Mayor",IF(OR(J11='[6]Tabla Impacto'!$F$29,J11='[6]Tabla Impacto'!$F$35,J11='[6]Tabla Impacto'!$F$39),"Catastrófico","")))))</f>
        <v/>
      </c>
      <c r="M11" s="400" t="str">
        <f t="shared" ref="M11" si="7">IF(L11="","",IF(L11="Leve",0.2,IF(L11="Menor",0.4,IF(L11="Moderado",0.6,IF(L11="Mayor",0.8,IF(L11="Catastrófico",1,))))))</f>
        <v/>
      </c>
      <c r="N11" s="374" t="str">
        <f t="shared" ref="N11" si="8">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
      </c>
      <c r="O11" s="22">
        <v>1</v>
      </c>
      <c r="P11" s="23" t="s">
        <v>620</v>
      </c>
      <c r="Q11" s="23" t="s">
        <v>356</v>
      </c>
      <c r="R11" s="22" t="str">
        <f t="shared" si="0"/>
        <v>Probabilidad</v>
      </c>
      <c r="S11" s="12" t="s">
        <v>60</v>
      </c>
      <c r="T11" s="12" t="s">
        <v>61</v>
      </c>
      <c r="U11" s="24" t="str">
        <f>IF(AND(S11="Preventivo",T11="Automático"),"50%",IF(AND(S11="Preventivo",T11="Manual"),"40%",IF(AND(S11="Detectivo",T11="Automático"),"40%",IF(AND(S11="Detectivo",T11="Manual"),"30%",IF(AND(S11="Correctivo",T11="Automático"),"35%",IF(AND(S11="Correctivo",T11="Manual"),"25%",""))))))</f>
        <v>40%</v>
      </c>
      <c r="V11" s="12" t="s">
        <v>62</v>
      </c>
      <c r="W11" s="12" t="s">
        <v>63</v>
      </c>
      <c r="X11" s="12" t="s">
        <v>208</v>
      </c>
      <c r="Y11" s="25">
        <f t="shared" ref="Y11:Y15" si="9">IFERROR(IF(R11="Probabilidad",(I11-(+I11*U11)),IF(R11="Impacto",I11,"")),"")</f>
        <v>0.36</v>
      </c>
      <c r="Z11" s="19" t="str">
        <f>IFERROR(IF(Y11="","",IF(Y11&lt;=0.2,"Muy Baja",IF(Y11&lt;=0.4,"Baja",IF(Y11&lt;=0.6,"Media",IF(Y11&lt;=0.8,"Alta","Muy Alta"))))),"")</f>
        <v>Baja</v>
      </c>
      <c r="AA11" s="24">
        <f>+Y11</f>
        <v>0.36</v>
      </c>
      <c r="AB11" s="19" t="str">
        <f>IFERROR(IF(AC11="","",IF(AC11&lt;=0.2,"Leve",IF(AC11&lt;=0.4,"Menor",IF(AC11&lt;=0.6,"Moderado",IF(AC11&lt;=0.8,"Mayor","Catastrófico"))))),"")</f>
        <v/>
      </c>
      <c r="AC11" s="24" t="str">
        <f t="shared" si="4"/>
        <v/>
      </c>
      <c r="AD11" s="2"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
      </c>
      <c r="AE11" s="18" t="s">
        <v>65</v>
      </c>
      <c r="AF11" s="18" t="s">
        <v>357</v>
      </c>
      <c r="AG11" s="12" t="s">
        <v>358</v>
      </c>
      <c r="AH11" s="26" t="s">
        <v>617</v>
      </c>
      <c r="AI11" s="26" t="s">
        <v>618</v>
      </c>
      <c r="AJ11" s="18" t="s">
        <v>359</v>
      </c>
      <c r="AK11" s="12" t="s">
        <v>206</v>
      </c>
    </row>
    <row r="12" spans="1:37" ht="114" customHeight="1" x14ac:dyDescent="0.3">
      <c r="A12" s="373"/>
      <c r="B12" s="461"/>
      <c r="C12" s="461"/>
      <c r="D12" s="461"/>
      <c r="E12" s="404"/>
      <c r="F12" s="461"/>
      <c r="G12" s="403"/>
      <c r="H12" s="402"/>
      <c r="I12" s="400"/>
      <c r="J12" s="401"/>
      <c r="K12" s="400">
        <f>IF(NOT(ISERROR(MATCH(J12,_xlfn.ANCHORARRAY(E14),0))),#REF!&amp;"Por favor no seleccionar los criterios de impacto",J12)</f>
        <v>0</v>
      </c>
      <c r="L12" s="402"/>
      <c r="M12" s="400"/>
      <c r="N12" s="374"/>
      <c r="O12" s="22">
        <v>2</v>
      </c>
      <c r="P12" s="23" t="s">
        <v>621</v>
      </c>
      <c r="Q12" s="23" t="s">
        <v>622</v>
      </c>
      <c r="R12" s="22" t="str">
        <f t="shared" si="0"/>
        <v>Probabilidad</v>
      </c>
      <c r="S12" s="12" t="s">
        <v>60</v>
      </c>
      <c r="T12" s="12" t="s">
        <v>61</v>
      </c>
      <c r="U12" s="24" t="str">
        <f t="shared" ref="U12" si="10">IF(AND(S12="Preventivo",T12="Automático"),"50%",IF(AND(S12="Preventivo",T12="Manual"),"40%",IF(AND(S12="Detectivo",T12="Automático"),"40%",IF(AND(S12="Detectivo",T12="Manual"),"30%",IF(AND(S12="Correctivo",T12="Automático"),"35%",IF(AND(S12="Correctivo",T12="Manual"),"25%",""))))))</f>
        <v>40%</v>
      </c>
      <c r="V12" s="12" t="s">
        <v>62</v>
      </c>
      <c r="W12" s="12" t="s">
        <v>63</v>
      </c>
      <c r="X12" s="12" t="s">
        <v>208</v>
      </c>
      <c r="Y12" s="25">
        <f t="shared" si="9"/>
        <v>0</v>
      </c>
      <c r="Z12" s="19" t="str">
        <f t="shared" ref="Z12" si="11">IFERROR(IF(Y12="","",IF(Y12&lt;=0.2,"Muy Baja",IF(Y12&lt;=0.4,"Baja",IF(Y12&lt;=0.6,"Media",IF(Y12&lt;=0.8,"Alta","Muy Alta"))))),"")</f>
        <v>Muy Baja</v>
      </c>
      <c r="AA12" s="24">
        <f t="shared" ref="AA12" si="12">+Y12</f>
        <v>0</v>
      </c>
      <c r="AB12" s="19" t="str">
        <f t="shared" ref="AB12" si="13">IFERROR(IF(AC12="","",IF(AC12&lt;=0.2,"Leve",IF(AC12&lt;=0.4,"Menor",IF(AC12&lt;=0.6,"Moderado",IF(AC12&lt;=0.8,"Mayor","Catastrófico"))))),"")</f>
        <v>Leve</v>
      </c>
      <c r="AC12" s="24">
        <f t="shared" si="4"/>
        <v>0</v>
      </c>
      <c r="AD12" s="2" t="str">
        <f t="shared" ref="AD12" si="14">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Bajo</v>
      </c>
      <c r="AE12" s="18" t="s">
        <v>65</v>
      </c>
      <c r="AF12" s="18" t="s">
        <v>360</v>
      </c>
      <c r="AG12" s="12" t="s">
        <v>358</v>
      </c>
      <c r="AH12" s="26" t="s">
        <v>617</v>
      </c>
      <c r="AI12" s="26" t="s">
        <v>618</v>
      </c>
      <c r="AJ12" s="18" t="s">
        <v>359</v>
      </c>
      <c r="AK12" s="12" t="s">
        <v>206</v>
      </c>
    </row>
    <row r="13" spans="1:37" ht="144" x14ac:dyDescent="0.3">
      <c r="A13" s="1">
        <v>3</v>
      </c>
      <c r="B13" s="151" t="s">
        <v>51</v>
      </c>
      <c r="C13" s="151" t="s">
        <v>361</v>
      </c>
      <c r="D13" s="151" t="s">
        <v>362</v>
      </c>
      <c r="E13" s="29" t="s">
        <v>363</v>
      </c>
      <c r="F13" s="151" t="s">
        <v>74</v>
      </c>
      <c r="G13" s="18" t="s">
        <v>56</v>
      </c>
      <c r="H13" s="19" t="str">
        <f>IF(G13="","",IF('[6]Mapa final'!G13='[6]Tabla probabilidad'!$C$4,"MUY BAJA",IF('[6]Mapa final'!G13='[6]Tabla probabilidad'!$C$5,"BAJA",IF('[6]Mapa final'!G13='[6]Tabla probabilidad'!$C$6,"MEDIA",IF('[6]Mapa final'!G13='[6]Tabla probabilidad'!$C$7,"ALTA",IF('[6]Mapa final'!G13='[6]Tabla probabilidad'!$C$8,"MUY ALTA"))))))</f>
        <v>MEDIA</v>
      </c>
      <c r="I13" s="20">
        <f t="shared" ref="I13:I15" si="15">IF(H13="","",IF(H13="Muy Baja",0.2,IF(H13="Baja",0.4,IF(H13="Media",0.6,IF(H13="Alta",0.8,IF(H13="Muy Alta",1,))))))</f>
        <v>0.6</v>
      </c>
      <c r="J13" s="21" t="s">
        <v>350</v>
      </c>
      <c r="K13" s="20" t="str">
        <f>IF(J13="","",IF(NOT(ISERROR(MATCH(J13,'[6]Tabla Impacto'!$B$37:$B$39,0))),'[6]Tabla Impacto'!$F$37&amp;"Por favor no seleccionar los criterios de impacto(Afectación Económica o presupuestal y Pérdida Reputacional)",J13))</f>
        <v xml:space="preserve">     El riesgo afecta la imagen de la entidad internamente, de conocimiento general, nivel interno, de junta dircetiva y accionistas y/o de provedores</v>
      </c>
      <c r="L13" s="19" t="str">
        <f>IF(OR(J13='[6]Tabla Impacto'!$F$25,J13='[6]Tabla Impacto'!$F$31),"Leve",IF(OR(J13='[6]Tabla Impacto'!$F$26,J13='[6]Tabla Impacto'!$F$32),"Menor",IF(OR(J13='[6]Tabla Impacto'!$F$27,J13='[6]Tabla Impacto'!$F$33,J13='[6]Tabla Impacto'!$F$37),"Moderado",IF(OR(J13='[6]Tabla Impacto'!$F$28,J13='[6]Tabla Impacto'!$F$34,J13='[6]Tabla Impacto'!$F$38),"Mayor",IF(OR(J13='[6]Tabla Impacto'!$F$29,J13='[6]Tabla Impacto'!$F$35,J13='[6]Tabla Impacto'!$F$39),"Catastrófico","")))))</f>
        <v/>
      </c>
      <c r="M13" s="20" t="str">
        <f t="shared" ref="M13:M15" si="16">IF(L13="","",IF(L13="Leve",0.2,IF(L13="Menor",0.4,IF(L13="Moderado",0.6,IF(L13="Mayor",0.8,IF(L13="Catastrófico",1,))))))</f>
        <v/>
      </c>
      <c r="N13" s="2" t="str">
        <f t="shared" ref="N13:N15" si="17">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
      </c>
      <c r="O13" s="22">
        <v>1</v>
      </c>
      <c r="P13" s="23" t="s">
        <v>623</v>
      </c>
      <c r="Q13" s="23" t="s">
        <v>364</v>
      </c>
      <c r="R13" s="22" t="str">
        <f t="shared" si="0"/>
        <v>Probabilidad</v>
      </c>
      <c r="S13" s="12" t="s">
        <v>60</v>
      </c>
      <c r="T13" s="12" t="s">
        <v>61</v>
      </c>
      <c r="U13" s="24" t="str">
        <f>IF(AND(S13="Preventivo",T13="Automático"),"50%",IF(AND(S13="Preventivo",T13="Manual"),"40%",IF(AND(S13="Detectivo",T13="Automático"),"40%",IF(AND(S13="Detectivo",T13="Manual"),"30%",IF(AND(S13="Correctivo",T13="Automático"),"35%",IF(AND(S13="Correctivo",T13="Manual"),"25%",""))))))</f>
        <v>40%</v>
      </c>
      <c r="V13" s="12" t="s">
        <v>62</v>
      </c>
      <c r="W13" s="12" t="s">
        <v>63</v>
      </c>
      <c r="X13" s="12" t="s">
        <v>208</v>
      </c>
      <c r="Y13" s="25">
        <f t="shared" si="9"/>
        <v>0.36</v>
      </c>
      <c r="Z13" s="19" t="str">
        <f>IFERROR(IF(Y13="","",IF(Y13&lt;=0.2,"Muy Baja",IF(Y13&lt;=0.4,"Baja",IF(Y13&lt;=0.6,"Media",IF(Y13&lt;=0.8,"Alta","Muy Alta"))))),"")</f>
        <v>Baja</v>
      </c>
      <c r="AA13" s="24">
        <f>+Y13</f>
        <v>0.36</v>
      </c>
      <c r="AB13" s="19" t="str">
        <f>IFERROR(IF(AC13="","",IF(AC13&lt;=0.2,"Leve",IF(AC13&lt;=0.4,"Menor",IF(AC13&lt;=0.6,"Moderado",IF(AC13&lt;=0.8,"Mayor","Catastrófico"))))),"")</f>
        <v/>
      </c>
      <c r="AC13" s="24" t="str">
        <f t="shared" si="4"/>
        <v/>
      </c>
      <c r="AD13" s="2"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
      </c>
      <c r="AE13" s="18" t="s">
        <v>65</v>
      </c>
      <c r="AF13" s="18" t="s">
        <v>365</v>
      </c>
      <c r="AG13" s="12" t="s">
        <v>358</v>
      </c>
      <c r="AH13" s="26" t="s">
        <v>617</v>
      </c>
      <c r="AI13" s="26" t="s">
        <v>618</v>
      </c>
      <c r="AJ13" s="18" t="s">
        <v>359</v>
      </c>
      <c r="AK13" s="12" t="s">
        <v>206</v>
      </c>
    </row>
    <row r="14" spans="1:37" ht="144" x14ac:dyDescent="0.3">
      <c r="A14" s="1">
        <v>4</v>
      </c>
      <c r="B14" s="151" t="s">
        <v>70</v>
      </c>
      <c r="C14" s="151" t="s">
        <v>366</v>
      </c>
      <c r="D14" s="151" t="s">
        <v>367</v>
      </c>
      <c r="E14" s="29" t="s">
        <v>624</v>
      </c>
      <c r="F14" s="151" t="s">
        <v>55</v>
      </c>
      <c r="G14" s="18" t="s">
        <v>75</v>
      </c>
      <c r="H14" s="19" t="str">
        <f>IF(G14="","",IF('[6]Mapa final'!G14='[6]Tabla probabilidad'!$C$4,"MUY BAJA",IF('[6]Mapa final'!G14='[6]Tabla probabilidad'!$C$5,"BAJA",IF('[6]Mapa final'!G14='[6]Tabla probabilidad'!$C$6,"MEDIA",IF('[6]Mapa final'!G14='[6]Tabla probabilidad'!$C$7,"ALTA",IF('[6]Mapa final'!G14='[6]Tabla probabilidad'!$C$8,"MUY ALTA"))))))</f>
        <v>ALTA</v>
      </c>
      <c r="I14" s="20">
        <f t="shared" si="15"/>
        <v>0.8</v>
      </c>
      <c r="J14" s="21" t="s">
        <v>290</v>
      </c>
      <c r="K14" s="20" t="str">
        <f>IF(J14="","",IF(NOT(ISERROR(MATCH(J14,'[6]Tabla Impacto'!$B$37:$B$39,0))),'[6]Tabla Impacto'!$F$37&amp;"Por favor no seleccionar los criterios de impacto(Afectación Económica o presupuestal y Pérdida Reputacional)",J14))</f>
        <v xml:space="preserve">     El riesgo afecta la imagen de alguna área de la organización</v>
      </c>
      <c r="L14" s="19" t="str">
        <f>IF(OR(J14='[6]Tabla Impacto'!$F$25,J14='[6]Tabla Impacto'!$F$31),"Leve",IF(OR(J14='[6]Tabla Impacto'!$F$26,J14='[6]Tabla Impacto'!$F$32),"Menor",IF(OR(J14='[6]Tabla Impacto'!$F$27,J14='[6]Tabla Impacto'!$F$33,J14='[6]Tabla Impacto'!$F$37),"Moderado",IF(OR(J14='[6]Tabla Impacto'!$F$28,J14='[6]Tabla Impacto'!$F$34,J14='[6]Tabla Impacto'!$F$38),"Mayor",IF(OR(J14='[6]Tabla Impacto'!$F$29,J14='[6]Tabla Impacto'!$F$35,J14='[6]Tabla Impacto'!$F$39),"Catastrófico","")))))</f>
        <v/>
      </c>
      <c r="M14" s="20" t="str">
        <f t="shared" si="16"/>
        <v/>
      </c>
      <c r="N14" s="2" t="str">
        <f t="shared" si="17"/>
        <v/>
      </c>
      <c r="O14" s="22">
        <v>1</v>
      </c>
      <c r="P14" s="23" t="s">
        <v>625</v>
      </c>
      <c r="Q14" s="23" t="s">
        <v>368</v>
      </c>
      <c r="R14" s="22" t="str">
        <f t="shared" si="0"/>
        <v>Probabilidad</v>
      </c>
      <c r="S14" s="12" t="s">
        <v>60</v>
      </c>
      <c r="T14" s="12" t="s">
        <v>61</v>
      </c>
      <c r="U14" s="24" t="str">
        <f>IF(AND(S14="Preventivo",T14="Automático"),"50%",IF(AND(S14="Preventivo",T14="Manual"),"40%",IF(AND(S14="Detectivo",T14="Automático"),"40%",IF(AND(S14="Detectivo",T14="Manual"),"30%",IF(AND(S14="Correctivo",T14="Automático"),"35%",IF(AND(S14="Correctivo",T14="Manual"),"25%",""))))))</f>
        <v>40%</v>
      </c>
      <c r="V14" s="12" t="s">
        <v>69</v>
      </c>
      <c r="W14" s="12" t="s">
        <v>63</v>
      </c>
      <c r="X14" s="12" t="s">
        <v>208</v>
      </c>
      <c r="Y14" s="25">
        <f t="shared" si="9"/>
        <v>0.48</v>
      </c>
      <c r="Z14" s="19" t="str">
        <f>IFERROR(IF(Y14="","",IF(Y14&lt;=0.2,"Muy Baja",IF(Y14&lt;=0.4,"Baja",IF(Y14&lt;=0.6,"Media",IF(Y14&lt;=0.8,"Alta","Muy Alta"))))),"")</f>
        <v>Media</v>
      </c>
      <c r="AA14" s="24">
        <f>+Y14</f>
        <v>0.48</v>
      </c>
      <c r="AB14" s="19" t="str">
        <f>IFERROR(IF(AC14="","",IF(AC14&lt;=0.2,"Leve",IF(AC14&lt;=0.4,"Menor",IF(AC14&lt;=0.6,"Moderado",IF(AC14&lt;=0.8,"Mayor","Catastrófico"))))),"")</f>
        <v/>
      </c>
      <c r="AC14" s="24" t="str">
        <f t="shared" si="4"/>
        <v/>
      </c>
      <c r="AD14" s="2" t="str">
        <f>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
      </c>
      <c r="AE14" s="18" t="s">
        <v>65</v>
      </c>
      <c r="AF14" s="231" t="s">
        <v>369</v>
      </c>
      <c r="AG14" s="12" t="s">
        <v>358</v>
      </c>
      <c r="AH14" s="26" t="s">
        <v>617</v>
      </c>
      <c r="AI14" s="26" t="s">
        <v>618</v>
      </c>
      <c r="AJ14" s="18" t="s">
        <v>359</v>
      </c>
      <c r="AK14" s="12" t="s">
        <v>206</v>
      </c>
    </row>
    <row r="15" spans="1:37" ht="115.2" x14ac:dyDescent="0.3">
      <c r="A15" s="1">
        <v>6</v>
      </c>
      <c r="B15" s="18" t="s">
        <v>70</v>
      </c>
      <c r="C15" s="18" t="s">
        <v>370</v>
      </c>
      <c r="D15" s="18" t="s">
        <v>371</v>
      </c>
      <c r="E15" s="29" t="s">
        <v>372</v>
      </c>
      <c r="F15" s="18" t="s">
        <v>55</v>
      </c>
      <c r="G15" s="18" t="s">
        <v>56</v>
      </c>
      <c r="H15" s="19" t="str">
        <f>IF(G15="","",IF('[6]Mapa final'!G15='[6]Tabla probabilidad'!$C$4,"MUY BAJA",IF('[6]Mapa final'!G15='[6]Tabla probabilidad'!$C$5,"BAJA",IF('[6]Mapa final'!G15='[6]Tabla probabilidad'!$C$6,"MEDIA",IF('[6]Mapa final'!G15='[6]Tabla probabilidad'!$C$7,"ALTA",IF('[6]Mapa final'!G15='[6]Tabla probabilidad'!$C$8,"MUY ALTA"))))))</f>
        <v>MEDIA</v>
      </c>
      <c r="I15" s="20">
        <f t="shared" si="15"/>
        <v>0.6</v>
      </c>
      <c r="J15" s="21" t="s">
        <v>125</v>
      </c>
      <c r="K15" s="20" t="str">
        <f>IF(J15="","",IF(NOT(ISERROR(MATCH(J15,'[6]Tabla Impacto'!$B$37:$B$39,0))),'[6]Tabla Impacto'!$F$37&amp;"Por favor no seleccionar los criterios de impacto(Afectación Económica o presupuestal y Pérdida Reputacional)",J15))</f>
        <v xml:space="preserve">     Entre 10 y 50 SMLMV </v>
      </c>
      <c r="L15" s="19" t="str">
        <f>IF(OR(J15='[6]Tabla Impacto'!$F$25,J15='[6]Tabla Impacto'!$F$31),"Leve",IF(OR(J15='[6]Tabla Impacto'!$F$26,J15='[6]Tabla Impacto'!$F$32),"Menor",IF(OR(J15='[6]Tabla Impacto'!$F$27,J15='[6]Tabla Impacto'!$F$33,J15='[6]Tabla Impacto'!$F$37),"Moderado",IF(OR(J15='[6]Tabla Impacto'!$F$28,J15='[6]Tabla Impacto'!$F$34,J15='[6]Tabla Impacto'!$F$38),"Mayor",IF(OR(J15='[6]Tabla Impacto'!$F$29,J15='[6]Tabla Impacto'!$F$35,J15='[6]Tabla Impacto'!$F$39),"Catastrófico","")))))</f>
        <v/>
      </c>
      <c r="M15" s="20" t="str">
        <f t="shared" si="16"/>
        <v/>
      </c>
      <c r="N15" s="2" t="str">
        <f t="shared" si="17"/>
        <v/>
      </c>
      <c r="O15" s="22">
        <v>1</v>
      </c>
      <c r="P15" s="23" t="s">
        <v>626</v>
      </c>
      <c r="Q15" s="23" t="s">
        <v>373</v>
      </c>
      <c r="R15" s="22" t="str">
        <f t="shared" si="0"/>
        <v>Probabilidad</v>
      </c>
      <c r="S15" s="12" t="s">
        <v>60</v>
      </c>
      <c r="T15" s="12" t="s">
        <v>61</v>
      </c>
      <c r="U15" s="24" t="str">
        <f>IF(AND(S15="Preventivo",T15="Automático"),"50%",IF(AND(S15="Preventivo",T15="Manual"),"40%",IF(AND(S15="Detectivo",T15="Automático"),"40%",IF(AND(S15="Detectivo",T15="Manual"),"30%",IF(AND(S15="Correctivo",T15="Automático"),"35%",IF(AND(S15="Correctivo",T15="Manual"),"25%",""))))))</f>
        <v>40%</v>
      </c>
      <c r="V15" s="12" t="s">
        <v>62</v>
      </c>
      <c r="W15" s="12" t="s">
        <v>63</v>
      </c>
      <c r="X15" s="12" t="s">
        <v>208</v>
      </c>
      <c r="Y15" s="25">
        <f t="shared" si="9"/>
        <v>0.36</v>
      </c>
      <c r="Z15" s="19" t="str">
        <f>IFERROR(IF(Y15="","",IF(Y15&lt;=0.2,"Muy Baja",IF(Y15&lt;=0.4,"Baja",IF(Y15&lt;=0.6,"Media",IF(Y15&lt;=0.8,"Alta","Muy Alta"))))),"")</f>
        <v>Baja</v>
      </c>
      <c r="AA15" s="24">
        <f>+Y15</f>
        <v>0.36</v>
      </c>
      <c r="AB15" s="19" t="str">
        <f>IFERROR(IF(AC15="","",IF(AC15&lt;=0.2,"Leve",IF(AC15&lt;=0.4,"Menor",IF(AC15&lt;=0.6,"Moderado",IF(AC15&lt;=0.8,"Mayor","Catastrófico"))))),"")</f>
        <v/>
      </c>
      <c r="AC15" s="24" t="str">
        <f t="shared" si="4"/>
        <v/>
      </c>
      <c r="AD15" s="2" t="str">
        <f>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
      </c>
      <c r="AE15" s="18" t="s">
        <v>65</v>
      </c>
      <c r="AF15" s="18" t="s">
        <v>374</v>
      </c>
      <c r="AG15" s="12" t="s">
        <v>358</v>
      </c>
      <c r="AH15" s="26" t="s">
        <v>617</v>
      </c>
      <c r="AI15" s="26" t="s">
        <v>618</v>
      </c>
      <c r="AJ15" s="18" t="s">
        <v>359</v>
      </c>
      <c r="AK15" s="12" t="s">
        <v>206</v>
      </c>
    </row>
    <row r="16" spans="1:37" x14ac:dyDescent="0.3">
      <c r="A16" s="393" t="s">
        <v>96</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5"/>
    </row>
    <row r="17" spans="1:37" x14ac:dyDescent="0.3">
      <c r="A17" s="27"/>
      <c r="B17" s="28" t="s">
        <v>97</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37" x14ac:dyDescent="0.3">
      <c r="A18" s="3"/>
      <c r="B18" s="3"/>
      <c r="C18" s="3"/>
      <c r="D18" s="3"/>
      <c r="E18" s="5"/>
      <c r="F18" s="3"/>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sheetData>
  <mergeCells count="79">
    <mergeCell ref="A16:AK16"/>
    <mergeCell ref="M11:M12"/>
    <mergeCell ref="N11:N12"/>
    <mergeCell ref="G11:G12"/>
    <mergeCell ref="H11:H12"/>
    <mergeCell ref="I11:I12"/>
    <mergeCell ref="J11:J12"/>
    <mergeCell ref="K11:K12"/>
    <mergeCell ref="L11:L12"/>
    <mergeCell ref="A11:A12"/>
    <mergeCell ref="B11:B12"/>
    <mergeCell ref="C11:C12"/>
    <mergeCell ref="D11:D12"/>
    <mergeCell ref="E11:E12"/>
    <mergeCell ref="F11:F12"/>
    <mergeCell ref="I9:I10"/>
    <mergeCell ref="J9:J10"/>
    <mergeCell ref="K9:K10"/>
    <mergeCell ref="L9:L10"/>
    <mergeCell ref="M9:M10"/>
    <mergeCell ref="N9:N10"/>
    <mergeCell ref="AJ7:AJ8"/>
    <mergeCell ref="AK7:AK8"/>
    <mergeCell ref="A9:A10"/>
    <mergeCell ref="B9:B10"/>
    <mergeCell ref="C9:C10"/>
    <mergeCell ref="D9:D10"/>
    <mergeCell ref="E9:E10"/>
    <mergeCell ref="F9:F10"/>
    <mergeCell ref="G9:G10"/>
    <mergeCell ref="H9:H10"/>
    <mergeCell ref="AD7:AD8"/>
    <mergeCell ref="AE7:AE8"/>
    <mergeCell ref="AF7:AF8"/>
    <mergeCell ref="AG7:AG8"/>
    <mergeCell ref="AH7:AH8"/>
    <mergeCell ref="R7:R8"/>
    <mergeCell ref="L7:L8"/>
    <mergeCell ref="M7:M8"/>
    <mergeCell ref="N7:N8"/>
    <mergeCell ref="O7:O8"/>
    <mergeCell ref="P7:P8"/>
    <mergeCell ref="Q7:Q8"/>
    <mergeCell ref="AI7:AI8"/>
    <mergeCell ref="S7:X7"/>
    <mergeCell ref="Y7:Y8"/>
    <mergeCell ref="Z7:Z8"/>
    <mergeCell ref="AA7:AA8"/>
    <mergeCell ref="AB7:AB8"/>
    <mergeCell ref="AC7:AC8"/>
    <mergeCell ref="H7:H8"/>
    <mergeCell ref="I7:I8"/>
    <mergeCell ref="J7:J8"/>
    <mergeCell ref="K7:K8"/>
    <mergeCell ref="H6:N6"/>
    <mergeCell ref="Y6:AE6"/>
    <mergeCell ref="AF6:AK6"/>
    <mergeCell ref="AH1:AK1"/>
    <mergeCell ref="E2:AG3"/>
    <mergeCell ref="AH2:AK2"/>
    <mergeCell ref="AH3:AK3"/>
    <mergeCell ref="AG5:AK5"/>
    <mergeCell ref="C5:G5"/>
    <mergeCell ref="H5:I5"/>
    <mergeCell ref="J5:N5"/>
    <mergeCell ref="O5:P5"/>
    <mergeCell ref="Q5:AE5"/>
    <mergeCell ref="A1:D3"/>
    <mergeCell ref="E1:AG1"/>
    <mergeCell ref="A5:B5"/>
    <mergeCell ref="O6:X6"/>
    <mergeCell ref="A7:A8"/>
    <mergeCell ref="B7:B8"/>
    <mergeCell ref="C7:C8"/>
    <mergeCell ref="D7:D8"/>
    <mergeCell ref="A6:G6"/>
    <mergeCell ref="E7:E8"/>
    <mergeCell ref="F7:F8"/>
    <mergeCell ref="G7:G8"/>
  </mergeCells>
  <conditionalFormatting sqref="H9 H11 H13:H15">
    <cfRule type="cellIs" dxfId="875" priority="25" operator="equal">
      <formula>"Muy Alta"</formula>
    </cfRule>
    <cfRule type="cellIs" dxfId="874" priority="26" operator="equal">
      <formula>"Alta"</formula>
    </cfRule>
    <cfRule type="cellIs" dxfId="873" priority="27" operator="equal">
      <formula>"Media"</formula>
    </cfRule>
    <cfRule type="cellIs" dxfId="872" priority="28" operator="equal">
      <formula>"Baja"</formula>
    </cfRule>
    <cfRule type="cellIs" dxfId="871" priority="29" operator="equal">
      <formula>"Muy Baja"</formula>
    </cfRule>
  </conditionalFormatting>
  <conditionalFormatting sqref="K9:K15">
    <cfRule type="containsText" dxfId="870" priority="1" operator="containsText" text="❌">
      <formula>NOT(ISERROR(SEARCH("❌",K9)))</formula>
    </cfRule>
  </conditionalFormatting>
  <conditionalFormatting sqref="L9 L11 L13:L15">
    <cfRule type="cellIs" dxfId="869" priority="20" operator="equal">
      <formula>"Catastrófico"</formula>
    </cfRule>
    <cfRule type="cellIs" dxfId="868" priority="21" operator="equal">
      <formula>"Mayor"</formula>
    </cfRule>
    <cfRule type="cellIs" dxfId="867" priority="22" operator="equal">
      <formula>"Moderado"</formula>
    </cfRule>
    <cfRule type="cellIs" dxfId="866" priority="23" operator="equal">
      <formula>"Menor"</formula>
    </cfRule>
    <cfRule type="cellIs" dxfId="865" priority="24" operator="equal">
      <formula>"Leve"</formula>
    </cfRule>
  </conditionalFormatting>
  <conditionalFormatting sqref="N9 N11 N13:N15">
    <cfRule type="cellIs" dxfId="864" priority="16" operator="equal">
      <formula>"Extremo"</formula>
    </cfRule>
    <cfRule type="cellIs" dxfId="863" priority="17" operator="equal">
      <formula>"Alto"</formula>
    </cfRule>
    <cfRule type="cellIs" dxfId="862" priority="18" operator="equal">
      <formula>"Moderado"</formula>
    </cfRule>
    <cfRule type="cellIs" dxfId="861" priority="19" operator="equal">
      <formula>"Bajo"</formula>
    </cfRule>
  </conditionalFormatting>
  <conditionalFormatting sqref="Z9:Z15">
    <cfRule type="cellIs" dxfId="860" priority="11" operator="equal">
      <formula>"Muy Alta"</formula>
    </cfRule>
    <cfRule type="cellIs" dxfId="859" priority="12" operator="equal">
      <formula>"Alta"</formula>
    </cfRule>
    <cfRule type="cellIs" dxfId="858" priority="13" operator="equal">
      <formula>"Media"</formula>
    </cfRule>
    <cfRule type="cellIs" dxfId="857" priority="14" operator="equal">
      <formula>"Baja"</formula>
    </cfRule>
    <cfRule type="cellIs" dxfId="856" priority="15" operator="equal">
      <formula>"Muy Baja"</formula>
    </cfRule>
  </conditionalFormatting>
  <conditionalFormatting sqref="AB9:AB15">
    <cfRule type="cellIs" dxfId="855" priority="6" operator="equal">
      <formula>"Catastrófico"</formula>
    </cfRule>
    <cfRule type="cellIs" dxfId="854" priority="7" operator="equal">
      <formula>"Mayor"</formula>
    </cfRule>
    <cfRule type="cellIs" dxfId="853" priority="8" operator="equal">
      <formula>"Moderado"</formula>
    </cfRule>
    <cfRule type="cellIs" dxfId="852" priority="9" operator="equal">
      <formula>"Menor"</formula>
    </cfRule>
    <cfRule type="cellIs" dxfId="851" priority="10" operator="equal">
      <formula>"Leve"</formula>
    </cfRule>
  </conditionalFormatting>
  <conditionalFormatting sqref="AD9:AD15">
    <cfRule type="cellIs" dxfId="850" priority="2" operator="equal">
      <formula>"Extremo"</formula>
    </cfRule>
    <cfRule type="cellIs" dxfId="849" priority="3" operator="equal">
      <formula>"Alto"</formula>
    </cfRule>
    <cfRule type="cellIs" dxfId="848" priority="4" operator="equal">
      <formula>"Moderado"</formula>
    </cfRule>
    <cfRule type="cellIs" dxfId="847" priority="5" operator="equal">
      <formula>"Bajo"</formula>
    </cfRule>
  </conditionalFormatting>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B867-F441-4855-9A79-1BDDDE01839E}">
  <sheetPr>
    <tabColor theme="7"/>
  </sheetPr>
  <dimension ref="A1:AK14"/>
  <sheetViews>
    <sheetView workbookViewId="0">
      <selection activeCell="J5" sqref="J5:N5"/>
    </sheetView>
  </sheetViews>
  <sheetFormatPr baseColWidth="10" defaultRowHeight="14.4" x14ac:dyDescent="0.3"/>
  <cols>
    <col min="3" max="3" width="16.6640625" customWidth="1"/>
    <col min="4" max="4" width="20" customWidth="1"/>
    <col min="5" max="5" width="30" customWidth="1"/>
    <col min="10" max="10" width="17.6640625" customWidth="1"/>
    <col min="11" max="11" width="18.6640625" customWidth="1"/>
    <col min="16" max="16" width="28.44140625" customWidth="1"/>
    <col min="17" max="17" width="39"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x14ac:dyDescent="0.3">
      <c r="A5" s="383" t="s">
        <v>5</v>
      </c>
      <c r="B5" s="383"/>
      <c r="C5" s="384" t="s">
        <v>712</v>
      </c>
      <c r="D5" s="384"/>
      <c r="E5" s="384"/>
      <c r="F5" s="384"/>
      <c r="G5" s="384"/>
      <c r="H5" s="383" t="s">
        <v>7</v>
      </c>
      <c r="I5" s="383"/>
      <c r="J5" s="384" t="s">
        <v>713</v>
      </c>
      <c r="K5" s="384"/>
      <c r="L5" s="384"/>
      <c r="M5" s="384"/>
      <c r="N5" s="384"/>
      <c r="O5" s="383" t="s">
        <v>8</v>
      </c>
      <c r="P5" s="383"/>
      <c r="Q5" s="385"/>
      <c r="R5" s="386"/>
      <c r="S5" s="386"/>
      <c r="T5" s="386"/>
      <c r="U5" s="386"/>
      <c r="V5" s="386"/>
      <c r="W5" s="386"/>
      <c r="X5" s="386"/>
      <c r="Y5" s="386"/>
      <c r="Z5" s="386"/>
      <c r="AA5" s="386"/>
      <c r="AB5" s="386"/>
      <c r="AC5" s="386"/>
      <c r="AD5" s="386"/>
      <c r="AE5" s="387"/>
      <c r="AF5" s="178" t="s">
        <v>10</v>
      </c>
      <c r="AG5" s="376"/>
      <c r="AH5" s="377"/>
      <c r="AI5" s="377"/>
      <c r="AJ5" s="377"/>
      <c r="AK5" s="377"/>
    </row>
    <row r="6" spans="1:37" x14ac:dyDescent="0.3">
      <c r="A6" s="378" t="s">
        <v>12</v>
      </c>
      <c r="B6" s="378"/>
      <c r="C6" s="378"/>
      <c r="D6" s="378"/>
      <c r="E6" s="378"/>
      <c r="F6" s="378"/>
      <c r="G6" s="378"/>
      <c r="H6" s="379" t="s">
        <v>13</v>
      </c>
      <c r="I6" s="379"/>
      <c r="J6" s="379"/>
      <c r="K6" s="379"/>
      <c r="L6" s="379"/>
      <c r="M6" s="379"/>
      <c r="N6" s="379"/>
      <c r="O6" s="380" t="s">
        <v>14</v>
      </c>
      <c r="P6" s="380"/>
      <c r="Q6" s="380"/>
      <c r="R6" s="380"/>
      <c r="S6" s="380"/>
      <c r="T6" s="380"/>
      <c r="U6" s="380"/>
      <c r="V6" s="380"/>
      <c r="W6" s="380"/>
      <c r="X6" s="380"/>
      <c r="Y6" s="381" t="s">
        <v>15</v>
      </c>
      <c r="Z6" s="381"/>
      <c r="AA6" s="381"/>
      <c r="AB6" s="381"/>
      <c r="AC6" s="381"/>
      <c r="AD6" s="381"/>
      <c r="AE6" s="381"/>
      <c r="AF6" s="382" t="s">
        <v>16</v>
      </c>
      <c r="AG6" s="382"/>
      <c r="AH6" s="382"/>
      <c r="AI6" s="382"/>
      <c r="AJ6" s="382"/>
      <c r="AK6" s="382"/>
    </row>
    <row r="7" spans="1:37" ht="15" customHeight="1" x14ac:dyDescent="0.3">
      <c r="A7" s="389" t="s">
        <v>17</v>
      </c>
      <c r="B7" s="378" t="s">
        <v>18</v>
      </c>
      <c r="C7" s="390" t="s">
        <v>19</v>
      </c>
      <c r="D7" s="390" t="s">
        <v>20</v>
      </c>
      <c r="E7" s="378" t="s">
        <v>21</v>
      </c>
      <c r="F7" s="390" t="s">
        <v>22</v>
      </c>
      <c r="G7" s="390" t="s">
        <v>23</v>
      </c>
      <c r="H7" s="388" t="s">
        <v>24</v>
      </c>
      <c r="I7" s="379" t="s">
        <v>25</v>
      </c>
      <c r="J7" s="388" t="s">
        <v>26</v>
      </c>
      <c r="K7" s="388" t="s">
        <v>27</v>
      </c>
      <c r="L7" s="388" t="s">
        <v>28</v>
      </c>
      <c r="M7" s="379"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79.8" x14ac:dyDescent="0.3">
      <c r="A8" s="389"/>
      <c r="B8" s="378"/>
      <c r="C8" s="390"/>
      <c r="D8" s="390"/>
      <c r="E8" s="378"/>
      <c r="F8" s="390"/>
      <c r="G8" s="390"/>
      <c r="H8" s="388"/>
      <c r="I8" s="379"/>
      <c r="J8" s="388"/>
      <c r="K8" s="388"/>
      <c r="L8" s="379"/>
      <c r="M8" s="379"/>
      <c r="N8" s="388"/>
      <c r="O8" s="396"/>
      <c r="P8" s="397"/>
      <c r="Q8" s="399"/>
      <c r="R8" s="397"/>
      <c r="S8" s="7" t="s">
        <v>45</v>
      </c>
      <c r="T8" s="7" t="s">
        <v>46</v>
      </c>
      <c r="U8" s="7" t="s">
        <v>47</v>
      </c>
      <c r="V8" s="7" t="s">
        <v>48</v>
      </c>
      <c r="W8" s="7" t="s">
        <v>49</v>
      </c>
      <c r="X8" s="7" t="s">
        <v>50</v>
      </c>
      <c r="Y8" s="391"/>
      <c r="Z8" s="391"/>
      <c r="AA8" s="391"/>
      <c r="AB8" s="391"/>
      <c r="AC8" s="391"/>
      <c r="AD8" s="391"/>
      <c r="AE8" s="391"/>
      <c r="AF8" s="392"/>
      <c r="AG8" s="392"/>
      <c r="AH8" s="392"/>
      <c r="AI8" s="392"/>
      <c r="AJ8" s="392"/>
      <c r="AK8" s="392"/>
    </row>
    <row r="9" spans="1:37" ht="129.6" x14ac:dyDescent="0.3">
      <c r="A9" s="373">
        <v>1</v>
      </c>
      <c r="B9" s="403" t="s">
        <v>70</v>
      </c>
      <c r="C9" s="464" t="s">
        <v>521</v>
      </c>
      <c r="D9" s="462" t="s">
        <v>522</v>
      </c>
      <c r="E9" s="463" t="s">
        <v>523</v>
      </c>
      <c r="F9" s="403" t="s">
        <v>55</v>
      </c>
      <c r="G9" s="403" t="s">
        <v>56</v>
      </c>
      <c r="H9" s="402" t="str">
        <f>IF(G9="","",IF('[7]Mapa final'!G9='[7]Tabla probabilidad'!$C$4,"MUY BAJA",IF('[7]Mapa final'!G9='[7]Tabla probabilidad'!$C$5,"BAJA",IF('[7]Mapa final'!G9='[7]Tabla probabilidad'!$C$6,"MEDIA",IF('[7]Mapa final'!G9='[7]Tabla probabilidad'!$C$7,"ALTA",IF('[7]Mapa final'!G9='[7]Tabla probabilidad'!$C$8,"MUY ALTA"))))))</f>
        <v>MEDIA</v>
      </c>
      <c r="I9" s="400">
        <f>IF(H9="","",IF(H9="Muy Baja",0.2,IF(H9="Baja",0.4,IF(H9="Media",0.6,IF(H9="Alta",0.8,IF(H9="Muy Alta",1,))))))</f>
        <v>0.6</v>
      </c>
      <c r="J9" s="401" t="s">
        <v>76</v>
      </c>
      <c r="K9" s="400" t="str">
        <f>IF(J9="","",IF(NOT(ISERROR(MATCH(J9,'[7]Tabla Impacto'!$B$37:$B$39,0))),'[7]Tabla Impacto'!$F$37&amp;"Por favor no seleccionar los criterios de impacto(Afectación Económica o presupuestal y Pérdida Reputacional)",J9))</f>
        <v xml:space="preserve">     El riesgo afecta la imagen de la entidad con algunos usuarios de relevancia frente al logro de los objetivos</v>
      </c>
      <c r="L9" s="402" t="str">
        <f>IF(OR(J9='[7]Tabla Impacto'!$F$25,J9='[7]Tabla Impacto'!$F$31),"Leve",IF(OR(J9='[7]Tabla Impacto'!$F$26,J9='[7]Tabla Impacto'!$F$32),"Menor",IF(OR(J9='[7]Tabla Impacto'!$F$27,J9='[7]Tabla Impacto'!$F$33,J9='[7]Tabla Impacto'!$F$37),"Moderado",IF(OR(J9='[7]Tabla Impacto'!$F$28,J9='[7]Tabla Impacto'!$F$34,J9='[7]Tabla Impacto'!$F$38),"Mayor",IF(OR(J9='[7]Tabla Impacto'!$F$29,J9='[7]Tabla Impacto'!$F$35,J9='[7]Tabla Impacto'!$F$39),"Catastrófico","")))))</f>
        <v/>
      </c>
      <c r="M9" s="400" t="str">
        <f>IF(L9="","",IF(L9="Leve",0.2,IF(L9="Menor",0.4,IF(L9="Moderado",0.6,IF(L9="Mayor",0.8,IF(L9="Catastrófico",1,))))))</f>
        <v/>
      </c>
      <c r="N9" s="374"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22">
        <v>1</v>
      </c>
      <c r="P9" s="221" t="s">
        <v>524</v>
      </c>
      <c r="Q9" s="218" t="s">
        <v>525</v>
      </c>
      <c r="R9" s="22" t="str">
        <f t="shared" ref="R9:R12" si="0">IF(OR(S9="Preventivo",S9="Detectivo"),"Probabilidad",IF(S9="Correctivo","Impacto",""))</f>
        <v>Probabilidad</v>
      </c>
      <c r="S9" s="12" t="s">
        <v>60</v>
      </c>
      <c r="T9" s="12" t="s">
        <v>61</v>
      </c>
      <c r="U9" s="24" t="str">
        <f>IF(AND(S9="Preventivo",T9="Automático"),"50%",IF(AND(S9="Preventivo",T9="Manual"),"40%",IF(AND(S9="Detectivo",T9="Automático"),"40%",IF(AND(S9="Detectivo",T9="Manual"),"30%",IF(AND(S9="Correctivo",T9="Automático"),"35%",IF(AND(S9="Correctivo",T9="Manual"),"25%",""))))))</f>
        <v>40%</v>
      </c>
      <c r="V9" s="12" t="s">
        <v>69</v>
      </c>
      <c r="W9" s="12" t="s">
        <v>116</v>
      </c>
      <c r="X9" s="12" t="s">
        <v>64</v>
      </c>
      <c r="Y9" s="25">
        <f>IFERROR(IF(R9="Probabilidad",(I9-(+I9*U9)),IF(R9="Impacto",I9,"")),"")</f>
        <v>0.36</v>
      </c>
      <c r="Z9" s="19" t="str">
        <f>IFERROR(IF(Y9="","",IF(Y9&lt;=0.2,"Muy Baja",IF(Y9&lt;=0.4,"Baja",IF(Y9&lt;=0.6,"Media",IF(Y9&lt;=0.8,"Alta","Muy Alta"))))),"")</f>
        <v>Baja</v>
      </c>
      <c r="AA9" s="24">
        <f>+Y9</f>
        <v>0.36</v>
      </c>
      <c r="AB9" s="19" t="str">
        <f>IFERROR(IF(AC9="","",IF(AC9&lt;=0.2,"Leve",IF(AC9&lt;=0.4,"Menor",IF(AC9&lt;=0.6,"Moderado",IF(AC9&lt;=0.8,"Mayor","Catastrófico"))))),"")</f>
        <v/>
      </c>
      <c r="AC9" s="24" t="str">
        <f>IFERROR(IF(R9="Impacto",(M9-(+M9*U9)),IF(R9="Probabilidad",M9,"")),"")</f>
        <v/>
      </c>
      <c r="AD9" s="2"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2" t="s">
        <v>200</v>
      </c>
      <c r="AF9" s="18"/>
      <c r="AG9" s="12"/>
      <c r="AH9" s="26"/>
      <c r="AI9" s="26"/>
      <c r="AJ9" s="18"/>
      <c r="AK9" s="12"/>
    </row>
    <row r="10" spans="1:37" ht="15" customHeight="1" x14ac:dyDescent="0.3">
      <c r="A10" s="373"/>
      <c r="B10" s="403"/>
      <c r="C10" s="465"/>
      <c r="D10" s="462"/>
      <c r="E10" s="463"/>
      <c r="F10" s="403"/>
      <c r="G10" s="403"/>
      <c r="H10" s="402"/>
      <c r="I10" s="400"/>
      <c r="J10" s="401"/>
      <c r="K10" s="400">
        <f>IF(NOT(ISERROR(MATCH(J10,_xlfn.ANCHORARRAY(#REF!),0))),#REF!&amp;"Por favor no seleccionar los criterios de impacto",J10)</f>
        <v>0</v>
      </c>
      <c r="L10" s="402"/>
      <c r="M10" s="400"/>
      <c r="N10" s="374"/>
      <c r="O10" s="22">
        <v>2</v>
      </c>
      <c r="P10" s="23"/>
      <c r="Q10" s="23"/>
      <c r="R10" s="22" t="str">
        <f t="shared" si="0"/>
        <v/>
      </c>
      <c r="S10" s="12"/>
      <c r="T10" s="12"/>
      <c r="U10" s="24" t="str">
        <f t="shared" ref="U10" si="1">IF(AND(S10="Preventivo",T10="Automático"),"50%",IF(AND(S10="Preventivo",T10="Manual"),"40%",IF(AND(S10="Detectivo",T10="Automático"),"40%",IF(AND(S10="Detectivo",T10="Manual"),"30%",IF(AND(S10="Correctivo",T10="Automático"),"35%",IF(AND(S10="Correctivo",T10="Manual"),"25%",""))))))</f>
        <v/>
      </c>
      <c r="V10" s="12"/>
      <c r="W10" s="12"/>
      <c r="X10" s="12"/>
      <c r="Y10" s="25" t="str">
        <f t="shared" ref="Y10:Y12" si="2">IFERROR(IF(R10="Probabilidad",(I10-(+I10*U10)),IF(R10="Impacto",I10,"")),"")</f>
        <v/>
      </c>
      <c r="Z10" s="19" t="str">
        <f t="shared" ref="Z10" si="3">IFERROR(IF(Y10="","",IF(Y10&lt;=0.2,"Muy Baja",IF(Y10&lt;=0.4,"Baja",IF(Y10&lt;=0.6,"Media",IF(Y10&lt;=0.8,"Alta","Muy Alta"))))),"")</f>
        <v/>
      </c>
      <c r="AA10" s="24" t="str">
        <f t="shared" ref="AA10" si="4">+Y10</f>
        <v/>
      </c>
      <c r="AB10" s="19" t="str">
        <f t="shared" ref="AB10" si="5">IFERROR(IF(AC10="","",IF(AC10&lt;=0.2,"Leve",IF(AC10&lt;=0.4,"Menor",IF(AC10&lt;=0.6,"Moderado",IF(AC10&lt;=0.8,"Mayor","Catastrófico"))))),"")</f>
        <v/>
      </c>
      <c r="AC10" s="24" t="str">
        <f t="shared" ref="AC10:AC12" si="6">IFERROR(IF(R10="Impacto",(M10-(+M10*U10)),IF(R10="Probabilidad",M10,"")),"")</f>
        <v/>
      </c>
      <c r="AD10" s="2" t="str">
        <f t="shared" ref="AD10" si="7">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
      </c>
      <c r="AE10" s="12"/>
      <c r="AF10" s="18"/>
      <c r="AG10" s="12"/>
      <c r="AH10" s="26"/>
      <c r="AI10" s="26"/>
      <c r="AJ10" s="18"/>
      <c r="AK10" s="12"/>
    </row>
    <row r="11" spans="1:37" ht="86.4" x14ac:dyDescent="0.3">
      <c r="A11" s="373">
        <v>2</v>
      </c>
      <c r="B11" s="403" t="s">
        <v>51</v>
      </c>
      <c r="C11" s="462" t="s">
        <v>526</v>
      </c>
      <c r="D11" s="462" t="s">
        <v>527</v>
      </c>
      <c r="E11" s="463" t="s">
        <v>528</v>
      </c>
      <c r="F11" s="403" t="s">
        <v>517</v>
      </c>
      <c r="G11" s="403" t="s">
        <v>289</v>
      </c>
      <c r="H11" s="402" t="str">
        <f>IF(G11="","",IF('[7]Mapa final'!G11='[7]Tabla probabilidad'!$C$4,"MUY BAJA",IF('[7]Mapa final'!G11='[7]Tabla probabilidad'!$C$5,"BAJA",IF('[7]Mapa final'!G11='[7]Tabla probabilidad'!$C$6,"MEDIA",IF('[7]Mapa final'!G11='[7]Tabla probabilidad'!$C$7,"ALTA",IF('[7]Mapa final'!G11='[7]Tabla probabilidad'!$C$8,"MUY ALTA"))))))</f>
        <v>MUY BAJA</v>
      </c>
      <c r="I11" s="400">
        <f t="shared" ref="I11" si="8">IF(H11="","",IF(H11="Muy Baja",0.2,IF(H11="Baja",0.4,IF(H11="Media",0.6,IF(H11="Alta",0.8,IF(H11="Muy Alta",1,))))))</f>
        <v>0.2</v>
      </c>
      <c r="J11" s="401" t="s">
        <v>57</v>
      </c>
      <c r="K11" s="400" t="str">
        <f>IF(J11="","",IF(NOT(ISERROR(MATCH(J11,'[7]Tabla Impacto'!$B$37:$B$39,0))),'[7]Tabla Impacto'!$F$37&amp;"Por favor no seleccionar los criterios de impacto(Afectación Económica o presupuestal y Pérdida Reputacional)",J11))</f>
        <v xml:space="preserve">     El riesgo afecta la imagen de de la entidad con efecto publicitario sostenido a nivel de sector administrativo, nivel departamental o municipal</v>
      </c>
      <c r="L11" s="402" t="str">
        <f>IF(OR(J11='[7]Tabla Impacto'!$F$25,J11='[7]Tabla Impacto'!$F$31),"Leve",IF(OR(J11='[7]Tabla Impacto'!$F$26,J11='[7]Tabla Impacto'!$F$32),"Menor",IF(OR(J11='[7]Tabla Impacto'!$F$27,J11='[7]Tabla Impacto'!$F$33,J11='[7]Tabla Impacto'!$F$37),"Moderado",IF(OR(J11='[7]Tabla Impacto'!$F$28,J11='[7]Tabla Impacto'!$F$34,J11='[7]Tabla Impacto'!$F$38),"Mayor",IF(OR(J11='[7]Tabla Impacto'!$F$29,J11='[7]Tabla Impacto'!$F$35,J11='[7]Tabla Impacto'!$F$39),"Catastrófico","")))))</f>
        <v/>
      </c>
      <c r="M11" s="400" t="str">
        <f t="shared" ref="M11" si="9">IF(L11="","",IF(L11="Leve",0.2,IF(L11="Menor",0.4,IF(L11="Moderado",0.6,IF(L11="Mayor",0.8,IF(L11="Catastrófico",1,))))))</f>
        <v/>
      </c>
      <c r="N11" s="374" t="str">
        <f t="shared" ref="N11" si="10">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
      </c>
      <c r="O11" s="22">
        <v>1</v>
      </c>
      <c r="P11" s="221" t="s">
        <v>529</v>
      </c>
      <c r="Q11" s="219" t="s">
        <v>530</v>
      </c>
      <c r="R11" s="22" t="str">
        <f t="shared" si="0"/>
        <v>Probabilidad</v>
      </c>
      <c r="S11" s="12" t="s">
        <v>60</v>
      </c>
      <c r="T11" s="12" t="s">
        <v>61</v>
      </c>
      <c r="U11" s="24" t="str">
        <f>IF(AND(S11="Preventivo",T11="Automático"),"50%",IF(AND(S11="Preventivo",T11="Manual"),"40%",IF(AND(S11="Detectivo",T11="Automático"),"40%",IF(AND(S11="Detectivo",T11="Manual"),"30%",IF(AND(S11="Correctivo",T11="Automático"),"35%",IF(AND(S11="Correctivo",T11="Manual"),"25%",""))))))</f>
        <v>40%</v>
      </c>
      <c r="V11" s="12" t="s">
        <v>69</v>
      </c>
      <c r="W11" s="12" t="s">
        <v>116</v>
      </c>
      <c r="X11" s="12" t="s">
        <v>64</v>
      </c>
      <c r="Y11" s="25">
        <f t="shared" si="2"/>
        <v>0.12</v>
      </c>
      <c r="Z11" s="19" t="str">
        <f>IFERROR(IF(Y11="","",IF(Y11&lt;=0.2,"Muy Baja",IF(Y11&lt;=0.4,"Baja",IF(Y11&lt;=0.6,"Media",IF(Y11&lt;=0.8,"Alta","Muy Alta"))))),"")</f>
        <v>Muy Baja</v>
      </c>
      <c r="AA11" s="24">
        <f>+Y11</f>
        <v>0.12</v>
      </c>
      <c r="AB11" s="19" t="str">
        <f>IFERROR(IF(AC11="","",IF(AC11&lt;=0.2,"Leve",IF(AC11&lt;=0.4,"Menor",IF(AC11&lt;=0.6,"Moderado",IF(AC11&lt;=0.8,"Mayor","Catastrófico"))))),"")</f>
        <v/>
      </c>
      <c r="AC11" s="24" t="str">
        <f t="shared" si="6"/>
        <v/>
      </c>
      <c r="AD11" s="2"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
      </c>
      <c r="AE11" s="12" t="s">
        <v>200</v>
      </c>
      <c r="AF11" s="18"/>
      <c r="AG11" s="12"/>
      <c r="AH11" s="26"/>
      <c r="AI11" s="26"/>
      <c r="AJ11" s="18"/>
      <c r="AK11" s="12"/>
    </row>
    <row r="12" spans="1:37" ht="79.5" customHeight="1" x14ac:dyDescent="0.3">
      <c r="A12" s="373"/>
      <c r="B12" s="403"/>
      <c r="C12" s="462"/>
      <c r="D12" s="462"/>
      <c r="E12" s="463"/>
      <c r="F12" s="403"/>
      <c r="G12" s="403"/>
      <c r="H12" s="402"/>
      <c r="I12" s="400"/>
      <c r="J12" s="401"/>
      <c r="K12" s="400">
        <f>IF(NOT(ISERROR(MATCH(J12,_xlfn.ANCHORARRAY(E13),0))),#REF!&amp;"Por favor no seleccionar los criterios de impacto",J12)</f>
        <v>0</v>
      </c>
      <c r="L12" s="402"/>
      <c r="M12" s="400"/>
      <c r="N12" s="374"/>
      <c r="O12" s="22">
        <v>2</v>
      </c>
      <c r="P12" s="220" t="s">
        <v>531</v>
      </c>
      <c r="Q12" s="218" t="s">
        <v>532</v>
      </c>
      <c r="R12" s="22" t="str">
        <f t="shared" si="0"/>
        <v>Probabilidad</v>
      </c>
      <c r="S12" s="12" t="s">
        <v>60</v>
      </c>
      <c r="T12" s="12" t="s">
        <v>61</v>
      </c>
      <c r="U12" s="24" t="str">
        <f t="shared" ref="U12" si="11">IF(AND(S12="Preventivo",T12="Automático"),"50%",IF(AND(S12="Preventivo",T12="Manual"),"40%",IF(AND(S12="Detectivo",T12="Automático"),"40%",IF(AND(S12="Detectivo",T12="Manual"),"30%",IF(AND(S12="Correctivo",T12="Automático"),"35%",IF(AND(S12="Correctivo",T12="Manual"),"25%",""))))))</f>
        <v>40%</v>
      </c>
      <c r="V12" s="12" t="s">
        <v>69</v>
      </c>
      <c r="W12" s="12" t="s">
        <v>63</v>
      </c>
      <c r="X12" s="12" t="s">
        <v>64</v>
      </c>
      <c r="Y12" s="25">
        <f t="shared" si="2"/>
        <v>0</v>
      </c>
      <c r="Z12" s="19" t="str">
        <f t="shared" ref="Z12" si="12">IFERROR(IF(Y12="","",IF(Y12&lt;=0.2,"Muy Baja",IF(Y12&lt;=0.4,"Baja",IF(Y12&lt;=0.6,"Media",IF(Y12&lt;=0.8,"Alta","Muy Alta"))))),"")</f>
        <v>Muy Baja</v>
      </c>
      <c r="AA12" s="24">
        <f t="shared" ref="AA12" si="13">+Y12</f>
        <v>0</v>
      </c>
      <c r="AB12" s="19" t="str">
        <f t="shared" ref="AB12" si="14">IFERROR(IF(AC12="","",IF(AC12&lt;=0.2,"Leve",IF(AC12&lt;=0.4,"Menor",IF(AC12&lt;=0.6,"Moderado",IF(AC12&lt;=0.8,"Mayor","Catastrófico"))))),"")</f>
        <v>Leve</v>
      </c>
      <c r="AC12" s="24">
        <f t="shared" si="6"/>
        <v>0</v>
      </c>
      <c r="AD12" s="2" t="str">
        <f t="shared" ref="AD12" si="15">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Bajo</v>
      </c>
      <c r="AE12" s="12" t="s">
        <v>200</v>
      </c>
      <c r="AF12" s="18"/>
      <c r="AG12" s="12"/>
      <c r="AH12" s="26"/>
      <c r="AI12" s="26"/>
      <c r="AJ12" s="18"/>
      <c r="AK12" s="12"/>
    </row>
    <row r="13" spans="1:37" x14ac:dyDescent="0.3">
      <c r="A13" s="393" t="s">
        <v>96</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5"/>
    </row>
    <row r="14" spans="1:37" x14ac:dyDescent="0.3">
      <c r="A14" s="27"/>
      <c r="B14" s="28" t="s">
        <v>97</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sheetData>
  <mergeCells count="79">
    <mergeCell ref="A1:D3"/>
    <mergeCell ref="E1:AG1"/>
    <mergeCell ref="AH1:AK1"/>
    <mergeCell ref="E2:AG3"/>
    <mergeCell ref="AH2:AK2"/>
    <mergeCell ref="AH3:AK3"/>
    <mergeCell ref="AG5:AK5"/>
    <mergeCell ref="A6:G6"/>
    <mergeCell ref="H6:N6"/>
    <mergeCell ref="O6:X6"/>
    <mergeCell ref="Y6:AE6"/>
    <mergeCell ref="AF6:AK6"/>
    <mergeCell ref="A5:B5"/>
    <mergeCell ref="C5:G5"/>
    <mergeCell ref="H5:I5"/>
    <mergeCell ref="J5:N5"/>
    <mergeCell ref="O5:P5"/>
    <mergeCell ref="Q5:AE5"/>
    <mergeCell ref="L7:L8"/>
    <mergeCell ref="A7:A8"/>
    <mergeCell ref="B7:B8"/>
    <mergeCell ref="C7:C8"/>
    <mergeCell ref="D7:D8"/>
    <mergeCell ref="E7:E8"/>
    <mergeCell ref="F7:F8"/>
    <mergeCell ref="G7:G8"/>
    <mergeCell ref="H7:H8"/>
    <mergeCell ref="I7:I8"/>
    <mergeCell ref="J7:J8"/>
    <mergeCell ref="K7:K8"/>
    <mergeCell ref="AC7:AC8"/>
    <mergeCell ref="M7:M8"/>
    <mergeCell ref="N7:N8"/>
    <mergeCell ref="O7:O8"/>
    <mergeCell ref="P7:P8"/>
    <mergeCell ref="Q7:Q8"/>
    <mergeCell ref="R7:R8"/>
    <mergeCell ref="S7:X7"/>
    <mergeCell ref="Y7:Y8"/>
    <mergeCell ref="Z7:Z8"/>
    <mergeCell ref="AA7:AA8"/>
    <mergeCell ref="AB7:AB8"/>
    <mergeCell ref="AJ7:AJ8"/>
    <mergeCell ref="AK7:AK8"/>
    <mergeCell ref="A13:AK13"/>
    <mergeCell ref="A9:A10"/>
    <mergeCell ref="B9:B10"/>
    <mergeCell ref="C9:C10"/>
    <mergeCell ref="D9:D10"/>
    <mergeCell ref="E9:E10"/>
    <mergeCell ref="F9:F10"/>
    <mergeCell ref="G9:G10"/>
    <mergeCell ref="AD7:AD8"/>
    <mergeCell ref="AE7:AE8"/>
    <mergeCell ref="AF7:AF8"/>
    <mergeCell ref="AG7:AG8"/>
    <mergeCell ref="AH7:AH8"/>
    <mergeCell ref="AI7:AI8"/>
    <mergeCell ref="N9:N10"/>
    <mergeCell ref="A11:A12"/>
    <mergeCell ref="B11:B12"/>
    <mergeCell ref="C11:C12"/>
    <mergeCell ref="D11:D12"/>
    <mergeCell ref="E11:E12"/>
    <mergeCell ref="F11:F12"/>
    <mergeCell ref="G11:G12"/>
    <mergeCell ref="H11:H12"/>
    <mergeCell ref="I11:I12"/>
    <mergeCell ref="H9:H10"/>
    <mergeCell ref="I9:I10"/>
    <mergeCell ref="J9:J10"/>
    <mergeCell ref="K9:K10"/>
    <mergeCell ref="L9:L10"/>
    <mergeCell ref="M9:M10"/>
    <mergeCell ref="J11:J12"/>
    <mergeCell ref="K11:K12"/>
    <mergeCell ref="L11:L12"/>
    <mergeCell ref="M11:M12"/>
    <mergeCell ref="N11:N12"/>
  </mergeCells>
  <conditionalFormatting sqref="H9 H11">
    <cfRule type="cellIs" dxfId="846" priority="25" operator="equal">
      <formula>"Muy Alta"</formula>
    </cfRule>
    <cfRule type="cellIs" dxfId="845" priority="26" operator="equal">
      <formula>"Alta"</formula>
    </cfRule>
    <cfRule type="cellIs" dxfId="844" priority="27" operator="equal">
      <formula>"Media"</formula>
    </cfRule>
    <cfRule type="cellIs" dxfId="843" priority="28" operator="equal">
      <formula>"Baja"</formula>
    </cfRule>
    <cfRule type="cellIs" dxfId="842" priority="29" operator="equal">
      <formula>"Muy Baja"</formula>
    </cfRule>
  </conditionalFormatting>
  <conditionalFormatting sqref="K9:K12">
    <cfRule type="containsText" dxfId="841" priority="1" operator="containsText" text="❌">
      <formula>NOT(ISERROR(SEARCH("❌",K9)))</formula>
    </cfRule>
  </conditionalFormatting>
  <conditionalFormatting sqref="L9 L11">
    <cfRule type="cellIs" dxfId="840" priority="20" operator="equal">
      <formula>"Catastrófico"</formula>
    </cfRule>
    <cfRule type="cellIs" dxfId="839" priority="21" operator="equal">
      <formula>"Mayor"</formula>
    </cfRule>
    <cfRule type="cellIs" dxfId="838" priority="22" operator="equal">
      <formula>"Moderado"</formula>
    </cfRule>
    <cfRule type="cellIs" dxfId="837" priority="23" operator="equal">
      <formula>"Menor"</formula>
    </cfRule>
    <cfRule type="cellIs" dxfId="836" priority="24" operator="equal">
      <formula>"Leve"</formula>
    </cfRule>
  </conditionalFormatting>
  <conditionalFormatting sqref="N9 N11">
    <cfRule type="cellIs" dxfId="835" priority="16" operator="equal">
      <formula>"Extremo"</formula>
    </cfRule>
    <cfRule type="cellIs" dxfId="834" priority="17" operator="equal">
      <formula>"Alto"</formula>
    </cfRule>
    <cfRule type="cellIs" dxfId="833" priority="18" operator="equal">
      <formula>"Moderado"</formula>
    </cfRule>
    <cfRule type="cellIs" dxfId="832" priority="19" operator="equal">
      <formula>"Bajo"</formula>
    </cfRule>
  </conditionalFormatting>
  <conditionalFormatting sqref="Z9:Z12">
    <cfRule type="cellIs" dxfId="831" priority="11" operator="equal">
      <formula>"Muy Alta"</formula>
    </cfRule>
    <cfRule type="cellIs" dxfId="830" priority="12" operator="equal">
      <formula>"Alta"</formula>
    </cfRule>
    <cfRule type="cellIs" dxfId="829" priority="13" operator="equal">
      <formula>"Media"</formula>
    </cfRule>
    <cfRule type="cellIs" dxfId="828" priority="14" operator="equal">
      <formula>"Baja"</formula>
    </cfRule>
    <cfRule type="cellIs" dxfId="827" priority="15" operator="equal">
      <formula>"Muy Baja"</formula>
    </cfRule>
  </conditionalFormatting>
  <conditionalFormatting sqref="AB9:AB12">
    <cfRule type="cellIs" dxfId="826" priority="6" operator="equal">
      <formula>"Catastrófico"</formula>
    </cfRule>
    <cfRule type="cellIs" dxfId="825" priority="7" operator="equal">
      <formula>"Mayor"</formula>
    </cfRule>
    <cfRule type="cellIs" dxfId="824" priority="8" operator="equal">
      <formula>"Moderado"</formula>
    </cfRule>
    <cfRule type="cellIs" dxfId="823" priority="9" operator="equal">
      <formula>"Menor"</formula>
    </cfRule>
    <cfRule type="cellIs" dxfId="822" priority="10" operator="equal">
      <formula>"Leve"</formula>
    </cfRule>
  </conditionalFormatting>
  <conditionalFormatting sqref="AD9:AD12">
    <cfRule type="cellIs" dxfId="821" priority="2" operator="equal">
      <formula>"Extremo"</formula>
    </cfRule>
    <cfRule type="cellIs" dxfId="820" priority="3" operator="equal">
      <formula>"Alto"</formula>
    </cfRule>
    <cfRule type="cellIs" dxfId="819" priority="4" operator="equal">
      <formula>"Moderado"</formula>
    </cfRule>
    <cfRule type="cellIs" dxfId="818" priority="5" operator="equal">
      <formula>"Bajo"</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03D20-21CD-4B4A-8EA1-2D1850CBB3DE}">
  <sheetPr>
    <tabColor rgb="FF0070C0"/>
  </sheetPr>
  <dimension ref="A4:AK99"/>
  <sheetViews>
    <sheetView topLeftCell="A43" zoomScale="50" zoomScaleNormal="50" workbookViewId="0">
      <selection activeCell="E60" sqref="E60:E61"/>
    </sheetView>
  </sheetViews>
  <sheetFormatPr baseColWidth="10" defaultRowHeight="14.4" x14ac:dyDescent="0.3"/>
  <cols>
    <col min="3" max="3" width="24.88671875" customWidth="1"/>
    <col min="4" max="4" width="27.33203125" customWidth="1"/>
    <col min="5" max="5" width="48" customWidth="1"/>
    <col min="16" max="16" width="40" customWidth="1"/>
  </cols>
  <sheetData>
    <row r="4" spans="1:37" ht="21" x14ac:dyDescent="0.4">
      <c r="A4" s="284" t="s">
        <v>720</v>
      </c>
    </row>
    <row r="8" spans="1:37" x14ac:dyDescent="0.3">
      <c r="A8" s="373"/>
      <c r="B8" s="373"/>
      <c r="C8" s="373"/>
      <c r="D8" s="373"/>
      <c r="E8" s="374" t="s">
        <v>0</v>
      </c>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5" t="s">
        <v>1</v>
      </c>
      <c r="AI8" s="375"/>
      <c r="AJ8" s="375"/>
      <c r="AK8" s="375"/>
    </row>
    <row r="9" spans="1:37" x14ac:dyDescent="0.3">
      <c r="A9" s="373"/>
      <c r="B9" s="373"/>
      <c r="C9" s="373"/>
      <c r="D9" s="373"/>
      <c r="E9" s="374" t="s">
        <v>2</v>
      </c>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5" t="s">
        <v>3</v>
      </c>
      <c r="AI9" s="375"/>
      <c r="AJ9" s="375"/>
      <c r="AK9" s="375"/>
    </row>
    <row r="10" spans="1:37" x14ac:dyDescent="0.3">
      <c r="A10" s="373"/>
      <c r="B10" s="373"/>
      <c r="C10" s="373"/>
      <c r="D10" s="373"/>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5" t="s">
        <v>4</v>
      </c>
      <c r="AI10" s="375"/>
      <c r="AJ10" s="375"/>
      <c r="AK10" s="375"/>
    </row>
    <row r="11" spans="1:37" x14ac:dyDescent="0.3">
      <c r="A11" s="3"/>
      <c r="B11" s="4"/>
      <c r="C11" s="3"/>
      <c r="D11" s="3"/>
      <c r="E11" s="5"/>
      <c r="F11" s="3"/>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7" ht="42.75" customHeight="1" x14ac:dyDescent="0.3">
      <c r="A12" s="407" t="s">
        <v>5</v>
      </c>
      <c r="B12" s="407"/>
      <c r="C12" s="408" t="s">
        <v>716</v>
      </c>
      <c r="D12" s="408"/>
      <c r="E12" s="408"/>
      <c r="F12" s="408"/>
      <c r="G12" s="408"/>
      <c r="H12" s="409" t="s">
        <v>7</v>
      </c>
      <c r="I12" s="409"/>
      <c r="J12" s="408" t="s">
        <v>717</v>
      </c>
      <c r="K12" s="408"/>
      <c r="L12" s="408"/>
      <c r="M12" s="408"/>
      <c r="N12" s="408"/>
      <c r="O12" s="409" t="s">
        <v>8</v>
      </c>
      <c r="P12" s="409"/>
      <c r="Q12" s="510" t="s">
        <v>9</v>
      </c>
      <c r="R12" s="511"/>
      <c r="S12" s="511"/>
      <c r="T12" s="511"/>
      <c r="U12" s="511"/>
      <c r="V12" s="511"/>
      <c r="W12" s="511"/>
      <c r="X12" s="511"/>
      <c r="Y12" s="511"/>
      <c r="Z12" s="511"/>
      <c r="AA12" s="511"/>
      <c r="AB12" s="511"/>
      <c r="AC12" s="511"/>
      <c r="AD12" s="511"/>
      <c r="AE12" s="512"/>
      <c r="AF12" s="147" t="s">
        <v>10</v>
      </c>
      <c r="AG12" s="503" t="s">
        <v>11</v>
      </c>
      <c r="AH12" s="503"/>
      <c r="AI12" s="503"/>
      <c r="AJ12" s="503"/>
      <c r="AK12" s="503"/>
    </row>
    <row r="13" spans="1:37" x14ac:dyDescent="0.3">
      <c r="A13" s="378" t="s">
        <v>12</v>
      </c>
      <c r="B13" s="378"/>
      <c r="C13" s="378"/>
      <c r="D13" s="378"/>
      <c r="E13" s="378"/>
      <c r="F13" s="378"/>
      <c r="G13" s="378"/>
      <c r="H13" s="379" t="s">
        <v>13</v>
      </c>
      <c r="I13" s="379"/>
      <c r="J13" s="379"/>
      <c r="K13" s="379"/>
      <c r="L13" s="379"/>
      <c r="M13" s="379"/>
      <c r="N13" s="379"/>
      <c r="O13" s="380" t="s">
        <v>14</v>
      </c>
      <c r="P13" s="380"/>
      <c r="Q13" s="380"/>
      <c r="R13" s="380"/>
      <c r="S13" s="380"/>
      <c r="T13" s="380"/>
      <c r="U13" s="380"/>
      <c r="V13" s="380"/>
      <c r="W13" s="380"/>
      <c r="X13" s="380"/>
      <c r="Y13" s="381" t="s">
        <v>15</v>
      </c>
      <c r="Z13" s="381"/>
      <c r="AA13" s="381"/>
      <c r="AB13" s="381"/>
      <c r="AC13" s="381"/>
      <c r="AD13" s="381"/>
      <c r="AE13" s="381"/>
      <c r="AF13" s="382" t="s">
        <v>16</v>
      </c>
      <c r="AG13" s="382"/>
      <c r="AH13" s="382"/>
      <c r="AI13" s="382"/>
      <c r="AJ13" s="382"/>
      <c r="AK13" s="382"/>
    </row>
    <row r="14" spans="1:37" x14ac:dyDescent="0.3">
      <c r="A14" s="405" t="s">
        <v>17</v>
      </c>
      <c r="B14" s="378" t="s">
        <v>18</v>
      </c>
      <c r="C14" s="390" t="s">
        <v>19</v>
      </c>
      <c r="D14" s="390" t="s">
        <v>20</v>
      </c>
      <c r="E14" s="378" t="s">
        <v>21</v>
      </c>
      <c r="F14" s="390" t="s">
        <v>22</v>
      </c>
      <c r="G14" s="390" t="s">
        <v>23</v>
      </c>
      <c r="H14" s="388" t="s">
        <v>24</v>
      </c>
      <c r="I14" s="379" t="s">
        <v>25</v>
      </c>
      <c r="J14" s="388" t="s">
        <v>26</v>
      </c>
      <c r="K14" s="388" t="s">
        <v>27</v>
      </c>
      <c r="L14" s="388" t="s">
        <v>28</v>
      </c>
      <c r="M14" s="379" t="s">
        <v>25</v>
      </c>
      <c r="N14" s="388" t="s">
        <v>29</v>
      </c>
      <c r="O14" s="396" t="s">
        <v>30</v>
      </c>
      <c r="P14" s="397" t="s">
        <v>31</v>
      </c>
      <c r="Q14" s="398" t="s">
        <v>32</v>
      </c>
      <c r="R14" s="397" t="s">
        <v>33</v>
      </c>
      <c r="S14" s="397" t="s">
        <v>34</v>
      </c>
      <c r="T14" s="397"/>
      <c r="U14" s="397"/>
      <c r="V14" s="397"/>
      <c r="W14" s="397"/>
      <c r="X14" s="397"/>
      <c r="Y14" s="391" t="s">
        <v>35</v>
      </c>
      <c r="Z14" s="391" t="s">
        <v>36</v>
      </c>
      <c r="AA14" s="391" t="s">
        <v>25</v>
      </c>
      <c r="AB14" s="391" t="s">
        <v>37</v>
      </c>
      <c r="AC14" s="391" t="s">
        <v>25</v>
      </c>
      <c r="AD14" s="391" t="s">
        <v>38</v>
      </c>
      <c r="AE14" s="391" t="s">
        <v>39</v>
      </c>
      <c r="AF14" s="392" t="s">
        <v>16</v>
      </c>
      <c r="AG14" s="392" t="s">
        <v>40</v>
      </c>
      <c r="AH14" s="392" t="s">
        <v>41</v>
      </c>
      <c r="AI14" s="392" t="s">
        <v>42</v>
      </c>
      <c r="AJ14" s="392" t="s">
        <v>43</v>
      </c>
      <c r="AK14" s="392" t="s">
        <v>44</v>
      </c>
    </row>
    <row r="15" spans="1:37" ht="81" x14ac:dyDescent="0.3">
      <c r="A15" s="405"/>
      <c r="B15" s="378"/>
      <c r="C15" s="390"/>
      <c r="D15" s="390"/>
      <c r="E15" s="378"/>
      <c r="F15" s="390"/>
      <c r="G15" s="390"/>
      <c r="H15" s="388"/>
      <c r="I15" s="379"/>
      <c r="J15" s="388"/>
      <c r="K15" s="388"/>
      <c r="L15" s="379"/>
      <c r="M15" s="379"/>
      <c r="N15" s="388"/>
      <c r="O15" s="396"/>
      <c r="P15" s="397"/>
      <c r="Q15" s="399"/>
      <c r="R15" s="397"/>
      <c r="S15" s="7" t="s">
        <v>45</v>
      </c>
      <c r="T15" s="7" t="s">
        <v>46</v>
      </c>
      <c r="U15" s="7" t="s">
        <v>47</v>
      </c>
      <c r="V15" s="7" t="s">
        <v>48</v>
      </c>
      <c r="W15" s="7" t="s">
        <v>49</v>
      </c>
      <c r="X15" s="7" t="s">
        <v>50</v>
      </c>
      <c r="Y15" s="391"/>
      <c r="Z15" s="391"/>
      <c r="AA15" s="391"/>
      <c r="AB15" s="391"/>
      <c r="AC15" s="391"/>
      <c r="AD15" s="391"/>
      <c r="AE15" s="391"/>
      <c r="AF15" s="392"/>
      <c r="AG15" s="392"/>
      <c r="AH15" s="392"/>
      <c r="AI15" s="392"/>
      <c r="AJ15" s="392"/>
      <c r="AK15" s="392"/>
    </row>
    <row r="16" spans="1:37" ht="124.8" customHeight="1" x14ac:dyDescent="0.3">
      <c r="A16" s="513">
        <v>1</v>
      </c>
      <c r="B16" s="427" t="s">
        <v>51</v>
      </c>
      <c r="C16" s="515" t="s">
        <v>52</v>
      </c>
      <c r="D16" s="515" t="s">
        <v>53</v>
      </c>
      <c r="E16" s="517" t="s">
        <v>54</v>
      </c>
      <c r="F16" s="427" t="s">
        <v>55</v>
      </c>
      <c r="G16" s="427" t="s">
        <v>56</v>
      </c>
      <c r="H16" s="519" t="str">
        <f>IF(G16="","",IF('[8]Mapa final'!G9='[8]Tabla probabilidad'!$C$4,"MUY BAJA",IF('[8]Mapa final'!G9='[8]Tabla probabilidad'!$C$5,"BAJA",IF('[8]Mapa final'!G9='[8]Tabla probabilidad'!$C$6,"MEDIA",IF('[8]Mapa final'!G9='[8]Tabla probabilidad'!$C$7,"ALTA",IF('[8]Mapa final'!G9='[8]Tabla probabilidad'!$C$8,"MUY ALTA"))))))</f>
        <v>MEDIA</v>
      </c>
      <c r="I16" s="522">
        <f t="shared" ref="I16" si="0">IF(H16="","",IF(H16="Muy Baja",0.2,IF(H16="Baja",0.4,IF(H16="Media",0.6,IF(H16="Alta",0.8,IF(H16="Muy Alta",1,))))))</f>
        <v>0.6</v>
      </c>
      <c r="J16" s="524" t="s">
        <v>57</v>
      </c>
      <c r="K16" s="526" t="str">
        <f>IF(NOT(ISERROR(MATCH(J16,'[9]Tabla Impacto'!$B$221:$B$223,0))),'[9]Tabla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528" t="str">
        <f>IF(OR(K16='[9]Tabla Impacto'!$C$11,K16='[9]Tabla Impacto'!$D$11),"Leve",IF(OR(K16='[9]Tabla Impacto'!$C$12,K16='[9]Tabla Impacto'!$D$12),"Menor",IF(OR(K16='[9]Tabla Impacto'!$C$13,K16='[9]Tabla Impacto'!$D$13),"Moderado",IF(OR(K16='[9]Tabla Impacto'!$C$14,K16='[9]Tabla Impacto'!$D$14),"Mayor",IF(OR(K16='[9]Tabla Impacto'!$C$15,K16='[9]Tabla Impacto'!$D$15),"Catastrófico","")))))</f>
        <v/>
      </c>
      <c r="M16" s="526" t="str">
        <f>IF(L16="","",IF(L16="Leve",0.2,IF(L16="Menor",0.4,IF(L16="Moderado",0.6,IF(L16="Mayor",0.8,IF(L16="Catastrófico",1,))))))</f>
        <v/>
      </c>
      <c r="N16" s="530"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8">
        <v>1</v>
      </c>
      <c r="P16" s="9" t="s">
        <v>58</v>
      </c>
      <c r="Q16" s="10" t="s">
        <v>59</v>
      </c>
      <c r="R16" s="11" t="str">
        <f t="shared" ref="R16:R23" si="1">IF(OR(S16="Preventivo",S16="Detectivo"),"Probabilidad",IF(S16="Correctivo","Impacto",""))</f>
        <v>Probabilidad</v>
      </c>
      <c r="S16" s="12" t="s">
        <v>60</v>
      </c>
      <c r="T16" s="12" t="s">
        <v>61</v>
      </c>
      <c r="U16" s="13" t="str">
        <f>IF(AND(S16="Preventivo",T16="Automático"),"50%",IF(AND(S16="Preventivo",T16="Manual"),"40%",IF(AND(S16="Detectivo",T16="Automático"),"40%",IF(AND(S16="Detectivo",T16="Manual"),"30%",IF(AND(S16="Correctivo",T16="Automático"),"35%",IF(AND(S16="Correctivo",T16="Manual"),"25%",""))))))</f>
        <v>40%</v>
      </c>
      <c r="V16" s="12" t="s">
        <v>62</v>
      </c>
      <c r="W16" s="12" t="s">
        <v>63</v>
      </c>
      <c r="X16" s="12" t="s">
        <v>64</v>
      </c>
      <c r="Y16" s="14">
        <f>IFERROR(IF(R16="Probabilidad",(I16-(+I16*U16)),IF(R16="Impacto",I16,"")),"")</f>
        <v>0.36</v>
      </c>
      <c r="Z16" s="15" t="str">
        <f>IFERROR(IF(Y16="","",IF(Y16&lt;=0.2,"Muy Baja",IF(Y16&lt;=0.4,"Baja",IF(Y16&lt;=0.6,"Media",IF(Y16&lt;=0.8,"Alta","Muy Alta"))))),"")</f>
        <v>Baja</v>
      </c>
      <c r="AA16" s="13">
        <f>+Y16</f>
        <v>0.36</v>
      </c>
      <c r="AB16" s="15" t="str">
        <f>IFERROR(IF(AC16="","",IF(AC16&lt;=0.2,"Leve",IF(AC16&lt;=0.4,"Menor",IF(AC16&lt;=0.6,"Moderado",IF(AC16&lt;=0.8,"Mayor","Catastrófico"))))),"")</f>
        <v/>
      </c>
      <c r="AC16" s="13" t="str">
        <f>IFERROR(IF(R16="Impacto",(M16-(+M16*U16)),IF(R16="Probabilidad",M16,"")),"")</f>
        <v/>
      </c>
      <c r="AD16" s="16" t="str">
        <f>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
      </c>
      <c r="AE16" s="12" t="s">
        <v>65</v>
      </c>
      <c r="AF16" s="484"/>
      <c r="AG16" s="484"/>
      <c r="AH16" s="482"/>
      <c r="AI16" s="482"/>
      <c r="AJ16" s="482"/>
      <c r="AK16" s="12"/>
    </row>
    <row r="17" spans="1:37" ht="249.6" x14ac:dyDescent="0.3">
      <c r="A17" s="514"/>
      <c r="B17" s="509"/>
      <c r="C17" s="516"/>
      <c r="D17" s="516"/>
      <c r="E17" s="518"/>
      <c r="F17" s="509"/>
      <c r="G17" s="509"/>
      <c r="H17" s="520"/>
      <c r="I17" s="523"/>
      <c r="J17" s="525"/>
      <c r="K17" s="527">
        <f>IF(NOT(ISERROR(MATCH(J17,_xlfn.ANCHORARRAY(E20),0))),#REF!&amp;"Por favor no seleccionar los criterios de impacto",J17)</f>
        <v>0</v>
      </c>
      <c r="L17" s="529"/>
      <c r="M17" s="527"/>
      <c r="N17" s="531"/>
      <c r="O17" s="8">
        <v>2</v>
      </c>
      <c r="P17" s="9" t="s">
        <v>66</v>
      </c>
      <c r="Q17" s="10" t="s">
        <v>67</v>
      </c>
      <c r="R17" s="11" t="str">
        <f t="shared" si="1"/>
        <v>Probabilidad</v>
      </c>
      <c r="S17" s="12" t="s">
        <v>60</v>
      </c>
      <c r="T17" s="12" t="s">
        <v>61</v>
      </c>
      <c r="U17" s="13" t="str">
        <f t="shared" ref="U17" si="2">IF(AND(S17="Preventivo",T17="Automático"),"50%",IF(AND(S17="Preventivo",T17="Manual"),"40%",IF(AND(S17="Detectivo",T17="Automático"),"40%",IF(AND(S17="Detectivo",T17="Manual"),"30%",IF(AND(S17="Correctivo",T17="Automático"),"35%",IF(AND(S17="Correctivo",T17="Manual"),"25%",""))))))</f>
        <v>40%</v>
      </c>
      <c r="V17" s="12" t="s">
        <v>69</v>
      </c>
      <c r="W17" s="12" t="s">
        <v>63</v>
      </c>
      <c r="X17" s="12" t="s">
        <v>64</v>
      </c>
      <c r="Y17" s="25">
        <f>IFERROR(IF(R17="Probabilidad",(I16-(+I16*U17)),IF(R17="Impacto",I16,"")),"")</f>
        <v>0.36</v>
      </c>
      <c r="Z17" s="15" t="str">
        <f t="shared" ref="Z17:Z23" si="3">IFERROR(IF(Y17="","",IF(Y17&lt;=0.2,"Muy Baja",IF(Y17&lt;=0.4,"Baja",IF(Y17&lt;=0.6,"Media",IF(Y17&lt;=0.8,"Alta","Muy Alta"))))),"")</f>
        <v>Baja</v>
      </c>
      <c r="AA17" s="13">
        <f t="shared" ref="AA17" si="4">+Y17</f>
        <v>0.36</v>
      </c>
      <c r="AB17" s="15" t="str">
        <f t="shared" ref="AB17:AB23" si="5">IFERROR(IF(AC17="","",IF(AC17&lt;=0.2,"Leve",IF(AC17&lt;=0.4,"Menor",IF(AC17&lt;=0.6,"Moderado",IF(AC17&lt;=0.8,"Mayor","Catastrófico"))))),"")</f>
        <v/>
      </c>
      <c r="AC17" s="24" t="str">
        <f>IFERROR(IF(R17="Impacto",(M16-(+M16*U17)),IF(R17="Probabilidad",M16,"")),"")</f>
        <v/>
      </c>
      <c r="AD17" s="16" t="str">
        <f t="shared" ref="AD17" si="6">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
      </c>
      <c r="AE17" s="12" t="s">
        <v>65</v>
      </c>
      <c r="AF17" s="485"/>
      <c r="AG17" s="485"/>
      <c r="AH17" s="483"/>
      <c r="AI17" s="483"/>
      <c r="AJ17" s="483"/>
      <c r="AK17" s="12"/>
    </row>
    <row r="18" spans="1:37" ht="156" x14ac:dyDescent="0.3">
      <c r="A18" s="494">
        <v>2</v>
      </c>
      <c r="B18" s="403" t="s">
        <v>70</v>
      </c>
      <c r="C18" s="495" t="s">
        <v>71</v>
      </c>
      <c r="D18" s="495" t="s">
        <v>72</v>
      </c>
      <c r="E18" s="521" t="s">
        <v>73</v>
      </c>
      <c r="F18" s="403" t="s">
        <v>74</v>
      </c>
      <c r="G18" s="403" t="s">
        <v>75</v>
      </c>
      <c r="H18" s="402" t="str">
        <f>IF(G18="","",IF('[8]Mapa final'!G11='[8]Tabla probabilidad'!$C$4,"MUY BAJA",IF('[8]Mapa final'!G11='[8]Tabla probabilidad'!$C$5,"BAJA",IF('[8]Mapa final'!G11='[8]Tabla probabilidad'!$C$6,"MEDIA",IF('[8]Mapa final'!G11='[8]Tabla probabilidad'!$C$7,"ALTA",IF('[8]Mapa final'!G11='[8]Tabla probabilidad'!$C$8,"MUY ALTA"))))))</f>
        <v>ALTA</v>
      </c>
      <c r="I18" s="400">
        <f t="shared" ref="I18" si="7">IF(H18="","",IF(H18="Muy Baja",0.2,IF(H18="Baja",0.4,IF(H18="Media",0.6,IF(H18="Alta",0.8,IF(H18="Muy Alta",1,))))))</f>
        <v>0.8</v>
      </c>
      <c r="J18" s="401" t="s">
        <v>76</v>
      </c>
      <c r="K18" s="474" t="str">
        <f>IF(NOT(ISERROR(MATCH(J18,'[9]Tabla Impacto'!$B$221:$B$223,0))),'[9]Tabla Impacto'!$F$223&amp;"Por favor no seleccionar los criterios de impacto(Afectación Económica o presupuestal y Pérdida Reputacional)",J18)</f>
        <v xml:space="preserve">     El riesgo afecta la imagen de la entidad con algunos usuarios de relevancia frente al logro de los objetivos</v>
      </c>
      <c r="L18" s="533" t="str">
        <f>IF(OR(K18='[9]Tabla Impacto'!$C$11,K18='[9]Tabla Impacto'!$D$11),"Leve",IF(OR(K18='[9]Tabla Impacto'!$C$12,K18='[9]Tabla Impacto'!$D$12),"Menor",IF(OR(K18='[9]Tabla Impacto'!$C$13,K18='[9]Tabla Impacto'!$D$13),"Moderado",IF(OR(K18='[9]Tabla Impacto'!$C$14,K18='[9]Tabla Impacto'!$D$14),"Mayor",IF(OR(K18='[9]Tabla Impacto'!$C$15,K18='[9]Tabla Impacto'!$D$15),"Catastrófico","")))))</f>
        <v/>
      </c>
      <c r="M18" s="474" t="str">
        <f>IF(L18="","",IF(L18="Leve",0.2,IF(L18="Menor",0.4,IF(L18="Moderado",0.6,IF(L18="Mayor",0.8,IF(L18="Catastrófico",1,))))))</f>
        <v/>
      </c>
      <c r="N18" s="532"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8">
        <v>1</v>
      </c>
      <c r="P18" s="9" t="s">
        <v>77</v>
      </c>
      <c r="Q18" s="10" t="s">
        <v>78</v>
      </c>
      <c r="R18" s="11" t="str">
        <f t="shared" si="1"/>
        <v>Probabilidad</v>
      </c>
      <c r="S18" s="12" t="s">
        <v>60</v>
      </c>
      <c r="T18" s="12" t="s">
        <v>61</v>
      </c>
      <c r="U18" s="13" t="str">
        <f>IF(AND(S18="Preventivo",T18="Automático"),"50%",IF(AND(S18="Preventivo",T18="Manual"),"40%",IF(AND(S18="Detectivo",T18="Automático"),"40%",IF(AND(S18="Detectivo",T18="Manual"),"30%",IF(AND(S18="Correctivo",T18="Automático"),"35%",IF(AND(S18="Correctivo",T18="Manual"),"25%",""))))))</f>
        <v>40%</v>
      </c>
      <c r="V18" s="12" t="s">
        <v>69</v>
      </c>
      <c r="W18" s="12" t="s">
        <v>63</v>
      </c>
      <c r="X18" s="12" t="s">
        <v>64</v>
      </c>
      <c r="Y18" s="14">
        <f>IFERROR(IF(R18="Probabilidad",(I18-(+I18*U18)),IF(R18="Impacto",I18,"")),"")</f>
        <v>0.48</v>
      </c>
      <c r="Z18" s="15" t="str">
        <f>IFERROR(IF(Y18="","",IF(Y18&lt;=0.2,"Muy Baja",IF(Y18&lt;=0.4,"Baja",IF(Y18&lt;=0.6,"Media",IF(Y18&lt;=0.8,"Alta","Muy Alta"))))),"")</f>
        <v>Media</v>
      </c>
      <c r="AA18" s="13">
        <f>+Y18</f>
        <v>0.48</v>
      </c>
      <c r="AB18" s="15" t="str">
        <f>IFERROR(IF(AC18="","",IF(AC18&lt;=0.2,"Leve",IF(AC18&lt;=0.4,"Menor",IF(AC18&lt;=0.6,"Moderado",IF(AC18&lt;=0.8,"Mayor","Catastrófico"))))),"")</f>
        <v/>
      </c>
      <c r="AC18" s="13" t="str">
        <f>IFERROR(IF(R18="Impacto",(M18-(+M18*U18)),IF(R18="Probabilidad",M18,"")),"")</f>
        <v/>
      </c>
      <c r="AD18" s="16" t="str">
        <f>IFERROR(IF(OR(AND(Z18="Muy Baja",AB18="Leve"),AND(Z18="Muy Baja",AB18="Menor"),AND(Z18="Baja",AB18="Leve")),"Bajo",IF(OR(AND(Z18="Muy baja",AB18="Moderado"),AND(Z18="Baja",AB18="Menor"),AND(Z18="Baja",AB18="Moderado"),AND(Z18="Media",AB18="Leve"),AND(Z18="Media",AB18="Menor"),AND(Z18="Media",AB18="Moderado"),AND(Z18="Alta",AB18="Leve"),AND(Z18="Alta",AB18="Menor")),"Moderado",IF(OR(AND(Z18="Muy Baja",AB18="Mayor"),AND(Z18="Baja",AB18="Mayor"),AND(Z18="Media",AB18="Mayor"),AND(Z18="Alta",AB18="Moderado"),AND(Z18="Alta",AB18="Mayor"),AND(Z18="Muy Alta",AB18="Leve"),AND(Z18="Muy Alta",AB18="Menor"),AND(Z18="Muy Alta",AB18="Moderado"),AND(Z18="Muy Alta",AB18="Mayor")),"Alto",IF(OR(AND(Z18="Muy Baja",AB18="Catastrófico"),AND(Z18="Baja",AB18="Catastrófico"),AND(Z18="Media",AB18="Catastrófico"),AND(Z18="Alta",AB18="Catastrófico"),AND(Z18="Muy Alta",AB18="Catastrófico")),"Extremo","")))),"")</f>
        <v/>
      </c>
      <c r="AE18" s="12" t="s">
        <v>65</v>
      </c>
      <c r="AF18" s="484"/>
      <c r="AG18" s="484"/>
      <c r="AH18" s="482"/>
      <c r="AI18" s="482"/>
      <c r="AJ18" s="482"/>
      <c r="AK18" s="12"/>
    </row>
    <row r="19" spans="1:37" ht="93.6" x14ac:dyDescent="0.3">
      <c r="A19" s="494"/>
      <c r="B19" s="403"/>
      <c r="C19" s="495"/>
      <c r="D19" s="495"/>
      <c r="E19" s="521"/>
      <c r="F19" s="403"/>
      <c r="G19" s="403"/>
      <c r="H19" s="402"/>
      <c r="I19" s="400"/>
      <c r="J19" s="401"/>
      <c r="K19" s="474">
        <f>IF(NOT(ISERROR(MATCH(J19,_xlfn.ANCHORARRAY(E22),0))),#REF!&amp;"Por favor no seleccionar los criterios de impacto",J19)</f>
        <v>0</v>
      </c>
      <c r="L19" s="533"/>
      <c r="M19" s="474"/>
      <c r="N19" s="532"/>
      <c r="O19" s="8">
        <v>2</v>
      </c>
      <c r="P19" s="9" t="s">
        <v>79</v>
      </c>
      <c r="Q19" s="10" t="s">
        <v>80</v>
      </c>
      <c r="R19" s="11" t="str">
        <f t="shared" si="1"/>
        <v>Probabilidad</v>
      </c>
      <c r="S19" s="12" t="s">
        <v>60</v>
      </c>
      <c r="T19" s="12" t="s">
        <v>61</v>
      </c>
      <c r="U19" s="13" t="str">
        <f t="shared" ref="U19" si="8">IF(AND(S19="Preventivo",T19="Automático"),"50%",IF(AND(S19="Preventivo",T19="Manual"),"40%",IF(AND(S19="Detectivo",T19="Automático"),"40%",IF(AND(S19="Detectivo",T19="Manual"),"30%",IF(AND(S19="Correctivo",T19="Automático"),"35%",IF(AND(S19="Correctivo",T19="Manual"),"25%",""))))))</f>
        <v>40%</v>
      </c>
      <c r="V19" s="12" t="s">
        <v>69</v>
      </c>
      <c r="W19" s="12" t="s">
        <v>63</v>
      </c>
      <c r="X19" s="12" t="s">
        <v>64</v>
      </c>
      <c r="Y19" s="25">
        <f>IFERROR(IF(R19="Probabilidad",(I18-(+I18*U19)),IF(R19="Impacto",I18,"")),"")</f>
        <v>0.48</v>
      </c>
      <c r="Z19" s="15" t="str">
        <f t="shared" si="3"/>
        <v>Media</v>
      </c>
      <c r="AA19" s="13">
        <f t="shared" ref="AA19" si="9">+Y19</f>
        <v>0.48</v>
      </c>
      <c r="AB19" s="15" t="str">
        <f t="shared" si="5"/>
        <v/>
      </c>
      <c r="AC19" s="24" t="str">
        <f>IFERROR(IF(R19="Impacto",(M18-(+M18*U19)),IF(R19="Probabilidad",M18,"")),"")</f>
        <v/>
      </c>
      <c r="AD19" s="16" t="str">
        <f t="shared" ref="AD19" si="10">IFERROR(IF(OR(AND(Z19="Muy Baja",AB19="Leve"),AND(Z19="Muy Baja",AB19="Menor"),AND(Z19="Baja",AB19="Leve")),"Bajo",IF(OR(AND(Z19="Muy baja",AB19="Moderado"),AND(Z19="Baja",AB19="Menor"),AND(Z19="Baja",AB19="Moderado"),AND(Z19="Media",AB19="Leve"),AND(Z19="Media",AB19="Menor"),AND(Z19="Media",AB19="Moderado"),AND(Z19="Alta",AB19="Leve"),AND(Z19="Alta",AB19="Menor")),"Moderado",IF(OR(AND(Z19="Muy Baja",AB19="Mayor"),AND(Z19="Baja",AB19="Mayor"),AND(Z19="Media",AB19="Mayor"),AND(Z19="Alta",AB19="Moderado"),AND(Z19="Alta",AB19="Mayor"),AND(Z19="Muy Alta",AB19="Leve"),AND(Z19="Muy Alta",AB19="Menor"),AND(Z19="Muy Alta",AB19="Moderado"),AND(Z19="Muy Alta",AB19="Mayor")),"Alto",IF(OR(AND(Z19="Muy Baja",AB19="Catastrófico"),AND(Z19="Baja",AB19="Catastrófico"),AND(Z19="Media",AB19="Catastrófico"),AND(Z19="Alta",AB19="Catastrófico"),AND(Z19="Muy Alta",AB19="Catastrófico")),"Extremo","")))),"")</f>
        <v/>
      </c>
      <c r="AE19" s="12" t="s">
        <v>65</v>
      </c>
      <c r="AF19" s="485"/>
      <c r="AG19" s="485"/>
      <c r="AH19" s="483"/>
      <c r="AI19" s="483"/>
      <c r="AJ19" s="483"/>
      <c r="AK19" s="12"/>
    </row>
    <row r="20" spans="1:37" ht="140.4" customHeight="1" x14ac:dyDescent="0.3">
      <c r="A20" s="494">
        <v>3</v>
      </c>
      <c r="B20" s="403" t="s">
        <v>70</v>
      </c>
      <c r="C20" s="495" t="s">
        <v>81</v>
      </c>
      <c r="D20" s="495" t="s">
        <v>82</v>
      </c>
      <c r="E20" s="521" t="s">
        <v>83</v>
      </c>
      <c r="F20" s="403" t="s">
        <v>55</v>
      </c>
      <c r="G20" s="403" t="s">
        <v>84</v>
      </c>
      <c r="H20" s="402" t="str">
        <f>IF(G20="","",IF('[8]Mapa final'!G13='[8]Tabla probabilidad'!$C$4,"MUY BAJA",IF('[8]Mapa final'!G13='[8]Tabla probabilidad'!$C$5,"BAJA",IF('[8]Mapa final'!G13='[8]Tabla probabilidad'!$C$6,"MEDIA",IF('[8]Mapa final'!G13='[8]Tabla probabilidad'!$C$7,"ALTA",IF('[8]Mapa final'!G13='[8]Tabla probabilidad'!$C$8,"MUY ALTA"))))))</f>
        <v>BAJA</v>
      </c>
      <c r="I20" s="400">
        <f t="shared" ref="I20" si="11">IF(H20="","",IF(H20="Muy Baja",0.2,IF(H20="Baja",0.4,IF(H20="Media",0.6,IF(H20="Alta",0.8,IF(H20="Muy Alta",1,))))))</f>
        <v>0.4</v>
      </c>
      <c r="J20" s="401" t="s">
        <v>57</v>
      </c>
      <c r="K20" s="474" t="str">
        <f>IF(NOT(ISERROR(MATCH(J20,'[9]Tabla Impacto'!$B$221:$B$223,0))),'[9]Tabla Impacto'!$F$223&amp;"Por favor no seleccionar los criterios de impacto(Afectación Económica o presupuestal y Pérdida Reputacional)",J20)</f>
        <v xml:space="preserve">     El riesgo afecta la imagen de de la entidad con efecto publicitario sostenido a nivel de sector administrativo, nivel departamental o municipal</v>
      </c>
      <c r="L20" s="533" t="str">
        <f>IF(OR(K20='[9]Tabla Impacto'!$C$11,K20='[9]Tabla Impacto'!$D$11),"Leve",IF(OR(K20='[9]Tabla Impacto'!$C$12,K20='[9]Tabla Impacto'!$D$12),"Menor",IF(OR(K20='[9]Tabla Impacto'!$C$13,K20='[9]Tabla Impacto'!$D$13),"Moderado",IF(OR(K20='[9]Tabla Impacto'!$C$14,K20='[9]Tabla Impacto'!$D$14),"Mayor",IF(OR(K20='[9]Tabla Impacto'!$C$15,K20='[9]Tabla Impacto'!$D$15),"Catastrófico","")))))</f>
        <v/>
      </c>
      <c r="M20" s="474" t="str">
        <f>IF(L20="","",IF(L20="Leve",0.2,IF(L20="Menor",0.4,IF(L20="Moderado",0.6,IF(L20="Mayor",0.8,IF(L20="Catastrófico",1,))))))</f>
        <v/>
      </c>
      <c r="N20" s="532"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8">
        <v>1</v>
      </c>
      <c r="P20" s="9" t="s">
        <v>85</v>
      </c>
      <c r="Q20" s="10" t="s">
        <v>86</v>
      </c>
      <c r="R20" s="11" t="str">
        <f t="shared" si="1"/>
        <v>Probabilidad</v>
      </c>
      <c r="S20" s="12" t="s">
        <v>68</v>
      </c>
      <c r="T20" s="12" t="s">
        <v>61</v>
      </c>
      <c r="U20" s="13" t="str">
        <f>IF(AND(S20="Preventivo",T20="Automático"),"50%",IF(AND(S20="Preventivo",T20="Manual"),"40%",IF(AND(S20="Detectivo",T20="Automático"),"40%",IF(AND(S20="Detectivo",T20="Manual"),"30%",IF(AND(S20="Correctivo",T20="Automático"),"35%",IF(AND(S20="Correctivo",T20="Manual"),"25%",""))))))</f>
        <v>30%</v>
      </c>
      <c r="V20" s="12" t="s">
        <v>62</v>
      </c>
      <c r="W20" s="12" t="s">
        <v>63</v>
      </c>
      <c r="X20" s="12" t="s">
        <v>64</v>
      </c>
      <c r="Y20" s="14">
        <f>IFERROR(IF(R20="Probabilidad",(I20-(+I20*U20)),IF(R20="Impacto",I20,"")),"")</f>
        <v>0.28000000000000003</v>
      </c>
      <c r="Z20" s="15" t="str">
        <f>IFERROR(IF(Y20="","",IF(Y20&lt;=0.2,"Muy Baja",IF(Y20&lt;=0.4,"Baja",IF(Y20&lt;=0.6,"Media",IF(Y20&lt;=0.8,"Alta","Muy Alta"))))),"")</f>
        <v>Baja</v>
      </c>
      <c r="AA20" s="13">
        <f>+Y20</f>
        <v>0.28000000000000003</v>
      </c>
      <c r="AB20" s="15" t="str">
        <f>IFERROR(IF(AC20="","",IF(AC20&lt;=0.2,"Leve",IF(AC20&lt;=0.4,"Menor",IF(AC20&lt;=0.6,"Moderado",IF(AC20&lt;=0.8,"Mayor","Catastrófico"))))),"")</f>
        <v/>
      </c>
      <c r="AC20" s="13" t="str">
        <f>IFERROR(IF(R20="Impacto",(M20-(+M20*U20)),IF(R20="Probabilidad",M20,"")),"")</f>
        <v/>
      </c>
      <c r="AD20" s="16" t="str">
        <f>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
      </c>
      <c r="AE20" s="12" t="s">
        <v>65</v>
      </c>
      <c r="AF20" s="484"/>
      <c r="AG20" s="484"/>
      <c r="AH20" s="482"/>
      <c r="AI20" s="482"/>
      <c r="AJ20" s="482"/>
      <c r="AK20" s="12"/>
    </row>
    <row r="21" spans="1:37" ht="140.4" x14ac:dyDescent="0.3">
      <c r="A21" s="494"/>
      <c r="B21" s="403"/>
      <c r="C21" s="495"/>
      <c r="D21" s="495"/>
      <c r="E21" s="521"/>
      <c r="F21" s="403"/>
      <c r="G21" s="403"/>
      <c r="H21" s="402"/>
      <c r="I21" s="400"/>
      <c r="J21" s="401"/>
      <c r="K21" s="474">
        <f>IF(NOT(ISERROR(MATCH(J21,_xlfn.ANCHORARRAY(#REF!),0))),#REF!&amp;"Por favor no seleccionar los criterios de impacto",J21)</f>
        <v>0</v>
      </c>
      <c r="L21" s="533"/>
      <c r="M21" s="474"/>
      <c r="N21" s="532"/>
      <c r="O21" s="8">
        <v>2</v>
      </c>
      <c r="P21" s="9" t="s">
        <v>87</v>
      </c>
      <c r="Q21" s="10" t="s">
        <v>88</v>
      </c>
      <c r="R21" s="11" t="str">
        <f t="shared" si="1"/>
        <v>Probabilidad</v>
      </c>
      <c r="S21" s="12" t="s">
        <v>60</v>
      </c>
      <c r="T21" s="12" t="s">
        <v>61</v>
      </c>
      <c r="U21" s="13" t="str">
        <f t="shared" ref="U21" si="12">IF(AND(S21="Preventivo",T21="Automático"),"50%",IF(AND(S21="Preventivo",T21="Manual"),"40%",IF(AND(S21="Detectivo",T21="Automático"),"40%",IF(AND(S21="Detectivo",T21="Manual"),"30%",IF(AND(S21="Correctivo",T21="Automático"),"35%",IF(AND(S21="Correctivo",T21="Manual"),"25%",""))))))</f>
        <v>40%</v>
      </c>
      <c r="V21" s="12" t="s">
        <v>69</v>
      </c>
      <c r="W21" s="12" t="s">
        <v>63</v>
      </c>
      <c r="X21" s="12" t="s">
        <v>64</v>
      </c>
      <c r="Y21" s="25">
        <f>IFERROR(IF(R21="Probabilidad",(I20-(+I20*U21)),IF(R21="Impacto",I20,"")),"")</f>
        <v>0.24</v>
      </c>
      <c r="Z21" s="15" t="str">
        <f t="shared" si="3"/>
        <v>Baja</v>
      </c>
      <c r="AA21" s="13">
        <f t="shared" ref="AA21" si="13">+Y21</f>
        <v>0.24</v>
      </c>
      <c r="AB21" s="15" t="str">
        <f t="shared" si="5"/>
        <v/>
      </c>
      <c r="AC21" s="24" t="str">
        <f>IFERROR(IF(R21="Impacto",(M20-(+M20*U21)),IF(R21="Probabilidad",M20,"")),"")</f>
        <v/>
      </c>
      <c r="AD21" s="16" t="str">
        <f t="shared" ref="AD21" si="14">IFERROR(IF(OR(AND(Z21="Muy Baja",AB21="Leve"),AND(Z21="Muy Baja",AB21="Menor"),AND(Z21="Baja",AB21="Leve")),"Bajo",IF(OR(AND(Z21="Muy baja",AB21="Moderado"),AND(Z21="Baja",AB21="Menor"),AND(Z21="Baja",AB21="Moderado"),AND(Z21="Media",AB21="Leve"),AND(Z21="Media",AB21="Menor"),AND(Z21="Media",AB21="Moderado"),AND(Z21="Alta",AB21="Leve"),AND(Z21="Alta",AB21="Menor")),"Moderado",IF(OR(AND(Z21="Muy Baja",AB21="Mayor"),AND(Z21="Baja",AB21="Mayor"),AND(Z21="Media",AB21="Mayor"),AND(Z21="Alta",AB21="Moderado"),AND(Z21="Alta",AB21="Mayor"),AND(Z21="Muy Alta",AB21="Leve"),AND(Z21="Muy Alta",AB21="Menor"),AND(Z21="Muy Alta",AB21="Moderado"),AND(Z21="Muy Alta",AB21="Mayor")),"Alto",IF(OR(AND(Z21="Muy Baja",AB21="Catastrófico"),AND(Z21="Baja",AB21="Catastrófico"),AND(Z21="Media",AB21="Catastrófico"),AND(Z21="Alta",AB21="Catastrófico"),AND(Z21="Muy Alta",AB21="Catastrófico")),"Extremo","")))),"")</f>
        <v/>
      </c>
      <c r="AE21" s="12" t="s">
        <v>65</v>
      </c>
      <c r="AF21" s="485"/>
      <c r="AG21" s="485"/>
      <c r="AH21" s="483"/>
      <c r="AI21" s="483"/>
      <c r="AJ21" s="483"/>
      <c r="AK21" s="12"/>
    </row>
    <row r="22" spans="1:37" ht="156" x14ac:dyDescent="0.3">
      <c r="A22" s="494">
        <v>4</v>
      </c>
      <c r="B22" s="403" t="s">
        <v>70</v>
      </c>
      <c r="C22" s="495" t="s">
        <v>89</v>
      </c>
      <c r="D22" s="495" t="s">
        <v>90</v>
      </c>
      <c r="E22" s="488" t="s">
        <v>91</v>
      </c>
      <c r="F22" s="403" t="s">
        <v>55</v>
      </c>
      <c r="G22" s="403" t="s">
        <v>75</v>
      </c>
      <c r="H22" s="402" t="str">
        <f>IF(G22="","",IF('[8]Mapa final'!G15='[8]Tabla probabilidad'!$C$4,"MUY BAJA",IF('[8]Mapa final'!G15='[8]Tabla probabilidad'!$C$5,"BAJA",IF('[8]Mapa final'!G15='[8]Tabla probabilidad'!$C$6,"MEDIA",IF('[8]Mapa final'!G15='[8]Tabla probabilidad'!$C$7,"ALTA",IF('[8]Mapa final'!G15='[8]Tabla probabilidad'!$C$8,"MUY ALTA"))))))</f>
        <v>ALTA</v>
      </c>
      <c r="I22" s="400">
        <f t="shared" ref="I22" si="15">IF(H22="","",IF(H22="Muy Baja",0.2,IF(H22="Baja",0.4,IF(H22="Media",0.6,IF(H22="Alta",0.8,IF(H22="Muy Alta",1,))))))</f>
        <v>0.8</v>
      </c>
      <c r="J22" s="401" t="s">
        <v>76</v>
      </c>
      <c r="K22" s="527" t="str">
        <f>IF(NOT(ISERROR(MATCH(J22,'[9]Tabla Impacto'!$B$221:$B$223,0))),'[9]Tabla Impacto'!$F$223&amp;"Por favor no seleccionar los criterios de impacto(Afectación Económica o presupuestal y Pérdida Reputacional)",J22)</f>
        <v xml:space="preserve">     El riesgo afecta la imagen de la entidad con algunos usuarios de relevancia frente al logro de los objetivos</v>
      </c>
      <c r="L22" s="529" t="str">
        <f>IF(OR(K22='[9]Tabla Impacto'!$C$11,K22='[9]Tabla Impacto'!$D$11),"Leve",IF(OR(K22='[9]Tabla Impacto'!$C$12,K22='[9]Tabla Impacto'!$D$12),"Menor",IF(OR(K22='[9]Tabla Impacto'!$C$13,K22='[9]Tabla Impacto'!$D$13),"Moderado",IF(OR(K22='[9]Tabla Impacto'!$C$14,K22='[9]Tabla Impacto'!$D$14),"Mayor",IF(OR(K22='[9]Tabla Impacto'!$C$15,K22='[9]Tabla Impacto'!$D$15),"Catastrófico","")))))</f>
        <v/>
      </c>
      <c r="M22" s="527" t="str">
        <f>IF(L22="","",IF(L22="Leve",0.2,IF(L22="Menor",0.4,IF(L22="Moderado",0.6,IF(L22="Mayor",0.8,IF(L22="Catastrófico",1,))))))</f>
        <v/>
      </c>
      <c r="N22" s="531"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7">
        <v>1</v>
      </c>
      <c r="P22" s="9" t="s">
        <v>92</v>
      </c>
      <c r="Q22" s="10" t="s">
        <v>93</v>
      </c>
      <c r="R22" s="11" t="str">
        <f t="shared" si="1"/>
        <v>Probabilidad</v>
      </c>
      <c r="S22" s="12" t="s">
        <v>60</v>
      </c>
      <c r="T22" s="12" t="s">
        <v>61</v>
      </c>
      <c r="U22" s="13" t="str">
        <f>IF(AND(S22="Preventivo",T22="Automático"),"50%",IF(AND(S22="Preventivo",T22="Manual"),"40%",IF(AND(S22="Detectivo",T22="Automático"),"40%",IF(AND(S22="Detectivo",T22="Manual"),"30%",IF(AND(S22="Correctivo",T22="Automático"),"35%",IF(AND(S22="Correctivo",T22="Manual"),"25%",""))))))</f>
        <v>40%</v>
      </c>
      <c r="V22" s="12" t="s">
        <v>69</v>
      </c>
      <c r="W22" s="12" t="s">
        <v>63</v>
      </c>
      <c r="X22" s="12" t="s">
        <v>64</v>
      </c>
      <c r="Y22" s="14">
        <f>IFERROR(IF(R22="Probabilidad",(I22-(+I22*U22)),IF(R22="Impacto",I22,"")),"")</f>
        <v>0.48</v>
      </c>
      <c r="Z22" s="15" t="str">
        <f>IFERROR(IF(Y22="","",IF(Y22&lt;=0.2,"Muy Baja",IF(Y22&lt;=0.4,"Baja",IF(Y22&lt;=0.6,"Media",IF(Y22&lt;=0.8,"Alta","Muy Alta"))))),"")</f>
        <v>Media</v>
      </c>
      <c r="AA22" s="13">
        <f>+Y22</f>
        <v>0.48</v>
      </c>
      <c r="AB22" s="15" t="str">
        <f>IFERROR(IF(AC22="","",IF(AC22&lt;=0.2,"Leve",IF(AC22&lt;=0.4,"Menor",IF(AC22&lt;=0.6,"Moderado",IF(AC22&lt;=0.8,"Mayor","Catastrófico"))))),"")</f>
        <v/>
      </c>
      <c r="AC22" s="13" t="str">
        <f>IFERROR(IF(R22="Impacto",(M22-(+M22*U22)),IF(R22="Probabilidad",M22,"")),"")</f>
        <v/>
      </c>
      <c r="AD22" s="16" t="str">
        <f>IFERROR(IF(OR(AND(Z22="Muy Baja",AB22="Leve"),AND(Z22="Muy Baja",AB22="Menor"),AND(Z22="Baja",AB22="Leve")),"Bajo",IF(OR(AND(Z22="Muy baja",AB22="Moderado"),AND(Z22="Baja",AB22="Menor"),AND(Z22="Baja",AB22="Moderado"),AND(Z22="Media",AB22="Leve"),AND(Z22="Media",AB22="Menor"),AND(Z22="Media",AB22="Moderado"),AND(Z22="Alta",AB22="Leve"),AND(Z22="Alta",AB22="Menor")),"Moderado",IF(OR(AND(Z22="Muy Baja",AB22="Mayor"),AND(Z22="Baja",AB22="Mayor"),AND(Z22="Media",AB22="Mayor"),AND(Z22="Alta",AB22="Moderado"),AND(Z22="Alta",AB22="Mayor"),AND(Z22="Muy Alta",AB22="Leve"),AND(Z22="Muy Alta",AB22="Menor"),AND(Z22="Muy Alta",AB22="Moderado"),AND(Z22="Muy Alta",AB22="Mayor")),"Alto",IF(OR(AND(Z22="Muy Baja",AB22="Catastrófico"),AND(Z22="Baja",AB22="Catastrófico"),AND(Z22="Media",AB22="Catastrófico"),AND(Z22="Alta",AB22="Catastrófico"),AND(Z22="Muy Alta",AB22="Catastrófico")),"Extremo","")))),"")</f>
        <v/>
      </c>
      <c r="AE22" s="12" t="s">
        <v>65</v>
      </c>
      <c r="AF22" s="484"/>
      <c r="AG22" s="484"/>
      <c r="AH22" s="482"/>
      <c r="AI22" s="482"/>
      <c r="AJ22" s="482"/>
      <c r="AK22" s="12"/>
    </row>
    <row r="23" spans="1:37" ht="140.4" x14ac:dyDescent="0.3">
      <c r="A23" s="494"/>
      <c r="B23" s="403"/>
      <c r="C23" s="495"/>
      <c r="D23" s="495"/>
      <c r="E23" s="488"/>
      <c r="F23" s="403"/>
      <c r="G23" s="403"/>
      <c r="H23" s="402"/>
      <c r="I23" s="400"/>
      <c r="J23" s="401"/>
      <c r="K23" s="474">
        <f>IF(NOT(ISERROR(MATCH(J23,_xlfn.ANCHORARRAY(#REF!),0))),#REF!&amp;"Por favor no seleccionar los criterios de impacto",J23)</f>
        <v>0</v>
      </c>
      <c r="L23" s="533"/>
      <c r="M23" s="474"/>
      <c r="N23" s="532"/>
      <c r="O23" s="8">
        <v>2</v>
      </c>
      <c r="P23" s="9" t="s">
        <v>94</v>
      </c>
      <c r="Q23" s="10" t="s">
        <v>95</v>
      </c>
      <c r="R23" s="11" t="str">
        <f t="shared" si="1"/>
        <v>Probabilidad</v>
      </c>
      <c r="S23" s="12" t="s">
        <v>60</v>
      </c>
      <c r="T23" s="12" t="s">
        <v>61</v>
      </c>
      <c r="U23" s="13" t="str">
        <f t="shared" ref="U23" si="16">IF(AND(S23="Preventivo",T23="Automático"),"50%",IF(AND(S23="Preventivo",T23="Manual"),"40%",IF(AND(S23="Detectivo",T23="Automático"),"40%",IF(AND(S23="Detectivo",T23="Manual"),"30%",IF(AND(S23="Correctivo",T23="Automático"),"35%",IF(AND(S23="Correctivo",T23="Manual"),"25%",""))))))</f>
        <v>40%</v>
      </c>
      <c r="V23" s="12" t="s">
        <v>69</v>
      </c>
      <c r="W23" s="12" t="s">
        <v>63</v>
      </c>
      <c r="X23" s="12" t="s">
        <v>64</v>
      </c>
      <c r="Y23" s="25">
        <f>IFERROR(IF(R23="Probabilidad",(I22-(+I22*U23)),IF(R23="Impacto",I22,"")),"")</f>
        <v>0.48</v>
      </c>
      <c r="Z23" s="15" t="str">
        <f t="shared" si="3"/>
        <v>Media</v>
      </c>
      <c r="AA23" s="13">
        <f t="shared" ref="AA23" si="17">+Y23</f>
        <v>0.48</v>
      </c>
      <c r="AB23" s="15" t="str">
        <f t="shared" si="5"/>
        <v/>
      </c>
      <c r="AC23" s="24" t="str">
        <f>IFERROR(IF(R23="Impacto",(M22-(+M22*U23)),IF(R23="Probabilidad",M22,"")),"")</f>
        <v/>
      </c>
      <c r="AD23" s="16" t="str">
        <f t="shared" ref="AD23" si="18">IFERROR(IF(OR(AND(Z23="Muy Baja",AB23="Leve"),AND(Z23="Muy Baja",AB23="Menor"),AND(Z23="Baja",AB23="Leve")),"Bajo",IF(OR(AND(Z23="Muy baja",AB23="Moderado"),AND(Z23="Baja",AB23="Menor"),AND(Z23="Baja",AB23="Moderado"),AND(Z23="Media",AB23="Leve"),AND(Z23="Media",AB23="Menor"),AND(Z23="Media",AB23="Moderado"),AND(Z23="Alta",AB23="Leve"),AND(Z23="Alta",AB23="Menor")),"Moderado",IF(OR(AND(Z23="Muy Baja",AB23="Mayor"),AND(Z23="Baja",AB23="Mayor"),AND(Z23="Media",AB23="Mayor"),AND(Z23="Alta",AB23="Moderado"),AND(Z23="Alta",AB23="Mayor"),AND(Z23="Muy Alta",AB23="Leve"),AND(Z23="Muy Alta",AB23="Menor"),AND(Z23="Muy Alta",AB23="Moderado"),AND(Z23="Muy Alta",AB23="Mayor")),"Alto",IF(OR(AND(Z23="Muy Baja",AB23="Catastrófico"),AND(Z23="Baja",AB23="Catastrófico"),AND(Z23="Media",AB23="Catastrófico"),AND(Z23="Alta",AB23="Catastrófico"),AND(Z23="Muy Alta",AB23="Catastrófico")),"Extremo","")))),"")</f>
        <v/>
      </c>
      <c r="AE23" s="12" t="s">
        <v>65</v>
      </c>
      <c r="AF23" s="485"/>
      <c r="AG23" s="485"/>
      <c r="AH23" s="483"/>
      <c r="AI23" s="483"/>
      <c r="AJ23" s="483"/>
      <c r="AK23" s="12"/>
    </row>
    <row r="24" spans="1:37" x14ac:dyDescent="0.3">
      <c r="A24" s="393" t="s">
        <v>96</v>
      </c>
      <c r="B24" s="394"/>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5"/>
    </row>
    <row r="25" spans="1:37" x14ac:dyDescent="0.3">
      <c r="A25" s="27"/>
      <c r="B25" s="28" t="s">
        <v>97</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x14ac:dyDescent="0.3">
      <c r="A26" s="27"/>
      <c r="B26" s="28"/>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row>
    <row r="27" spans="1:37" x14ac:dyDescent="0.3">
      <c r="A27" s="27"/>
      <c r="B27" s="28"/>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spans="1:37" ht="21" x14ac:dyDescent="0.3">
      <c r="A28" s="283" t="s">
        <v>719</v>
      </c>
      <c r="B28" s="28"/>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row>
    <row r="29" spans="1:37" x14ac:dyDescent="0.3">
      <c r="A29" s="27"/>
      <c r="B29" s="28"/>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row>
    <row r="30" spans="1:37" x14ac:dyDescent="0.3">
      <c r="A30" s="27"/>
      <c r="B30" s="28"/>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row>
    <row r="31" spans="1:37" x14ac:dyDescent="0.3">
      <c r="A31" s="501"/>
      <c r="B31" s="501"/>
      <c r="C31" s="501"/>
      <c r="D31" s="501"/>
      <c r="E31" s="374" t="s">
        <v>0</v>
      </c>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t="s">
        <v>1</v>
      </c>
      <c r="AI31" s="374"/>
      <c r="AJ31" s="374"/>
      <c r="AK31" s="374"/>
    </row>
    <row r="32" spans="1:37" x14ac:dyDescent="0.3">
      <c r="A32" s="501"/>
      <c r="B32" s="501"/>
      <c r="C32" s="501"/>
      <c r="D32" s="501"/>
      <c r="E32" s="374" t="s">
        <v>2</v>
      </c>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t="s">
        <v>3</v>
      </c>
      <c r="AI32" s="374"/>
      <c r="AJ32" s="374"/>
      <c r="AK32" s="374"/>
    </row>
    <row r="33" spans="1:37" x14ac:dyDescent="0.3">
      <c r="A33" s="501"/>
      <c r="B33" s="501"/>
      <c r="C33" s="501"/>
      <c r="D33" s="501"/>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t="s">
        <v>4</v>
      </c>
      <c r="AI33" s="374"/>
      <c r="AJ33" s="374"/>
      <c r="AK33" s="374"/>
    </row>
    <row r="34" spans="1:37" x14ac:dyDescent="0.3">
      <c r="A34" s="39"/>
      <c r="B34" s="40"/>
      <c r="C34" s="39"/>
      <c r="D34" s="39"/>
      <c r="E34" s="41"/>
      <c r="F34" s="39"/>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row>
    <row r="35" spans="1:37" ht="33.75" customHeight="1" x14ac:dyDescent="0.3">
      <c r="A35" s="407" t="s">
        <v>5</v>
      </c>
      <c r="B35" s="407"/>
      <c r="C35" s="408" t="s">
        <v>6</v>
      </c>
      <c r="D35" s="408"/>
      <c r="E35" s="408"/>
      <c r="F35" s="408"/>
      <c r="G35" s="408"/>
      <c r="H35" s="409" t="s">
        <v>7</v>
      </c>
      <c r="I35" s="409"/>
      <c r="J35" s="408" t="s">
        <v>718</v>
      </c>
      <c r="K35" s="408"/>
      <c r="L35" s="408"/>
      <c r="M35" s="408"/>
      <c r="N35" s="408"/>
      <c r="O35" s="409" t="s">
        <v>8</v>
      </c>
      <c r="P35" s="409"/>
      <c r="Q35" s="490" t="s">
        <v>120</v>
      </c>
      <c r="R35" s="491"/>
      <c r="S35" s="491"/>
      <c r="T35" s="491"/>
      <c r="U35" s="491"/>
      <c r="V35" s="491"/>
      <c r="W35" s="491"/>
      <c r="X35" s="491"/>
      <c r="Y35" s="491"/>
      <c r="Z35" s="491"/>
      <c r="AA35" s="491"/>
      <c r="AB35" s="491"/>
      <c r="AC35" s="491"/>
      <c r="AD35" s="491"/>
      <c r="AE35" s="492"/>
      <c r="AF35" s="149" t="s">
        <v>10</v>
      </c>
      <c r="AG35" s="424" t="s">
        <v>121</v>
      </c>
      <c r="AH35" s="424"/>
      <c r="AI35" s="424"/>
      <c r="AJ35" s="424"/>
      <c r="AK35" s="424"/>
    </row>
    <row r="36" spans="1:37" ht="23.25" customHeight="1" x14ac:dyDescent="0.3">
      <c r="A36" s="378" t="s">
        <v>12</v>
      </c>
      <c r="B36" s="378"/>
      <c r="C36" s="378"/>
      <c r="D36" s="378"/>
      <c r="E36" s="378"/>
      <c r="F36" s="378"/>
      <c r="G36" s="378"/>
      <c r="H36" s="379" t="s">
        <v>13</v>
      </c>
      <c r="I36" s="379"/>
      <c r="J36" s="379"/>
      <c r="K36" s="379"/>
      <c r="L36" s="379"/>
      <c r="M36" s="379"/>
      <c r="N36" s="379"/>
      <c r="O36" s="380" t="s">
        <v>14</v>
      </c>
      <c r="P36" s="380"/>
      <c r="Q36" s="380"/>
      <c r="R36" s="380"/>
      <c r="S36" s="380"/>
      <c r="T36" s="380"/>
      <c r="U36" s="380"/>
      <c r="V36" s="380"/>
      <c r="W36" s="380"/>
      <c r="X36" s="380"/>
      <c r="Y36" s="381" t="s">
        <v>15</v>
      </c>
      <c r="Z36" s="381"/>
      <c r="AA36" s="381"/>
      <c r="AB36" s="381"/>
      <c r="AC36" s="381"/>
      <c r="AD36" s="381"/>
      <c r="AE36" s="381"/>
      <c r="AF36" s="382" t="s">
        <v>16</v>
      </c>
      <c r="AG36" s="382"/>
      <c r="AH36" s="382"/>
      <c r="AI36" s="382"/>
      <c r="AJ36" s="382"/>
      <c r="AK36" s="382"/>
    </row>
    <row r="37" spans="1:37" ht="15" customHeight="1" x14ac:dyDescent="0.3">
      <c r="A37" s="378" t="s">
        <v>343</v>
      </c>
      <c r="B37" s="378" t="s">
        <v>18</v>
      </c>
      <c r="C37" s="390" t="s">
        <v>19</v>
      </c>
      <c r="D37" s="390" t="s">
        <v>20</v>
      </c>
      <c r="E37" s="390" t="s">
        <v>21</v>
      </c>
      <c r="F37" s="390" t="s">
        <v>22</v>
      </c>
      <c r="G37" s="390" t="s">
        <v>23</v>
      </c>
      <c r="H37" s="388" t="s">
        <v>24</v>
      </c>
      <c r="I37" s="379" t="s">
        <v>25</v>
      </c>
      <c r="J37" s="388" t="s">
        <v>26</v>
      </c>
      <c r="K37" s="388" t="s">
        <v>27</v>
      </c>
      <c r="L37" s="388" t="s">
        <v>28</v>
      </c>
      <c r="M37" s="379" t="s">
        <v>25</v>
      </c>
      <c r="N37" s="388" t="s">
        <v>29</v>
      </c>
      <c r="O37" s="396" t="s">
        <v>30</v>
      </c>
      <c r="P37" s="397" t="s">
        <v>31</v>
      </c>
      <c r="Q37" s="398" t="s">
        <v>32</v>
      </c>
      <c r="R37" s="397" t="s">
        <v>33</v>
      </c>
      <c r="S37" s="397" t="s">
        <v>34</v>
      </c>
      <c r="T37" s="397"/>
      <c r="U37" s="397"/>
      <c r="V37" s="397"/>
      <c r="W37" s="397"/>
      <c r="X37" s="397"/>
      <c r="Y37" s="391" t="s">
        <v>35</v>
      </c>
      <c r="Z37" s="391" t="s">
        <v>36</v>
      </c>
      <c r="AA37" s="391" t="s">
        <v>25</v>
      </c>
      <c r="AB37" s="391" t="s">
        <v>37</v>
      </c>
      <c r="AC37" s="391" t="s">
        <v>25</v>
      </c>
      <c r="AD37" s="391" t="s">
        <v>38</v>
      </c>
      <c r="AE37" s="391" t="s">
        <v>39</v>
      </c>
      <c r="AF37" s="392" t="s">
        <v>16</v>
      </c>
      <c r="AG37" s="392" t="s">
        <v>40</v>
      </c>
      <c r="AH37" s="392" t="s">
        <v>41</v>
      </c>
      <c r="AI37" s="392" t="s">
        <v>42</v>
      </c>
      <c r="AJ37" s="392" t="s">
        <v>43</v>
      </c>
      <c r="AK37" s="392" t="s">
        <v>44</v>
      </c>
    </row>
    <row r="38" spans="1:37" ht="15" customHeight="1" thickBot="1" x14ac:dyDescent="0.35">
      <c r="A38" s="378"/>
      <c r="B38" s="378"/>
      <c r="C38" s="390"/>
      <c r="D38" s="390"/>
      <c r="E38" s="390"/>
      <c r="F38" s="390"/>
      <c r="G38" s="390"/>
      <c r="H38" s="388"/>
      <c r="I38" s="379"/>
      <c r="J38" s="388"/>
      <c r="K38" s="388"/>
      <c r="L38" s="379"/>
      <c r="M38" s="379"/>
      <c r="N38" s="388"/>
      <c r="O38" s="396"/>
      <c r="P38" s="397"/>
      <c r="Q38" s="399"/>
      <c r="R38" s="397"/>
      <c r="S38" s="7" t="s">
        <v>45</v>
      </c>
      <c r="T38" s="7" t="s">
        <v>46</v>
      </c>
      <c r="U38" s="7" t="s">
        <v>47</v>
      </c>
      <c r="V38" s="7" t="s">
        <v>48</v>
      </c>
      <c r="W38" s="7" t="s">
        <v>49</v>
      </c>
      <c r="X38" s="7" t="s">
        <v>50</v>
      </c>
      <c r="Y38" s="391"/>
      <c r="Z38" s="391"/>
      <c r="AA38" s="391"/>
      <c r="AB38" s="391"/>
      <c r="AC38" s="391"/>
      <c r="AD38" s="391"/>
      <c r="AE38" s="391"/>
      <c r="AF38" s="392"/>
      <c r="AG38" s="392"/>
      <c r="AH38" s="392"/>
      <c r="AI38" s="392"/>
      <c r="AJ38" s="392"/>
      <c r="AK38" s="392"/>
    </row>
    <row r="39" spans="1:37" ht="138" x14ac:dyDescent="0.3">
      <c r="A39" s="501">
        <v>1</v>
      </c>
      <c r="B39" s="506" t="s">
        <v>51</v>
      </c>
      <c r="C39" s="508" t="s">
        <v>122</v>
      </c>
      <c r="D39" s="503" t="s">
        <v>123</v>
      </c>
      <c r="E39" s="505" t="s">
        <v>124</v>
      </c>
      <c r="F39" s="403" t="s">
        <v>55</v>
      </c>
      <c r="G39" s="403" t="s">
        <v>56</v>
      </c>
      <c r="H39" s="402" t="s">
        <v>212</v>
      </c>
      <c r="I39" s="400">
        <f t="shared" ref="I39" si="19">IF(H39="","",IF(H39="Muy Baja",0.2,IF(H39="Baja",0.4,IF(H39="Media",0.6,IF(H39="Alta",0.8,IF(H39="Muy Alta",1,))))))</f>
        <v>0.6</v>
      </c>
      <c r="J39" s="401" t="s">
        <v>125</v>
      </c>
      <c r="K39" s="400" t="str">
        <f>IF(J39="","",IF(NOT(ISERROR(MATCH(J39,'[10]Tabla Impacto'!$B$37:$B$39,0))),'[10]Tabla Impacto'!$F$37&amp;"Por favor no seleccionar los criterios de impacto(Afectación Económica o presupuestal y Pérdida Reputacional)",J39))</f>
        <v xml:space="preserve">     Entre 10 y 50 SMLMV </v>
      </c>
      <c r="L39" s="402" t="str">
        <f>IF(OR(J39='[10]Tabla Impacto'!$F$25,J39='[10]Tabla Impacto'!$F$31),"Leve",IF(OR(J39='[10]Tabla Impacto'!$F$26,J39='[10]Tabla Impacto'!$F$32),"Menor",IF(OR(J39='[10]Tabla Impacto'!$F$27,J39='[10]Tabla Impacto'!$F$33,J39='[10]Tabla Impacto'!$F$37),"Moderado",IF(OR(J39='[10]Tabla Impacto'!$F$28,J39='[10]Tabla Impacto'!$F$34,J39='[10]Tabla Impacto'!$F$38),"Mayor",IF(OR(J39='[10]Tabla Impacto'!$F$29,J39='[10]Tabla Impacto'!$F$35,J39='[10]Tabla Impacto'!$F$39),"Catastrófico","")))))</f>
        <v/>
      </c>
      <c r="M39" s="400" t="str">
        <f t="shared" ref="M39" si="20">IF(L39="","",IF(L39="Leve",0.2,IF(L39="Menor",0.4,IF(L39="Moderado",0.6,IF(L39="Mayor",0.8,IF(L39="Catastrófico",1,))))))</f>
        <v/>
      </c>
      <c r="N39" s="374" t="str">
        <f t="shared" ref="N39" si="2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22">
        <v>1</v>
      </c>
      <c r="P39" s="42" t="s">
        <v>126</v>
      </c>
      <c r="Q39" s="43" t="s">
        <v>127</v>
      </c>
      <c r="R39" s="44" t="str">
        <f t="shared" ref="R39:R42" si="22">IF(OR(S39="Preventivo",S39="Detectivo"),"Probabilidad",IF(S39="Correctivo","Impacto",""))</f>
        <v>Probabilidad</v>
      </c>
      <c r="S39" s="12" t="s">
        <v>60</v>
      </c>
      <c r="T39" s="12" t="s">
        <v>61</v>
      </c>
      <c r="U39" s="45" t="str">
        <f>IF(AND(S39="Preventivo",T39="Automático"),"50%",IF(AND(S39="Preventivo",T39="Manual"),"40%",IF(AND(S39="Detectivo",T39="Automático"),"40%",IF(AND(S39="Detectivo",T39="Manual"),"30%",IF(AND(S39="Correctivo",T39="Automático"),"35%",IF(AND(S39="Correctivo",T39="Manual"),"25%",""))))))</f>
        <v>40%</v>
      </c>
      <c r="V39" s="12" t="s">
        <v>69</v>
      </c>
      <c r="W39" s="12" t="s">
        <v>63</v>
      </c>
      <c r="X39" s="12" t="s">
        <v>64</v>
      </c>
      <c r="Y39" s="25">
        <f t="shared" ref="Y39:Y41" si="23">IFERROR(IF(R39="Probabilidad",(I39-(+I39*U39)),IF(R39="Impacto",I39,"")),"")</f>
        <v>0.36</v>
      </c>
      <c r="Z39" s="19" t="str">
        <f t="shared" ref="Z39:Z42" si="24">IFERROR(IF(Y39="","",IF(Y39&lt;=0.2,"Muy Baja",IF(Y39&lt;=0.4,"Baja",IF(Y39&lt;=0.6,"Media",IF(Y39&lt;=0.8,"Alta","Muy Alta"))))),"")</f>
        <v>Baja</v>
      </c>
      <c r="AA39" s="24">
        <f t="shared" ref="AA39:AA42" si="25">+Y39</f>
        <v>0.36</v>
      </c>
      <c r="AB39" s="19" t="str">
        <f t="shared" ref="AB39:AB42" si="26">IFERROR(IF(AC39="","",IF(AC39&lt;=0.2,"Leve",IF(AC39&lt;=0.4,"Menor",IF(AC39&lt;=0.6,"Moderado",IF(AC39&lt;=0.8,"Mayor","Catastrófico"))))),"")</f>
        <v/>
      </c>
      <c r="AC39" s="24" t="str">
        <f t="shared" ref="AC39:AC41" si="27">IFERROR(IF(R39="Impacto",(M39-(+M39*U39)),IF(R39="Probabilidad",M39,"")),"")</f>
        <v/>
      </c>
      <c r="AD39" s="2" t="str">
        <f t="shared" ref="AD39:AD42" si="28">IFERROR(IF(OR(AND(Z39="Muy Baja",AB39="Leve"),AND(Z39="Muy Baja",AB39="Menor"),AND(Z39="Baja",AB39="Leve")),"Bajo",IF(OR(AND(Z39="Muy baja",AB39="Moderado"),AND(Z39="Baja",AB39="Menor"),AND(Z39="Baja",AB39="Moderado"),AND(Z39="Media",AB39="Leve"),AND(Z39="Media",AB39="Menor"),AND(Z39="Media",AB39="Moderado"),AND(Z39="Alta",AB39="Leve"),AND(Z39="Alta",AB39="Menor")),"Moderado",IF(OR(AND(Z39="Muy Baja",AB39="Mayor"),AND(Z39="Baja",AB39="Mayor"),AND(Z39="Media",AB39="Mayor"),AND(Z39="Alta",AB39="Moderado"),AND(Z39="Alta",AB39="Mayor"),AND(Z39="Muy Alta",AB39="Leve"),AND(Z39="Muy Alta",AB39="Menor"),AND(Z39="Muy Alta",AB39="Moderado"),AND(Z39="Muy Alta",AB39="Mayor")),"Alto",IF(OR(AND(Z39="Muy Baja",AB39="Catastrófico"),AND(Z39="Baja",AB39="Catastrófico"),AND(Z39="Media",AB39="Catastrófico"),AND(Z39="Alta",AB39="Catastrófico"),AND(Z39="Muy Alta",AB39="Catastrófico")),"Extremo","")))),"")</f>
        <v/>
      </c>
      <c r="AE39" s="12" t="s">
        <v>65</v>
      </c>
      <c r="AF39" s="427"/>
      <c r="AG39" s="427"/>
      <c r="AH39" s="499"/>
      <c r="AI39" s="499"/>
      <c r="AJ39" s="499"/>
      <c r="AK39" s="12"/>
    </row>
    <row r="40" spans="1:37" ht="138" x14ac:dyDescent="0.3">
      <c r="A40" s="501"/>
      <c r="B40" s="507"/>
      <c r="C40" s="502"/>
      <c r="D40" s="503"/>
      <c r="E40" s="505"/>
      <c r="F40" s="403"/>
      <c r="G40" s="403"/>
      <c r="H40" s="402"/>
      <c r="I40" s="400"/>
      <c r="J40" s="401"/>
      <c r="K40" s="400">
        <f>IF(NOT(ISERROR(MATCH(J40,_xlfn.ANCHORARRAY(#REF!),0))),#REF!&amp;"Por favor no seleccionar los criterios de impacto",J40)</f>
        <v>0</v>
      </c>
      <c r="L40" s="402"/>
      <c r="M40" s="400"/>
      <c r="N40" s="374"/>
      <c r="O40" s="22">
        <v>2</v>
      </c>
      <c r="P40" s="46" t="s">
        <v>128</v>
      </c>
      <c r="Q40" s="43" t="s">
        <v>129</v>
      </c>
      <c r="R40" s="44" t="str">
        <f t="shared" si="22"/>
        <v>Probabilidad</v>
      </c>
      <c r="S40" s="12" t="s">
        <v>68</v>
      </c>
      <c r="T40" s="12" t="s">
        <v>61</v>
      </c>
      <c r="U40" s="45" t="str">
        <f t="shared" ref="U40" si="29">IF(AND(S40="Preventivo",T40="Automático"),"50%",IF(AND(S40="Preventivo",T40="Manual"),"40%",IF(AND(S40="Detectivo",T40="Automático"),"40%",IF(AND(S40="Detectivo",T40="Manual"),"30%",IF(AND(S40="Correctivo",T40="Automático"),"35%",IF(AND(S40="Correctivo",T40="Manual"),"25%",""))))))</f>
        <v>30%</v>
      </c>
      <c r="V40" s="12" t="s">
        <v>69</v>
      </c>
      <c r="W40" s="12" t="s">
        <v>63</v>
      </c>
      <c r="X40" s="12" t="s">
        <v>64</v>
      </c>
      <c r="Y40" s="25">
        <f>IFERROR(IF(R40="Probabilidad",(I39-(+I39*U40)),IF(R40="Impacto",I39,"")),"")</f>
        <v>0.42</v>
      </c>
      <c r="Z40" s="19" t="str">
        <f t="shared" si="24"/>
        <v>Media</v>
      </c>
      <c r="AA40" s="24">
        <f t="shared" si="25"/>
        <v>0.42</v>
      </c>
      <c r="AB40" s="19" t="str">
        <f t="shared" si="26"/>
        <v/>
      </c>
      <c r="AC40" s="24" t="str">
        <f>IFERROR(IF(R40="Impacto",(M39-(+M39*U40)),IF(R40="Probabilidad",M39,"")),"")</f>
        <v/>
      </c>
      <c r="AD40" s="2" t="str">
        <f t="shared" si="28"/>
        <v/>
      </c>
      <c r="AE40" s="12" t="s">
        <v>65</v>
      </c>
      <c r="AF40" s="509"/>
      <c r="AG40" s="509"/>
      <c r="AH40" s="500"/>
      <c r="AI40" s="500"/>
      <c r="AJ40" s="500"/>
      <c r="AK40" s="12"/>
    </row>
    <row r="41" spans="1:37" ht="124.2" customHeight="1" x14ac:dyDescent="0.3">
      <c r="A41" s="501">
        <v>2</v>
      </c>
      <c r="B41" s="403" t="s">
        <v>130</v>
      </c>
      <c r="C41" s="502" t="s">
        <v>131</v>
      </c>
      <c r="D41" s="502" t="s">
        <v>132</v>
      </c>
      <c r="E41" s="504" t="s">
        <v>133</v>
      </c>
      <c r="F41" s="403" t="s">
        <v>134</v>
      </c>
      <c r="G41" s="403" t="s">
        <v>75</v>
      </c>
      <c r="H41" s="402" t="s">
        <v>512</v>
      </c>
      <c r="I41" s="400">
        <f t="shared" ref="I41" si="30">IF(H41="","",IF(H41="Muy Baja",0.2,IF(H41="Baja",0.4,IF(H41="Media",0.6,IF(H41="Alta",0.8,IF(H41="Muy Alta",1,))))))</f>
        <v>0.8</v>
      </c>
      <c r="J41" s="401" t="s">
        <v>135</v>
      </c>
      <c r="K41" s="400" t="str">
        <f>IF(J41="","",IF(NOT(ISERROR(MATCH(J41,'[10]Tabla Impacto'!$B$37:$B$39,0))),'[10]Tabla Impacto'!$F$37&amp;"Por favor no seleccionar los criterios de impacto(Afectación Económica o presupuestal y Pérdida Reputacional)",J41))</f>
        <v xml:space="preserve">     Entre 100 y 500 SMLMV </v>
      </c>
      <c r="L41" s="402" t="str">
        <f>IF(OR(J41='[10]Tabla Impacto'!$F$25,J41='[10]Tabla Impacto'!$F$31),"Leve",IF(OR(J41='[10]Tabla Impacto'!$F$26,J41='[10]Tabla Impacto'!$F$32),"Menor",IF(OR(J41='[10]Tabla Impacto'!$F$27,J41='[10]Tabla Impacto'!$F$33,J41='[10]Tabla Impacto'!$F$37),"Moderado",IF(OR(J41='[10]Tabla Impacto'!$F$28,J41='[10]Tabla Impacto'!$F$34,J41='[10]Tabla Impacto'!$F$38),"Mayor",IF(OR(J41='[10]Tabla Impacto'!$F$29,J41='[10]Tabla Impacto'!$F$35,J41='[10]Tabla Impacto'!$F$39),"Catastrófico","")))))</f>
        <v/>
      </c>
      <c r="M41" s="400" t="str">
        <f t="shared" ref="M41" si="31">IF(L41="","",IF(L41="Leve",0.2,IF(L41="Menor",0.4,IF(L41="Moderado",0.6,IF(L41="Mayor",0.8,IF(L41="Catastrófico",1,))))))</f>
        <v/>
      </c>
      <c r="N41" s="374" t="str">
        <f t="shared" ref="N41" si="32">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22">
        <v>1</v>
      </c>
      <c r="P41" s="46" t="s">
        <v>136</v>
      </c>
      <c r="Q41" s="43" t="s">
        <v>137</v>
      </c>
      <c r="R41" s="44" t="str">
        <f t="shared" si="22"/>
        <v>Impacto</v>
      </c>
      <c r="S41" s="12" t="s">
        <v>115</v>
      </c>
      <c r="T41" s="12" t="s">
        <v>61</v>
      </c>
      <c r="U41" s="45" t="str">
        <f>IF(AND(S41="Preventivo",T41="Automático"),"50%",IF(AND(S41="Preventivo",T41="Manual"),"40%",IF(AND(S41="Detectivo",T41="Automático"),"40%",IF(AND(S41="Detectivo",T41="Manual"),"30%",IF(AND(S41="Correctivo",T41="Automático"),"35%",IF(AND(S41="Correctivo",T41="Manual"),"25%",""))))))</f>
        <v>25%</v>
      </c>
      <c r="V41" s="12" t="s">
        <v>62</v>
      </c>
      <c r="W41" s="12" t="s">
        <v>63</v>
      </c>
      <c r="X41" s="12" t="s">
        <v>64</v>
      </c>
      <c r="Y41" s="25">
        <f t="shared" si="23"/>
        <v>0.8</v>
      </c>
      <c r="Z41" s="19" t="str">
        <f t="shared" si="24"/>
        <v>Alta</v>
      </c>
      <c r="AA41" s="24">
        <f t="shared" si="25"/>
        <v>0.8</v>
      </c>
      <c r="AB41" s="19" t="str">
        <f t="shared" si="26"/>
        <v/>
      </c>
      <c r="AC41" s="24" t="str">
        <f t="shared" si="27"/>
        <v/>
      </c>
      <c r="AD41" s="2" t="str">
        <f t="shared" si="28"/>
        <v/>
      </c>
      <c r="AE41" s="12" t="s">
        <v>65</v>
      </c>
      <c r="AF41" s="427"/>
      <c r="AG41" s="427"/>
      <c r="AH41" s="499"/>
      <c r="AI41" s="499"/>
      <c r="AJ41" s="499"/>
      <c r="AK41" s="12"/>
    </row>
    <row r="42" spans="1:37" ht="318.75" customHeight="1" x14ac:dyDescent="0.3">
      <c r="A42" s="501"/>
      <c r="B42" s="403"/>
      <c r="C42" s="503"/>
      <c r="D42" s="503"/>
      <c r="E42" s="505"/>
      <c r="F42" s="403"/>
      <c r="G42" s="403"/>
      <c r="H42" s="402"/>
      <c r="I42" s="400"/>
      <c r="J42" s="401"/>
      <c r="K42" s="400">
        <f>IF(NOT(ISERROR(MATCH(J42,_xlfn.ANCHORARRAY(#REF!),0))),#REF!&amp;"Por favor no seleccionar los criterios de impacto",J42)</f>
        <v>0</v>
      </c>
      <c r="L42" s="402"/>
      <c r="M42" s="400"/>
      <c r="N42" s="374"/>
      <c r="O42" s="22">
        <v>2</v>
      </c>
      <c r="P42" s="46" t="s">
        <v>138</v>
      </c>
      <c r="Q42" s="43" t="s">
        <v>139</v>
      </c>
      <c r="R42" s="44" t="str">
        <f t="shared" si="22"/>
        <v>Probabilidad</v>
      </c>
      <c r="S42" s="12" t="s">
        <v>60</v>
      </c>
      <c r="T42" s="12" t="s">
        <v>61</v>
      </c>
      <c r="U42" s="45" t="str">
        <f t="shared" ref="U42" si="33">IF(AND(S42="Preventivo",T42="Automático"),"50%",IF(AND(S42="Preventivo",T42="Manual"),"40%",IF(AND(S42="Detectivo",T42="Automático"),"40%",IF(AND(S42="Detectivo",T42="Manual"),"30%",IF(AND(S42="Correctivo",T42="Automático"),"35%",IF(AND(S42="Correctivo",T42="Manual"),"25%",""))))))</f>
        <v>40%</v>
      </c>
      <c r="V42" s="12" t="s">
        <v>62</v>
      </c>
      <c r="W42" s="12" t="s">
        <v>63</v>
      </c>
      <c r="X42" s="12" t="s">
        <v>64</v>
      </c>
      <c r="Y42" s="25">
        <f>IFERROR(IF(R42="Probabilidad",(I41-(+I41*U42)),IF(R42="Impacto",I41,"")),"")</f>
        <v>0.48</v>
      </c>
      <c r="Z42" s="19" t="str">
        <f t="shared" si="24"/>
        <v>Media</v>
      </c>
      <c r="AA42" s="24">
        <f t="shared" si="25"/>
        <v>0.48</v>
      </c>
      <c r="AB42" s="19" t="str">
        <f t="shared" si="26"/>
        <v/>
      </c>
      <c r="AC42" s="24" t="str">
        <f>IFERROR(IF(R42="Impacto",(M41-(+M41*U42)),IF(R42="Probabilidad",M41,"")),"")</f>
        <v/>
      </c>
      <c r="AD42" s="2" t="str">
        <f t="shared" si="28"/>
        <v/>
      </c>
      <c r="AE42" s="12" t="s">
        <v>65</v>
      </c>
      <c r="AF42" s="509"/>
      <c r="AG42" s="509"/>
      <c r="AH42" s="500"/>
      <c r="AI42" s="500"/>
      <c r="AJ42" s="500"/>
      <c r="AK42" s="12"/>
    </row>
    <row r="43" spans="1:37" x14ac:dyDescent="0.3">
      <c r="A43" s="393" t="s">
        <v>96</v>
      </c>
      <c r="B43" s="394"/>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5"/>
    </row>
    <row r="44" spans="1:37" ht="15" customHeight="1" x14ac:dyDescent="0.3">
      <c r="A44" s="27"/>
      <c r="B44" s="28" t="s">
        <v>97</v>
      </c>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row>
    <row r="45" spans="1:37" x14ac:dyDescent="0.3">
      <c r="A45" s="39"/>
      <c r="B45" s="39"/>
      <c r="C45" s="39"/>
      <c r="D45" s="39"/>
      <c r="E45" s="41"/>
      <c r="F45" s="39"/>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row>
    <row r="46" spans="1:37" x14ac:dyDescent="0.3">
      <c r="A46" s="39"/>
      <c r="B46" s="39"/>
      <c r="C46" s="39"/>
      <c r="D46" s="39"/>
      <c r="E46" s="41"/>
      <c r="F46" s="39"/>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row>
    <row r="49" spans="1:37" ht="21" x14ac:dyDescent="0.4">
      <c r="A49" s="534" t="s">
        <v>721</v>
      </c>
      <c r="B49" s="535"/>
      <c r="C49" s="535"/>
      <c r="D49" s="535"/>
    </row>
    <row r="52" spans="1:37" x14ac:dyDescent="0.3">
      <c r="A52" s="373"/>
      <c r="B52" s="373"/>
      <c r="C52" s="373"/>
      <c r="D52" s="373"/>
      <c r="E52" s="374" t="s">
        <v>0</v>
      </c>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5" t="s">
        <v>1</v>
      </c>
      <c r="AI52" s="375"/>
      <c r="AJ52" s="375"/>
      <c r="AK52" s="375"/>
    </row>
    <row r="53" spans="1:37" x14ac:dyDescent="0.3">
      <c r="A53" s="373"/>
      <c r="B53" s="373"/>
      <c r="C53" s="373"/>
      <c r="D53" s="373"/>
      <c r="E53" s="374" t="s">
        <v>2</v>
      </c>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5" t="s">
        <v>3</v>
      </c>
      <c r="AI53" s="375"/>
      <c r="AJ53" s="375"/>
      <c r="AK53" s="375"/>
    </row>
    <row r="54" spans="1:37" x14ac:dyDescent="0.3">
      <c r="A54" s="373"/>
      <c r="B54" s="373"/>
      <c r="C54" s="373"/>
      <c r="D54" s="373"/>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5" t="s">
        <v>4</v>
      </c>
      <c r="AI54" s="375"/>
      <c r="AJ54" s="375"/>
      <c r="AK54" s="375"/>
    </row>
    <row r="55" spans="1:37" x14ac:dyDescent="0.3">
      <c r="A55" s="3"/>
      <c r="B55" s="4"/>
      <c r="C55" s="3"/>
      <c r="D55" s="3"/>
      <c r="E55" s="5"/>
      <c r="F55" s="3"/>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row>
    <row r="56" spans="1:37" ht="30.75" customHeight="1" x14ac:dyDescent="0.3">
      <c r="A56" s="407" t="s">
        <v>5</v>
      </c>
      <c r="B56" s="407"/>
      <c r="C56" s="408" t="s">
        <v>722</v>
      </c>
      <c r="D56" s="408"/>
      <c r="E56" s="408"/>
      <c r="F56" s="408"/>
      <c r="G56" s="408"/>
      <c r="H56" s="407" t="s">
        <v>7</v>
      </c>
      <c r="I56" s="407"/>
      <c r="J56" s="408" t="s">
        <v>723</v>
      </c>
      <c r="K56" s="408"/>
      <c r="L56" s="408"/>
      <c r="M56" s="408"/>
      <c r="N56" s="408"/>
      <c r="O56" s="407" t="s">
        <v>8</v>
      </c>
      <c r="P56" s="407"/>
      <c r="Q56" s="496" t="s">
        <v>140</v>
      </c>
      <c r="R56" s="497"/>
      <c r="S56" s="497"/>
      <c r="T56" s="497"/>
      <c r="U56" s="497"/>
      <c r="V56" s="497"/>
      <c r="W56" s="497"/>
      <c r="X56" s="497"/>
      <c r="Y56" s="497"/>
      <c r="Z56" s="497"/>
      <c r="AA56" s="497"/>
      <c r="AB56" s="497"/>
      <c r="AC56" s="497"/>
      <c r="AD56" s="497"/>
      <c r="AE56" s="498"/>
      <c r="AF56" s="149" t="s">
        <v>10</v>
      </c>
      <c r="AG56" s="424" t="s">
        <v>141</v>
      </c>
      <c r="AH56" s="424"/>
      <c r="AI56" s="424"/>
      <c r="AJ56" s="424"/>
      <c r="AK56" s="424"/>
    </row>
    <row r="57" spans="1:37" x14ac:dyDescent="0.3">
      <c r="A57" s="378" t="s">
        <v>12</v>
      </c>
      <c r="B57" s="378"/>
      <c r="C57" s="378"/>
      <c r="D57" s="378"/>
      <c r="E57" s="378"/>
      <c r="F57" s="378"/>
      <c r="G57" s="378"/>
      <c r="H57" s="379" t="s">
        <v>13</v>
      </c>
      <c r="I57" s="379"/>
      <c r="J57" s="379"/>
      <c r="K57" s="379"/>
      <c r="L57" s="379"/>
      <c r="M57" s="379"/>
      <c r="N57" s="379"/>
      <c r="O57" s="380" t="s">
        <v>14</v>
      </c>
      <c r="P57" s="380"/>
      <c r="Q57" s="380"/>
      <c r="R57" s="380"/>
      <c r="S57" s="380"/>
      <c r="T57" s="380"/>
      <c r="U57" s="380"/>
      <c r="V57" s="380"/>
      <c r="W57" s="380"/>
      <c r="X57" s="380"/>
      <c r="Y57" s="381" t="s">
        <v>15</v>
      </c>
      <c r="Z57" s="381"/>
      <c r="AA57" s="381"/>
      <c r="AB57" s="381"/>
      <c r="AC57" s="381"/>
      <c r="AD57" s="381"/>
      <c r="AE57" s="381"/>
      <c r="AF57" s="382" t="s">
        <v>16</v>
      </c>
      <c r="AG57" s="382"/>
      <c r="AH57" s="382"/>
      <c r="AI57" s="382"/>
      <c r="AJ57" s="382"/>
      <c r="AK57" s="382"/>
    </row>
    <row r="58" spans="1:37" x14ac:dyDescent="0.3">
      <c r="A58" s="405" t="s">
        <v>17</v>
      </c>
      <c r="B58" s="378" t="s">
        <v>18</v>
      </c>
      <c r="C58" s="390" t="s">
        <v>19</v>
      </c>
      <c r="D58" s="390" t="s">
        <v>20</v>
      </c>
      <c r="E58" s="378" t="s">
        <v>21</v>
      </c>
      <c r="F58" s="390" t="s">
        <v>22</v>
      </c>
      <c r="G58" s="390" t="s">
        <v>23</v>
      </c>
      <c r="H58" s="388" t="s">
        <v>24</v>
      </c>
      <c r="I58" s="379" t="s">
        <v>25</v>
      </c>
      <c r="J58" s="388" t="s">
        <v>26</v>
      </c>
      <c r="K58" s="388" t="s">
        <v>27</v>
      </c>
      <c r="L58" s="388" t="s">
        <v>28</v>
      </c>
      <c r="M58" s="379" t="s">
        <v>25</v>
      </c>
      <c r="N58" s="388" t="s">
        <v>29</v>
      </c>
      <c r="O58" s="396" t="s">
        <v>30</v>
      </c>
      <c r="P58" s="397" t="s">
        <v>31</v>
      </c>
      <c r="Q58" s="398" t="s">
        <v>32</v>
      </c>
      <c r="R58" s="397" t="s">
        <v>33</v>
      </c>
      <c r="S58" s="397" t="s">
        <v>34</v>
      </c>
      <c r="T58" s="397"/>
      <c r="U58" s="397"/>
      <c r="V58" s="397"/>
      <c r="W58" s="397"/>
      <c r="X58" s="397"/>
      <c r="Y58" s="391" t="s">
        <v>35</v>
      </c>
      <c r="Z58" s="391" t="s">
        <v>36</v>
      </c>
      <c r="AA58" s="391" t="s">
        <v>25</v>
      </c>
      <c r="AB58" s="391" t="s">
        <v>37</v>
      </c>
      <c r="AC58" s="391" t="s">
        <v>25</v>
      </c>
      <c r="AD58" s="391" t="s">
        <v>38</v>
      </c>
      <c r="AE58" s="391" t="s">
        <v>39</v>
      </c>
      <c r="AF58" s="392" t="s">
        <v>16</v>
      </c>
      <c r="AG58" s="392" t="s">
        <v>40</v>
      </c>
      <c r="AH58" s="392" t="s">
        <v>41</v>
      </c>
      <c r="AI58" s="392" t="s">
        <v>42</v>
      </c>
      <c r="AJ58" s="392" t="s">
        <v>43</v>
      </c>
      <c r="AK58" s="392" t="s">
        <v>44</v>
      </c>
    </row>
    <row r="59" spans="1:37" ht="81" x14ac:dyDescent="0.3">
      <c r="A59" s="405"/>
      <c r="B59" s="378"/>
      <c r="C59" s="390"/>
      <c r="D59" s="390"/>
      <c r="E59" s="378"/>
      <c r="F59" s="390"/>
      <c r="G59" s="390"/>
      <c r="H59" s="388"/>
      <c r="I59" s="379"/>
      <c r="J59" s="388"/>
      <c r="K59" s="388"/>
      <c r="L59" s="379"/>
      <c r="M59" s="379"/>
      <c r="N59" s="388"/>
      <c r="O59" s="396"/>
      <c r="P59" s="397"/>
      <c r="Q59" s="399"/>
      <c r="R59" s="397"/>
      <c r="S59" s="7" t="s">
        <v>45</v>
      </c>
      <c r="T59" s="7" t="s">
        <v>46</v>
      </c>
      <c r="U59" s="7" t="s">
        <v>47</v>
      </c>
      <c r="V59" s="7" t="s">
        <v>48</v>
      </c>
      <c r="W59" s="7" t="s">
        <v>49</v>
      </c>
      <c r="X59" s="7" t="s">
        <v>50</v>
      </c>
      <c r="Y59" s="391"/>
      <c r="Z59" s="391"/>
      <c r="AA59" s="391"/>
      <c r="AB59" s="391"/>
      <c r="AC59" s="391"/>
      <c r="AD59" s="391"/>
      <c r="AE59" s="391"/>
      <c r="AF59" s="392"/>
      <c r="AG59" s="392"/>
      <c r="AH59" s="392"/>
      <c r="AI59" s="392"/>
      <c r="AJ59" s="392"/>
      <c r="AK59" s="392"/>
    </row>
    <row r="60" spans="1:37" ht="109.2" customHeight="1" x14ac:dyDescent="0.3">
      <c r="A60" s="494">
        <v>1</v>
      </c>
      <c r="B60" s="403" t="s">
        <v>70</v>
      </c>
      <c r="C60" s="495" t="s">
        <v>142</v>
      </c>
      <c r="D60" s="495" t="s">
        <v>143</v>
      </c>
      <c r="E60" s="488" t="s">
        <v>144</v>
      </c>
      <c r="F60" s="403" t="s">
        <v>55</v>
      </c>
      <c r="G60" s="403" t="s">
        <v>56</v>
      </c>
      <c r="H60" s="402" t="s">
        <v>212</v>
      </c>
      <c r="I60" s="400">
        <f t="shared" ref="I60" si="34">IF(H60="","",IF(H60="Muy Baja",0.2,IF(H60="Baja",0.4,IF(H60="Media",0.6,IF(H60="Alta",0.8,IF(H60="Muy Alta",1,))))))</f>
        <v>0.6</v>
      </c>
      <c r="J60" s="401" t="s">
        <v>76</v>
      </c>
      <c r="K60" s="400" t="str">
        <f>IF(J60="","",IF(NOT(ISERROR(MATCH(J60,'[11]Tabla Impacto'!$B$37:$B$39,0))),'[11]Tabla Impacto'!$F$37&amp;"Por favor no seleccionar los criterios de impacto(Afectación Económica o presupuestal y Pérdida Reputacional)",J60))</f>
        <v xml:space="preserve">     El riesgo afecta la imagen de la entidad con algunos usuarios de relevancia frente al logro de los objetivos</v>
      </c>
      <c r="L60" s="402" t="str">
        <f>IF(OR(J60='[11]Tabla Impacto'!$F$25,J60='[11]Tabla Impacto'!$F$31),"Leve",IF(OR(J60='[11]Tabla Impacto'!$F$26,J60='[11]Tabla Impacto'!$F$32),"Menor",IF(OR(J60='[11]Tabla Impacto'!$F$27,J60='[11]Tabla Impacto'!$F$33,J60='[11]Tabla Impacto'!$F$37),"Moderado",IF(OR(J60='[11]Tabla Impacto'!$F$28,J60='[11]Tabla Impacto'!$F$34,J60='[11]Tabla Impacto'!$F$38),"Mayor",IF(OR(J60='[11]Tabla Impacto'!$F$29,J60='[11]Tabla Impacto'!$F$35,J60='[11]Tabla Impacto'!$F$39),"Catastrófico","")))))</f>
        <v/>
      </c>
      <c r="M60" s="400" t="str">
        <f t="shared" ref="M60" si="35">IF(L60="","",IF(L60="Leve",0.2,IF(L60="Menor",0.4,IF(L60="Moderado",0.6,IF(L60="Mayor",0.8,IF(L60="Catastrófico",1,))))))</f>
        <v/>
      </c>
      <c r="N60" s="374" t="str">
        <f t="shared" ref="N60" si="36">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8">
        <v>1</v>
      </c>
      <c r="P60" s="9" t="s">
        <v>145</v>
      </c>
      <c r="Q60" s="10" t="s">
        <v>146</v>
      </c>
      <c r="R60" s="11" t="str">
        <f t="shared" ref="R60:R62" si="37">IF(OR(S60="Preventivo",S60="Detectivo"),"Probabilidad",IF(S60="Correctivo","Impacto",""))</f>
        <v>Probabilidad</v>
      </c>
      <c r="S60" s="12" t="s">
        <v>60</v>
      </c>
      <c r="T60" s="12" t="s">
        <v>61</v>
      </c>
      <c r="U60" s="24" t="str">
        <f t="shared" ref="U60:U62" si="38">IF(AND(S60="Preventivo",T60="Automático"),"50%",IF(AND(S60="Preventivo",T60="Manual"),"40%",IF(AND(S60="Detectivo",T60="Automático"),"40%",IF(AND(S60="Detectivo",T60="Manual"),"30%",IF(AND(S60="Correctivo",T60="Automático"),"35%",IF(AND(S60="Correctivo",T60="Manual"),"25%",""))))))</f>
        <v>40%</v>
      </c>
      <c r="V60" s="12" t="s">
        <v>62</v>
      </c>
      <c r="W60" s="12" t="s">
        <v>63</v>
      </c>
      <c r="X60" s="12" t="s">
        <v>64</v>
      </c>
      <c r="Y60" s="14">
        <f>IFERROR(IF(R60="Probabilidad",(I60-(+I60*U60)),IF(R60="Impacto",I60,"")),"")</f>
        <v>0.36</v>
      </c>
      <c r="Z60" s="15" t="str">
        <f>IFERROR(IF(Y60="","",IF(Y60&lt;=0.2,"Muy Baja",IF(Y60&lt;=0.4,"Baja",IF(Y60&lt;=0.6,"Media",IF(Y60&lt;=0.8,"Alta","Muy Alta"))))),"")</f>
        <v>Baja</v>
      </c>
      <c r="AA60" s="13">
        <f>+Y60</f>
        <v>0.36</v>
      </c>
      <c r="AB60" s="15" t="str">
        <f>IFERROR(IF(AC60="","",IF(AC60&lt;=0.2,"Leve",IF(AC60&lt;=0.4,"Menor",IF(AC60&lt;=0.6,"Moderado",IF(AC60&lt;=0.8,"Mayor","Catastrófico"))))),"")</f>
        <v/>
      </c>
      <c r="AC60" s="13" t="str">
        <f>IFERROR(IF(R60="Impacto",(M60-(+M60*U60)),IF(R60="Probabilidad",M60,"")),"")</f>
        <v/>
      </c>
      <c r="AD60" s="16" t="str">
        <f>IFERROR(IF(OR(AND(Z60="Muy Baja",AB60="Leve"),AND(Z60="Muy Baja",AB60="Menor"),AND(Z60="Baja",AB60="Leve")),"Bajo",IF(OR(AND(Z60="Muy baja",AB60="Moderado"),AND(Z60="Baja",AB60="Menor"),AND(Z60="Baja",AB60="Moderado"),AND(Z60="Media",AB60="Leve"),AND(Z60="Media",AB60="Menor"),AND(Z60="Media",AB60="Moderado"),AND(Z60="Alta",AB60="Leve"),AND(Z60="Alta",AB60="Menor")),"Moderado",IF(OR(AND(Z60="Muy Baja",AB60="Mayor"),AND(Z60="Baja",AB60="Mayor"),AND(Z60="Media",AB60="Mayor"),AND(Z60="Alta",AB60="Moderado"),AND(Z60="Alta",AB60="Mayor"),AND(Z60="Muy Alta",AB60="Leve"),AND(Z60="Muy Alta",AB60="Menor"),AND(Z60="Muy Alta",AB60="Moderado"),AND(Z60="Muy Alta",AB60="Mayor")),"Alto",IF(OR(AND(Z60="Muy Baja",AB60="Catastrófico"),AND(Z60="Baja",AB60="Catastrófico"),AND(Z60="Media",AB60="Catastrófico"),AND(Z60="Alta",AB60="Catastrófico"),AND(Z60="Muy Alta",AB60="Catastrófico")),"Extremo","")))),"")</f>
        <v/>
      </c>
      <c r="AE60" s="12" t="s">
        <v>65</v>
      </c>
      <c r="AF60" s="484"/>
      <c r="AG60" s="484"/>
      <c r="AH60" s="482"/>
      <c r="AI60" s="482"/>
      <c r="AJ60" s="482"/>
      <c r="AK60" s="12"/>
    </row>
    <row r="61" spans="1:37" ht="109.2" x14ac:dyDescent="0.3">
      <c r="A61" s="494"/>
      <c r="B61" s="403"/>
      <c r="C61" s="495"/>
      <c r="D61" s="495"/>
      <c r="E61" s="488"/>
      <c r="F61" s="403"/>
      <c r="G61" s="403"/>
      <c r="H61" s="402"/>
      <c r="I61" s="400"/>
      <c r="J61" s="401"/>
      <c r="K61" s="400">
        <f>IF(NOT(ISERROR(MATCH(J61,_xlfn.ANCHORARRAY(#REF!),0))),#REF!&amp;"Por favor no seleccionar los criterios de impacto",J61)</f>
        <v>0</v>
      </c>
      <c r="L61" s="402"/>
      <c r="M61" s="400"/>
      <c r="N61" s="374"/>
      <c r="O61" s="8">
        <v>2</v>
      </c>
      <c r="P61" s="9" t="s">
        <v>147</v>
      </c>
      <c r="Q61" s="10" t="s">
        <v>148</v>
      </c>
      <c r="R61" s="11" t="str">
        <f t="shared" si="37"/>
        <v>Probabilidad</v>
      </c>
      <c r="S61" s="12" t="s">
        <v>60</v>
      </c>
      <c r="T61" s="12" t="s">
        <v>61</v>
      </c>
      <c r="U61" s="24" t="str">
        <f t="shared" si="38"/>
        <v>40%</v>
      </c>
      <c r="V61" s="12" t="s">
        <v>62</v>
      </c>
      <c r="W61" s="12" t="s">
        <v>63</v>
      </c>
      <c r="X61" s="12" t="s">
        <v>64</v>
      </c>
      <c r="Y61" s="25">
        <f>IFERROR(IF(R61="Probabilidad",(I60-(+I60*U61)),IF(R61="Impacto",I60,"")),"")</f>
        <v>0.36</v>
      </c>
      <c r="Z61" s="15" t="str">
        <f t="shared" ref="Z61" si="39">IFERROR(IF(Y61="","",IF(Y61&lt;=0.2,"Muy Baja",IF(Y61&lt;=0.4,"Baja",IF(Y61&lt;=0.6,"Media",IF(Y61&lt;=0.8,"Alta","Muy Alta"))))),"")</f>
        <v>Baja</v>
      </c>
      <c r="AA61" s="13">
        <f t="shared" ref="AA61" si="40">+Y61</f>
        <v>0.36</v>
      </c>
      <c r="AB61" s="15" t="str">
        <f t="shared" ref="AB61" si="41">IFERROR(IF(AC61="","",IF(AC61&lt;=0.2,"Leve",IF(AC61&lt;=0.4,"Menor",IF(AC61&lt;=0.6,"Moderado",IF(AC61&lt;=0.8,"Mayor","Catastrófico"))))),"")</f>
        <v/>
      </c>
      <c r="AC61" s="24" t="str">
        <f>IFERROR(IF(R61="Impacto",(M60-(+M60*U61)),IF(R61="Probabilidad",M60,"")),"")</f>
        <v/>
      </c>
      <c r="AD61" s="16" t="str">
        <f t="shared" ref="AD61" si="42">IFERROR(IF(OR(AND(Z61="Muy Baja",AB61="Leve"),AND(Z61="Muy Baja",AB61="Menor"),AND(Z61="Baja",AB61="Leve")),"Bajo",IF(OR(AND(Z61="Muy baja",AB61="Moderado"),AND(Z61="Baja",AB61="Menor"),AND(Z61="Baja",AB61="Moderado"),AND(Z61="Media",AB61="Leve"),AND(Z61="Media",AB61="Menor"),AND(Z61="Media",AB61="Moderado"),AND(Z61="Alta",AB61="Leve"),AND(Z61="Alta",AB61="Menor")),"Moderado",IF(OR(AND(Z61="Muy Baja",AB61="Mayor"),AND(Z61="Baja",AB61="Mayor"),AND(Z61="Media",AB61="Mayor"),AND(Z61="Alta",AB61="Moderado"),AND(Z61="Alta",AB61="Mayor"),AND(Z61="Muy Alta",AB61="Leve"),AND(Z61="Muy Alta",AB61="Menor"),AND(Z61="Muy Alta",AB61="Moderado"),AND(Z61="Muy Alta",AB61="Mayor")),"Alto",IF(OR(AND(Z61="Muy Baja",AB61="Catastrófico"),AND(Z61="Baja",AB61="Catastrófico"),AND(Z61="Media",AB61="Catastrófico"),AND(Z61="Alta",AB61="Catastrófico"),AND(Z61="Muy Alta",AB61="Catastrófico")),"Extremo","")))),"")</f>
        <v/>
      </c>
      <c r="AE61" s="12" t="s">
        <v>65</v>
      </c>
      <c r="AF61" s="485"/>
      <c r="AG61" s="485"/>
      <c r="AH61" s="483"/>
      <c r="AI61" s="483"/>
      <c r="AJ61" s="483"/>
      <c r="AK61" s="12"/>
    </row>
    <row r="62" spans="1:37" ht="144" x14ac:dyDescent="0.3">
      <c r="A62" s="8">
        <v>2</v>
      </c>
      <c r="B62" s="18" t="s">
        <v>70</v>
      </c>
      <c r="C62" s="235" t="s">
        <v>149</v>
      </c>
      <c r="D62" s="235" t="s">
        <v>150</v>
      </c>
      <c r="E62" s="247" t="s">
        <v>151</v>
      </c>
      <c r="F62" s="18" t="s">
        <v>55</v>
      </c>
      <c r="G62" s="18" t="s">
        <v>75</v>
      </c>
      <c r="H62" s="19" t="s">
        <v>512</v>
      </c>
      <c r="I62" s="20">
        <f t="shared" ref="I62" si="43">IF(H62="","",IF(H62="Muy Baja",0.2,IF(H62="Baja",0.4,IF(H62="Media",0.6,IF(H62="Alta",0.8,IF(H62="Muy Alta",1,))))))</f>
        <v>0.8</v>
      </c>
      <c r="J62" s="21" t="s">
        <v>76</v>
      </c>
      <c r="K62" s="20" t="str">
        <f>IF(J62="","",IF(NOT(ISERROR(MATCH(J62,'[11]Tabla Impacto'!$B$37:$B$39,0))),'[11]Tabla Impacto'!$F$37&amp;"Por favor no seleccionar los criterios de impacto(Afectación Económica o presupuestal y Pérdida Reputacional)",J62))</f>
        <v xml:space="preserve">     El riesgo afecta la imagen de la entidad con algunos usuarios de relevancia frente al logro de los objetivos</v>
      </c>
      <c r="L62" s="19" t="str">
        <f>IF(OR(J62='[11]Tabla Impacto'!$F$25,J62='[11]Tabla Impacto'!$F$31),"Leve",IF(OR(J62='[11]Tabla Impacto'!$F$26,J62='[11]Tabla Impacto'!$F$32),"Menor",IF(OR(J62='[11]Tabla Impacto'!$F$27,J62='[11]Tabla Impacto'!$F$33,J62='[11]Tabla Impacto'!$F$37),"Moderado",IF(OR(J62='[11]Tabla Impacto'!$F$28,J62='[11]Tabla Impacto'!$F$34,J62='[11]Tabla Impacto'!$F$38),"Mayor",IF(OR(J62='[11]Tabla Impacto'!$F$29,J62='[11]Tabla Impacto'!$F$35,J62='[11]Tabla Impacto'!$F$39),"Catastrófico","")))))</f>
        <v/>
      </c>
      <c r="M62" s="20" t="str">
        <f t="shared" ref="M62" si="44">IF(L62="","",IF(L62="Leve",0.2,IF(L62="Menor",0.4,IF(L62="Moderado",0.6,IF(L62="Mayor",0.8,IF(L62="Catastrófico",1,))))))</f>
        <v/>
      </c>
      <c r="N62" s="2" t="str">
        <f t="shared" ref="N62" si="45">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8">
        <v>1</v>
      </c>
      <c r="P62" s="9" t="s">
        <v>152</v>
      </c>
      <c r="Q62" s="10" t="s">
        <v>146</v>
      </c>
      <c r="R62" s="11" t="str">
        <f t="shared" si="37"/>
        <v>Probabilidad</v>
      </c>
      <c r="S62" s="12" t="s">
        <v>60</v>
      </c>
      <c r="T62" s="12" t="s">
        <v>61</v>
      </c>
      <c r="U62" s="24" t="str">
        <f t="shared" si="38"/>
        <v>40%</v>
      </c>
      <c r="V62" s="12" t="s">
        <v>62</v>
      </c>
      <c r="W62" s="12" t="s">
        <v>63</v>
      </c>
      <c r="X62" s="12" t="s">
        <v>64</v>
      </c>
      <c r="Y62" s="14">
        <f>IFERROR(IF(R62="Probabilidad",(I62-(+I62*U62)),IF(R62="Impacto",I62,"")),"")</f>
        <v>0.48</v>
      </c>
      <c r="Z62" s="15" t="str">
        <f>IFERROR(IF(Y62="","",IF(Y62&lt;=0.2,"Muy Baja",IF(Y62&lt;=0.4,"Baja",IF(Y62&lt;=0.6,"Media",IF(Y62&lt;=0.8,"Alta","Muy Alta"))))),"")</f>
        <v>Media</v>
      </c>
      <c r="AA62" s="13">
        <f>+Y62</f>
        <v>0.48</v>
      </c>
      <c r="AB62" s="15" t="str">
        <f>IFERROR(IF(AC62="","",IF(AC62&lt;=0.2,"Leve",IF(AC62&lt;=0.4,"Menor",IF(AC62&lt;=0.6,"Moderado",IF(AC62&lt;=0.8,"Mayor","Catastrófico"))))),"")</f>
        <v/>
      </c>
      <c r="AC62" s="13" t="str">
        <f>IFERROR(IF(R62="Impacto",(M62-(+M62*U62)),IF(R62="Probabilidad",M62,"")),"")</f>
        <v/>
      </c>
      <c r="AD62" s="16" t="str">
        <f>IFERROR(IF(OR(AND(Z62="Muy Baja",AB62="Leve"),AND(Z62="Muy Baja",AB62="Menor"),AND(Z62="Baja",AB62="Leve")),"Bajo",IF(OR(AND(Z62="Muy baja",AB62="Moderado"),AND(Z62="Baja",AB62="Menor"),AND(Z62="Baja",AB62="Moderado"),AND(Z62="Media",AB62="Leve"),AND(Z62="Media",AB62="Menor"),AND(Z62="Media",AB62="Moderado"),AND(Z62="Alta",AB62="Leve"),AND(Z62="Alta",AB62="Menor")),"Moderado",IF(OR(AND(Z62="Muy Baja",AB62="Mayor"),AND(Z62="Baja",AB62="Mayor"),AND(Z62="Media",AB62="Mayor"),AND(Z62="Alta",AB62="Moderado"),AND(Z62="Alta",AB62="Mayor"),AND(Z62="Muy Alta",AB62="Leve"),AND(Z62="Muy Alta",AB62="Menor"),AND(Z62="Muy Alta",AB62="Moderado"),AND(Z62="Muy Alta",AB62="Mayor")),"Alto",IF(OR(AND(Z62="Muy Baja",AB62="Catastrófico"),AND(Z62="Baja",AB62="Catastrófico"),AND(Z62="Media",AB62="Catastrófico"),AND(Z62="Alta",AB62="Catastrófico"),AND(Z62="Muy Alta",AB62="Catastrófico")),"Extremo","")))),"")</f>
        <v/>
      </c>
      <c r="AE62" s="12" t="s">
        <v>65</v>
      </c>
      <c r="AF62" s="232"/>
      <c r="AG62" s="232"/>
      <c r="AH62" s="233"/>
      <c r="AI62" s="233"/>
      <c r="AJ62" s="233"/>
      <c r="AK62" s="12"/>
    </row>
    <row r="63" spans="1:37" x14ac:dyDescent="0.3">
      <c r="A63" s="393" t="s">
        <v>96</v>
      </c>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5"/>
    </row>
    <row r="66" spans="1:37" ht="21" x14ac:dyDescent="0.4">
      <c r="A66" s="534" t="s">
        <v>724</v>
      </c>
      <c r="B66" s="535"/>
      <c r="C66" s="535"/>
      <c r="D66" s="535"/>
    </row>
    <row r="69" spans="1:37" x14ac:dyDescent="0.3">
      <c r="A69" s="373"/>
      <c r="B69" s="373"/>
      <c r="C69" s="373"/>
      <c r="D69" s="373"/>
      <c r="E69" s="374" t="s">
        <v>0</v>
      </c>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5" t="s">
        <v>1</v>
      </c>
      <c r="AI69" s="375"/>
      <c r="AJ69" s="375"/>
      <c r="AK69" s="375"/>
    </row>
    <row r="70" spans="1:37" x14ac:dyDescent="0.3">
      <c r="A70" s="373"/>
      <c r="B70" s="373"/>
      <c r="C70" s="373"/>
      <c r="D70" s="373"/>
      <c r="E70" s="374" t="s">
        <v>2</v>
      </c>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5" t="s">
        <v>3</v>
      </c>
      <c r="AI70" s="375"/>
      <c r="AJ70" s="375"/>
      <c r="AK70" s="375"/>
    </row>
    <row r="71" spans="1:37" x14ac:dyDescent="0.3">
      <c r="A71" s="373"/>
      <c r="B71" s="373"/>
      <c r="C71" s="373"/>
      <c r="D71" s="373"/>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5" t="s">
        <v>4</v>
      </c>
      <c r="AI71" s="375"/>
      <c r="AJ71" s="375"/>
      <c r="AK71" s="375"/>
    </row>
    <row r="72" spans="1:37" x14ac:dyDescent="0.3">
      <c r="A72" s="3"/>
      <c r="B72" s="4"/>
      <c r="C72" s="3"/>
      <c r="D72" s="3"/>
      <c r="E72" s="5"/>
      <c r="F72" s="3"/>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row>
    <row r="73" spans="1:37" ht="36" customHeight="1" x14ac:dyDescent="0.3">
      <c r="A73" s="407" t="s">
        <v>5</v>
      </c>
      <c r="B73" s="407"/>
      <c r="C73" s="408" t="s">
        <v>727</v>
      </c>
      <c r="D73" s="408"/>
      <c r="E73" s="408"/>
      <c r="F73" s="408"/>
      <c r="G73" s="408"/>
      <c r="H73" s="409" t="s">
        <v>7</v>
      </c>
      <c r="I73" s="409"/>
      <c r="J73" s="408" t="s">
        <v>726</v>
      </c>
      <c r="K73" s="408"/>
      <c r="L73" s="408"/>
      <c r="M73" s="408"/>
      <c r="N73" s="408"/>
      <c r="O73" s="409" t="s">
        <v>8</v>
      </c>
      <c r="P73" s="409"/>
      <c r="Q73" s="490" t="s">
        <v>153</v>
      </c>
      <c r="R73" s="491"/>
      <c r="S73" s="491"/>
      <c r="T73" s="491"/>
      <c r="U73" s="491"/>
      <c r="V73" s="491"/>
      <c r="W73" s="491"/>
      <c r="X73" s="491"/>
      <c r="Y73" s="491"/>
      <c r="Z73" s="491"/>
      <c r="AA73" s="491"/>
      <c r="AB73" s="491"/>
      <c r="AC73" s="491"/>
      <c r="AD73" s="491"/>
      <c r="AE73" s="492"/>
      <c r="AF73" s="147" t="s">
        <v>10</v>
      </c>
      <c r="AG73" s="493" t="s">
        <v>154</v>
      </c>
      <c r="AH73" s="493"/>
      <c r="AI73" s="493"/>
      <c r="AJ73" s="493"/>
      <c r="AK73" s="493"/>
    </row>
    <row r="74" spans="1:37" x14ac:dyDescent="0.3">
      <c r="A74" s="378" t="s">
        <v>12</v>
      </c>
      <c r="B74" s="378"/>
      <c r="C74" s="378"/>
      <c r="D74" s="378"/>
      <c r="E74" s="378"/>
      <c r="F74" s="378"/>
      <c r="G74" s="378"/>
      <c r="H74" s="379" t="s">
        <v>13</v>
      </c>
      <c r="I74" s="379"/>
      <c r="J74" s="379"/>
      <c r="K74" s="379"/>
      <c r="L74" s="379"/>
      <c r="M74" s="379"/>
      <c r="N74" s="379"/>
      <c r="O74" s="380" t="s">
        <v>14</v>
      </c>
      <c r="P74" s="380"/>
      <c r="Q74" s="380"/>
      <c r="R74" s="380"/>
      <c r="S74" s="380"/>
      <c r="T74" s="380"/>
      <c r="U74" s="380"/>
      <c r="V74" s="380"/>
      <c r="W74" s="380"/>
      <c r="X74" s="380"/>
      <c r="Y74" s="381" t="s">
        <v>15</v>
      </c>
      <c r="Z74" s="381"/>
      <c r="AA74" s="381"/>
      <c r="AB74" s="381"/>
      <c r="AC74" s="381"/>
      <c r="AD74" s="381"/>
      <c r="AE74" s="381"/>
      <c r="AF74" s="382" t="s">
        <v>16</v>
      </c>
      <c r="AG74" s="382"/>
      <c r="AH74" s="382"/>
      <c r="AI74" s="382"/>
      <c r="AJ74" s="382"/>
      <c r="AK74" s="382"/>
    </row>
    <row r="75" spans="1:37" x14ac:dyDescent="0.3">
      <c r="A75" s="405" t="s">
        <v>17</v>
      </c>
      <c r="B75" s="378" t="s">
        <v>18</v>
      </c>
      <c r="C75" s="390" t="s">
        <v>19</v>
      </c>
      <c r="D75" s="390" t="s">
        <v>20</v>
      </c>
      <c r="E75" s="378" t="s">
        <v>21</v>
      </c>
      <c r="F75" s="390" t="s">
        <v>22</v>
      </c>
      <c r="G75" s="390" t="s">
        <v>23</v>
      </c>
      <c r="H75" s="388" t="s">
        <v>24</v>
      </c>
      <c r="I75" s="379" t="s">
        <v>25</v>
      </c>
      <c r="J75" s="388" t="s">
        <v>26</v>
      </c>
      <c r="K75" s="388" t="s">
        <v>27</v>
      </c>
      <c r="L75" s="388" t="s">
        <v>28</v>
      </c>
      <c r="M75" s="379" t="s">
        <v>25</v>
      </c>
      <c r="N75" s="388" t="s">
        <v>29</v>
      </c>
      <c r="O75" s="396" t="s">
        <v>30</v>
      </c>
      <c r="P75" s="397" t="s">
        <v>31</v>
      </c>
      <c r="Q75" s="398" t="s">
        <v>32</v>
      </c>
      <c r="R75" s="397" t="s">
        <v>33</v>
      </c>
      <c r="S75" s="397" t="s">
        <v>34</v>
      </c>
      <c r="T75" s="397"/>
      <c r="U75" s="397"/>
      <c r="V75" s="397"/>
      <c r="W75" s="397"/>
      <c r="X75" s="397"/>
      <c r="Y75" s="391" t="s">
        <v>35</v>
      </c>
      <c r="Z75" s="391" t="s">
        <v>36</v>
      </c>
      <c r="AA75" s="391" t="s">
        <v>25</v>
      </c>
      <c r="AB75" s="391" t="s">
        <v>37</v>
      </c>
      <c r="AC75" s="391" t="s">
        <v>25</v>
      </c>
      <c r="AD75" s="391" t="s">
        <v>38</v>
      </c>
      <c r="AE75" s="391" t="s">
        <v>39</v>
      </c>
      <c r="AF75" s="392" t="s">
        <v>16</v>
      </c>
      <c r="AG75" s="392" t="s">
        <v>40</v>
      </c>
      <c r="AH75" s="392" t="s">
        <v>41</v>
      </c>
      <c r="AI75" s="392" t="s">
        <v>42</v>
      </c>
      <c r="AJ75" s="392" t="s">
        <v>43</v>
      </c>
      <c r="AK75" s="392" t="s">
        <v>44</v>
      </c>
    </row>
    <row r="76" spans="1:37" ht="79.8" x14ac:dyDescent="0.3">
      <c r="A76" s="405"/>
      <c r="B76" s="378"/>
      <c r="C76" s="390"/>
      <c r="D76" s="390"/>
      <c r="E76" s="378"/>
      <c r="F76" s="390"/>
      <c r="G76" s="390"/>
      <c r="H76" s="388"/>
      <c r="I76" s="379"/>
      <c r="J76" s="388"/>
      <c r="K76" s="388"/>
      <c r="L76" s="379"/>
      <c r="M76" s="379"/>
      <c r="N76" s="388"/>
      <c r="O76" s="396"/>
      <c r="P76" s="397"/>
      <c r="Q76" s="399"/>
      <c r="R76" s="397"/>
      <c r="S76" s="7" t="s">
        <v>45</v>
      </c>
      <c r="T76" s="7" t="s">
        <v>46</v>
      </c>
      <c r="U76" s="7" t="s">
        <v>47</v>
      </c>
      <c r="V76" s="7" t="s">
        <v>48</v>
      </c>
      <c r="W76" s="7" t="s">
        <v>49</v>
      </c>
      <c r="X76" s="7" t="s">
        <v>50</v>
      </c>
      <c r="Y76" s="391"/>
      <c r="Z76" s="391"/>
      <c r="AA76" s="391"/>
      <c r="AB76" s="391"/>
      <c r="AC76" s="391"/>
      <c r="AD76" s="391"/>
      <c r="AE76" s="391"/>
      <c r="AF76" s="392"/>
      <c r="AG76" s="392"/>
      <c r="AH76" s="392"/>
      <c r="AI76" s="392"/>
      <c r="AJ76" s="392"/>
      <c r="AK76" s="392"/>
    </row>
    <row r="77" spans="1:37" ht="124.8" x14ac:dyDescent="0.3">
      <c r="A77" s="373">
        <v>1</v>
      </c>
      <c r="B77" s="403" t="s">
        <v>51</v>
      </c>
      <c r="C77" s="486" t="s">
        <v>155</v>
      </c>
      <c r="D77" s="486" t="s">
        <v>156</v>
      </c>
      <c r="E77" s="488" t="s">
        <v>157</v>
      </c>
      <c r="F77" s="403" t="s">
        <v>74</v>
      </c>
      <c r="G77" s="403" t="s">
        <v>75</v>
      </c>
      <c r="H77" s="489" t="s">
        <v>176</v>
      </c>
      <c r="I77" s="400">
        <v>0.8</v>
      </c>
      <c r="J77" s="401" t="s">
        <v>57</v>
      </c>
      <c r="K77" s="474" t="str">
        <f>IF(NOT(ISERROR(MATCH(J77,'[12]Tabla Impacto'!$B$221:$B$223,0))),'[12]Tabla Impacto'!$F$223&amp;"Por favor no seleccionar los criterios de impacto(Afectación Económica o presupuestal y Pérdida Reputacional)",J77)</f>
        <v xml:space="preserve">     El riesgo afecta la imagen de de la entidad con efecto publicitario sostenido a nivel de sector administrativo, nivel departamental o municipal</v>
      </c>
      <c r="L77" s="431" t="str">
        <f>IF(OR(K77='[12]Tabla Impacto'!$C$11,K77='[12]Tabla Impacto'!$D$11),"Leve",IF(OR(K77='[12]Tabla Impacto'!$C$12,K77='[12]Tabla Impacto'!$D$12),"Menor",IF(OR(K77='[12]Tabla Impacto'!$C$13,K77='[12]Tabla Impacto'!$D$13),"Moderado",IF(OR(K77='[12]Tabla Impacto'!$C$14,K77='[12]Tabla Impacto'!$D$14),"Mayor",IF(OR(K77='[12]Tabla Impacto'!$C$15,K77='[12]Tabla Impacto'!$D$15),"Catastrófico","")))))</f>
        <v/>
      </c>
      <c r="M77" s="433" t="str">
        <f>IF(L77="","",IF(L77="Leve",0.2,IF(L77="Menor",0.4,IF(L77="Moderado",0.6,IF(L77="Mayor",0.8,IF(L77="Catastrófico",1,))))))</f>
        <v/>
      </c>
      <c r="N77" s="477" t="s">
        <v>510</v>
      </c>
      <c r="O77" s="1">
        <v>1</v>
      </c>
      <c r="P77" s="47" t="s">
        <v>844</v>
      </c>
      <c r="Q77" s="10" t="s">
        <v>158</v>
      </c>
      <c r="R77" s="48" t="str">
        <f t="shared" ref="R77:R78" si="46">IF(OR(S77="Preventivo",S77="Detectivo"),"Probabilidad",IF(S77="Correctivo","Impacto",""))</f>
        <v>Probabilidad</v>
      </c>
      <c r="S77" s="12" t="s">
        <v>68</v>
      </c>
      <c r="T77" s="12" t="s">
        <v>61</v>
      </c>
      <c r="U77" s="49" t="str">
        <f>IF(AND(S77="Preventivo",T77="Automático"),"50%",IF(AND(S77="Preventivo",T77="Manual"),"40%",IF(AND(S77="Detectivo",T77="Automático"),"40%",IF(AND(S77="Detectivo",T77="Manual"),"30%",IF(AND(S77="Correctivo",T77="Automático"),"35%",IF(AND(S77="Correctivo",T77="Manual"),"25%",""))))))</f>
        <v>30%</v>
      </c>
      <c r="V77" s="12" t="s">
        <v>69</v>
      </c>
      <c r="W77" s="12" t="s">
        <v>63</v>
      </c>
      <c r="X77" s="12" t="s">
        <v>64</v>
      </c>
      <c r="Y77" s="50">
        <f>IFERROR(IF(R77="Probabilidad",(I77-(+I77*U77)),IF(R77="Impacto",I77,"")),"")</f>
        <v>0.56000000000000005</v>
      </c>
      <c r="Z77" s="51" t="str">
        <f>IFERROR(IF(Y77="","",IF(Y77&lt;=0.2,"Muy Baja",IF(Y77&lt;=0.4,"Baja",IF(Y77&lt;=0.6,"Media",IF(Y77&lt;=0.8,"Alta","Muy Alta"))))),"")</f>
        <v>Media</v>
      </c>
      <c r="AA77" s="49">
        <f>+Y77</f>
        <v>0.56000000000000005</v>
      </c>
      <c r="AB77" s="51" t="str">
        <f>IFERROR(IF(AC77="","",IF(AC77&lt;=0.2,"Leve",IF(AC77&lt;=0.4,"Menor",IF(AC77&lt;=0.6,"Moderado",IF(AC77&lt;=0.8,"Mayor","Catastrófico"))))),"")</f>
        <v/>
      </c>
      <c r="AC77" s="49" t="str">
        <f>IFERROR(IF(R77="Impacto",(M77-(+M77*U77)),IF(R77="Probabilidad",M77,"")),"")</f>
        <v/>
      </c>
      <c r="AD77" s="52" t="str">
        <f>IFERROR(IF(OR(AND(Z77="Muy Baja",AB77="Leve"),AND(Z77="Muy Baja",AB77="Menor"),AND(Z77="Baja",AB77="Leve")),"Bajo",IF(OR(AND(Z77="Muy baja",AB77="Moderado"),AND(Z77="Baja",AB77="Menor"),AND(Z77="Baja",AB77="Moderado"),AND(Z77="Media",AB77="Leve"),AND(Z77="Media",AB77="Menor"),AND(Z77="Media",AB77="Moderado"),AND(Z77="Alta",AB77="Leve"),AND(Z77="Alta",AB77="Menor")),"Moderado",IF(OR(AND(Z77="Muy Baja",AB77="Mayor"),AND(Z77="Baja",AB77="Mayor"),AND(Z77="Media",AB77="Mayor"),AND(Z77="Alta",AB77="Moderado"),AND(Z77="Alta",AB77="Mayor"),AND(Z77="Muy Alta",AB77="Leve"),AND(Z77="Muy Alta",AB77="Menor"),AND(Z77="Muy Alta",AB77="Moderado"),AND(Z77="Muy Alta",AB77="Mayor")),"Alto",IF(OR(AND(Z77="Muy Baja",AB77="Catastrófico"),AND(Z77="Baja",AB77="Catastrófico"),AND(Z77="Media",AB77="Catastrófico"),AND(Z77="Alta",AB77="Catastrófico"),AND(Z77="Muy Alta",AB77="Catastrófico")),"Extremo","")))),"")</f>
        <v/>
      </c>
      <c r="AE77" s="12" t="s">
        <v>65</v>
      </c>
      <c r="AF77" s="484"/>
      <c r="AG77" s="484"/>
      <c r="AH77" s="482"/>
      <c r="AI77" s="482"/>
      <c r="AJ77" s="482"/>
      <c r="AK77" s="12"/>
    </row>
    <row r="78" spans="1:37" ht="124.8" x14ac:dyDescent="0.3">
      <c r="A78" s="373"/>
      <c r="B78" s="403"/>
      <c r="C78" s="487"/>
      <c r="D78" s="487"/>
      <c r="E78" s="488"/>
      <c r="F78" s="403"/>
      <c r="G78" s="403"/>
      <c r="H78" s="489"/>
      <c r="I78" s="400"/>
      <c r="J78" s="401"/>
      <c r="K78" s="474">
        <f>IF(NOT(ISERROR(MATCH(J78,_xlfn.ANCHORARRAY(#REF!),0))),#REF!&amp;"Por favor no seleccionar los criterios de impacto",J78)</f>
        <v>0</v>
      </c>
      <c r="L78" s="475"/>
      <c r="M78" s="476"/>
      <c r="N78" s="478"/>
      <c r="O78" s="1">
        <v>2</v>
      </c>
      <c r="P78" s="47" t="s">
        <v>845</v>
      </c>
      <c r="Q78" s="10" t="s">
        <v>159</v>
      </c>
      <c r="R78" s="48" t="str">
        <f t="shared" si="46"/>
        <v>Probabilidad</v>
      </c>
      <c r="S78" s="12" t="s">
        <v>68</v>
      </c>
      <c r="T78" s="12" t="s">
        <v>61</v>
      </c>
      <c r="U78" s="49" t="str">
        <f t="shared" ref="U78" si="47">IF(AND(S78="Preventivo",T78="Automático"),"50%",IF(AND(S78="Preventivo",T78="Manual"),"40%",IF(AND(S78="Detectivo",T78="Automático"),"40%",IF(AND(S78="Detectivo",T78="Manual"),"30%",IF(AND(S78="Correctivo",T78="Automático"),"35%",IF(AND(S78="Correctivo",T78="Manual"),"25%",""))))))</f>
        <v>30%</v>
      </c>
      <c r="V78" s="12" t="s">
        <v>62</v>
      </c>
      <c r="W78" s="12" t="s">
        <v>63</v>
      </c>
      <c r="X78" s="12" t="s">
        <v>64</v>
      </c>
      <c r="Y78" s="25">
        <f>IFERROR(IF(R78="Probabilidad",(I77-(+I77*U78)),IF(R78="Impacto",I77,"")),"")</f>
        <v>0.56000000000000005</v>
      </c>
      <c r="Z78" s="51" t="str">
        <f t="shared" ref="Z78" si="48">IFERROR(IF(Y78="","",IF(Y78&lt;=0.2,"Muy Baja",IF(Y78&lt;=0.4,"Baja",IF(Y78&lt;=0.6,"Media",IF(Y78&lt;=0.8,"Alta","Muy Alta"))))),"")</f>
        <v>Media</v>
      </c>
      <c r="AA78" s="49">
        <f t="shared" ref="AA78" si="49">+Y78</f>
        <v>0.56000000000000005</v>
      </c>
      <c r="AB78" s="51" t="str">
        <f t="shared" ref="AB78" si="50">IFERROR(IF(AC78="","",IF(AC78&lt;=0.2,"Leve",IF(AC78&lt;=0.4,"Menor",IF(AC78&lt;=0.6,"Moderado",IF(AC78&lt;=0.8,"Mayor","Catastrófico"))))),"")</f>
        <v/>
      </c>
      <c r="AC78" s="49" t="str">
        <f>IFERROR(IF(AND(R77="Impacto",R78="Impacto"),(AC77-(+AC77*U78)),IF(R78="Impacto",($M$16-(+$M$16*U78)),IF(R78="Probabilidad",AC77,""))),"")</f>
        <v/>
      </c>
      <c r="AD78" s="52" t="str">
        <f t="shared" ref="AD78" si="51">IFERROR(IF(OR(AND(Z78="Muy Baja",AB78="Leve"),AND(Z78="Muy Baja",AB78="Menor"),AND(Z78="Baja",AB78="Leve")),"Bajo",IF(OR(AND(Z78="Muy baja",AB78="Moderado"),AND(Z78="Baja",AB78="Menor"),AND(Z78="Baja",AB78="Moderado"),AND(Z78="Media",AB78="Leve"),AND(Z78="Media",AB78="Menor"),AND(Z78="Media",AB78="Moderado"),AND(Z78="Alta",AB78="Leve"),AND(Z78="Alta",AB78="Menor")),"Moderado",IF(OR(AND(Z78="Muy Baja",AB78="Mayor"),AND(Z78="Baja",AB78="Mayor"),AND(Z78="Media",AB78="Mayor"),AND(Z78="Alta",AB78="Moderado"),AND(Z78="Alta",AB78="Mayor"),AND(Z78="Muy Alta",AB78="Leve"),AND(Z78="Muy Alta",AB78="Menor"),AND(Z78="Muy Alta",AB78="Moderado"),AND(Z78="Muy Alta",AB78="Mayor")),"Alto",IF(OR(AND(Z78="Muy Baja",AB78="Catastrófico"),AND(Z78="Baja",AB78="Catastrófico"),AND(Z78="Media",AB78="Catastrófico"),AND(Z78="Alta",AB78="Catastrófico"),AND(Z78="Muy Alta",AB78="Catastrófico")),"Extremo","")))),"")</f>
        <v/>
      </c>
      <c r="AE78" s="12" t="s">
        <v>65</v>
      </c>
      <c r="AF78" s="485"/>
      <c r="AG78" s="485"/>
      <c r="AH78" s="483"/>
      <c r="AI78" s="483"/>
      <c r="AJ78" s="483"/>
      <c r="AK78" s="12"/>
    </row>
    <row r="79" spans="1:37" x14ac:dyDescent="0.3">
      <c r="A79" s="393" t="s">
        <v>96</v>
      </c>
      <c r="B79" s="394"/>
      <c r="C79" s="394"/>
      <c r="D79" s="394"/>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5"/>
    </row>
    <row r="80" spans="1:37" x14ac:dyDescent="0.3">
      <c r="A80" s="27"/>
      <c r="B80" s="28" t="s">
        <v>97</v>
      </c>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row>
    <row r="81" spans="1:37" x14ac:dyDescent="0.3">
      <c r="A81" s="3"/>
      <c r="B81" s="3"/>
      <c r="C81" s="3"/>
      <c r="D81" s="3"/>
      <c r="E81" s="5"/>
      <c r="F81" s="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1:37" x14ac:dyDescent="0.3">
      <c r="A82" s="3"/>
      <c r="B82" s="3"/>
      <c r="C82" s="3"/>
      <c r="D82" s="3"/>
      <c r="E82" s="5"/>
      <c r="F82" s="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5" spans="1:37" ht="21" x14ac:dyDescent="0.4">
      <c r="A85" s="534" t="s">
        <v>731</v>
      </c>
      <c r="B85" s="534"/>
      <c r="C85" s="534"/>
      <c r="D85" s="534"/>
      <c r="E85" s="534"/>
    </row>
    <row r="88" spans="1:37" x14ac:dyDescent="0.3">
      <c r="A88" s="373"/>
      <c r="B88" s="373"/>
      <c r="C88" s="373"/>
      <c r="D88" s="373"/>
      <c r="E88" s="374" t="s">
        <v>0</v>
      </c>
      <c r="F88" s="374"/>
      <c r="G88" s="374"/>
      <c r="H88" s="374"/>
      <c r="I88" s="374"/>
      <c r="J88" s="374"/>
      <c r="K88" s="374"/>
      <c r="L88" s="374"/>
      <c r="M88" s="374"/>
      <c r="N88" s="374"/>
      <c r="O88" s="374"/>
      <c r="P88" s="374"/>
      <c r="Q88" s="374"/>
      <c r="R88" s="374"/>
      <c r="S88" s="374"/>
      <c r="T88" s="374"/>
      <c r="U88" s="374"/>
      <c r="V88" s="374"/>
      <c r="W88" s="374"/>
      <c r="X88" s="374"/>
      <c r="Y88" s="374"/>
      <c r="Z88" s="374"/>
      <c r="AA88" s="374"/>
      <c r="AB88" s="374"/>
      <c r="AC88" s="374"/>
      <c r="AD88" s="374"/>
      <c r="AE88" s="374"/>
      <c r="AF88" s="374"/>
      <c r="AG88" s="374"/>
      <c r="AH88" s="375" t="s">
        <v>1</v>
      </c>
      <c r="AI88" s="375"/>
      <c r="AJ88" s="375"/>
      <c r="AK88" s="375"/>
    </row>
    <row r="89" spans="1:37" x14ac:dyDescent="0.3">
      <c r="A89" s="373"/>
      <c r="B89" s="373"/>
      <c r="C89" s="373"/>
      <c r="D89" s="373"/>
      <c r="E89" s="374" t="s">
        <v>2</v>
      </c>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5" t="s">
        <v>3</v>
      </c>
      <c r="AI89" s="375"/>
      <c r="AJ89" s="375"/>
      <c r="AK89" s="375"/>
    </row>
    <row r="90" spans="1:37" x14ac:dyDescent="0.3">
      <c r="A90" s="373"/>
      <c r="B90" s="373"/>
      <c r="C90" s="373"/>
      <c r="D90" s="373"/>
      <c r="E90" s="374"/>
      <c r="F90" s="374"/>
      <c r="G90" s="374"/>
      <c r="H90" s="374"/>
      <c r="I90" s="374"/>
      <c r="J90" s="374"/>
      <c r="K90" s="374"/>
      <c r="L90" s="374"/>
      <c r="M90" s="374"/>
      <c r="N90" s="374"/>
      <c r="O90" s="374"/>
      <c r="P90" s="374"/>
      <c r="Q90" s="374"/>
      <c r="R90" s="374"/>
      <c r="S90" s="374"/>
      <c r="T90" s="374"/>
      <c r="U90" s="374"/>
      <c r="V90" s="374"/>
      <c r="W90" s="374"/>
      <c r="X90" s="374"/>
      <c r="Y90" s="374"/>
      <c r="Z90" s="374"/>
      <c r="AA90" s="374"/>
      <c r="AB90" s="374"/>
      <c r="AC90" s="374"/>
      <c r="AD90" s="374"/>
      <c r="AE90" s="374"/>
      <c r="AF90" s="374"/>
      <c r="AG90" s="374"/>
      <c r="AH90" s="375" t="s">
        <v>4</v>
      </c>
      <c r="AI90" s="375"/>
      <c r="AJ90" s="375"/>
      <c r="AK90" s="375"/>
    </row>
    <row r="91" spans="1:37" x14ac:dyDescent="0.3">
      <c r="A91" s="3"/>
      <c r="B91" s="4"/>
      <c r="C91" s="3"/>
      <c r="D91" s="3"/>
      <c r="E91" s="5"/>
      <c r="F91" s="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row>
    <row r="92" spans="1:37" ht="23.4" x14ac:dyDescent="0.3">
      <c r="A92" s="407" t="s">
        <v>5</v>
      </c>
      <c r="B92" s="407"/>
      <c r="C92" s="408" t="s">
        <v>725</v>
      </c>
      <c r="D92" s="408"/>
      <c r="E92" s="408"/>
      <c r="F92" s="408"/>
      <c r="G92" s="408"/>
      <c r="H92" s="409" t="s">
        <v>7</v>
      </c>
      <c r="I92" s="409"/>
      <c r="J92" s="408" t="s">
        <v>185</v>
      </c>
      <c r="K92" s="408"/>
      <c r="L92" s="408"/>
      <c r="M92" s="408"/>
      <c r="N92" s="408"/>
      <c r="O92" s="409" t="s">
        <v>8</v>
      </c>
      <c r="P92" s="409"/>
      <c r="Q92" s="479" t="s">
        <v>186</v>
      </c>
      <c r="R92" s="480"/>
      <c r="S92" s="480"/>
      <c r="T92" s="480"/>
      <c r="U92" s="480"/>
      <c r="V92" s="480"/>
      <c r="W92" s="480"/>
      <c r="X92" s="480"/>
      <c r="Y92" s="480"/>
      <c r="Z92" s="480"/>
      <c r="AA92" s="480"/>
      <c r="AB92" s="480"/>
      <c r="AC92" s="480"/>
      <c r="AD92" s="480"/>
      <c r="AE92" s="481"/>
      <c r="AF92" s="147" t="s">
        <v>10</v>
      </c>
      <c r="AG92" s="473" t="s">
        <v>187</v>
      </c>
      <c r="AH92" s="473"/>
      <c r="AI92" s="473"/>
      <c r="AJ92" s="473"/>
      <c r="AK92" s="473"/>
    </row>
    <row r="93" spans="1:37" x14ac:dyDescent="0.3">
      <c r="A93" s="378" t="s">
        <v>12</v>
      </c>
      <c r="B93" s="378"/>
      <c r="C93" s="378"/>
      <c r="D93" s="378"/>
      <c r="E93" s="378"/>
      <c r="F93" s="378"/>
      <c r="G93" s="378"/>
      <c r="H93" s="379" t="s">
        <v>13</v>
      </c>
      <c r="I93" s="379"/>
      <c r="J93" s="379"/>
      <c r="K93" s="379"/>
      <c r="L93" s="379"/>
      <c r="M93" s="379"/>
      <c r="N93" s="379"/>
      <c r="O93" s="380" t="s">
        <v>14</v>
      </c>
      <c r="P93" s="380"/>
      <c r="Q93" s="380"/>
      <c r="R93" s="380"/>
      <c r="S93" s="380"/>
      <c r="T93" s="380"/>
      <c r="U93" s="380"/>
      <c r="V93" s="380"/>
      <c r="W93" s="380"/>
      <c r="X93" s="380"/>
      <c r="Y93" s="381" t="s">
        <v>15</v>
      </c>
      <c r="Z93" s="381"/>
      <c r="AA93" s="381"/>
      <c r="AB93" s="381"/>
      <c r="AC93" s="381"/>
      <c r="AD93" s="381"/>
      <c r="AE93" s="381"/>
      <c r="AF93" s="382" t="s">
        <v>16</v>
      </c>
      <c r="AG93" s="382"/>
      <c r="AH93" s="382"/>
      <c r="AI93" s="382"/>
      <c r="AJ93" s="382"/>
      <c r="AK93" s="382"/>
    </row>
    <row r="94" spans="1:37" x14ac:dyDescent="0.3">
      <c r="A94" s="405" t="s">
        <v>17</v>
      </c>
      <c r="B94" s="378" t="s">
        <v>18</v>
      </c>
      <c r="C94" s="390" t="s">
        <v>19</v>
      </c>
      <c r="D94" s="390" t="s">
        <v>20</v>
      </c>
      <c r="E94" s="378" t="s">
        <v>21</v>
      </c>
      <c r="F94" s="390" t="s">
        <v>22</v>
      </c>
      <c r="G94" s="390" t="s">
        <v>23</v>
      </c>
      <c r="H94" s="388" t="s">
        <v>24</v>
      </c>
      <c r="I94" s="379" t="s">
        <v>25</v>
      </c>
      <c r="J94" s="388" t="s">
        <v>26</v>
      </c>
      <c r="K94" s="388" t="s">
        <v>27</v>
      </c>
      <c r="L94" s="388" t="s">
        <v>28</v>
      </c>
      <c r="M94" s="379" t="s">
        <v>25</v>
      </c>
      <c r="N94" s="388" t="s">
        <v>29</v>
      </c>
      <c r="O94" s="396" t="s">
        <v>30</v>
      </c>
      <c r="P94" s="397" t="s">
        <v>31</v>
      </c>
      <c r="Q94" s="398" t="s">
        <v>32</v>
      </c>
      <c r="R94" s="397" t="s">
        <v>33</v>
      </c>
      <c r="S94" s="397" t="s">
        <v>34</v>
      </c>
      <c r="T94" s="397"/>
      <c r="U94" s="397"/>
      <c r="V94" s="397"/>
      <c r="W94" s="397"/>
      <c r="X94" s="397"/>
      <c r="Y94" s="391" t="s">
        <v>35</v>
      </c>
      <c r="Z94" s="391" t="s">
        <v>36</v>
      </c>
      <c r="AA94" s="391" t="s">
        <v>25</v>
      </c>
      <c r="AB94" s="391" t="s">
        <v>37</v>
      </c>
      <c r="AC94" s="391" t="s">
        <v>25</v>
      </c>
      <c r="AD94" s="391" t="s">
        <v>38</v>
      </c>
      <c r="AE94" s="391" t="s">
        <v>39</v>
      </c>
      <c r="AF94" s="392" t="s">
        <v>16</v>
      </c>
      <c r="AG94" s="392" t="s">
        <v>40</v>
      </c>
      <c r="AH94" s="392" t="s">
        <v>41</v>
      </c>
      <c r="AI94" s="392" t="s">
        <v>42</v>
      </c>
      <c r="AJ94" s="392" t="s">
        <v>43</v>
      </c>
      <c r="AK94" s="392" t="s">
        <v>44</v>
      </c>
    </row>
    <row r="95" spans="1:37" ht="79.8" x14ac:dyDescent="0.3">
      <c r="A95" s="405"/>
      <c r="B95" s="378"/>
      <c r="C95" s="390"/>
      <c r="D95" s="390"/>
      <c r="E95" s="378"/>
      <c r="F95" s="390"/>
      <c r="G95" s="390"/>
      <c r="H95" s="388"/>
      <c r="I95" s="379"/>
      <c r="J95" s="388"/>
      <c r="K95" s="388"/>
      <c r="L95" s="379"/>
      <c r="M95" s="379"/>
      <c r="N95" s="388"/>
      <c r="O95" s="396"/>
      <c r="P95" s="397"/>
      <c r="Q95" s="399"/>
      <c r="R95" s="397"/>
      <c r="S95" s="7" t="s">
        <v>45</v>
      </c>
      <c r="T95" s="7" t="s">
        <v>46</v>
      </c>
      <c r="U95" s="7" t="s">
        <v>47</v>
      </c>
      <c r="V95" s="7" t="s">
        <v>48</v>
      </c>
      <c r="W95" s="7" t="s">
        <v>49</v>
      </c>
      <c r="X95" s="7" t="s">
        <v>50</v>
      </c>
      <c r="Y95" s="391"/>
      <c r="Z95" s="391"/>
      <c r="AA95" s="391"/>
      <c r="AB95" s="391"/>
      <c r="AC95" s="391"/>
      <c r="AD95" s="391"/>
      <c r="AE95" s="391"/>
      <c r="AF95" s="392"/>
      <c r="AG95" s="392"/>
      <c r="AH95" s="392"/>
      <c r="AI95" s="392"/>
      <c r="AJ95" s="392"/>
      <c r="AK95" s="392"/>
    </row>
    <row r="96" spans="1:37" ht="96.6" customHeight="1" x14ac:dyDescent="0.3">
      <c r="A96" s="468">
        <v>1</v>
      </c>
      <c r="B96" s="403" t="s">
        <v>130</v>
      </c>
      <c r="C96" s="470" t="s">
        <v>188</v>
      </c>
      <c r="D96" s="472" t="s">
        <v>189</v>
      </c>
      <c r="E96" s="472" t="s">
        <v>190</v>
      </c>
      <c r="F96" s="403" t="s">
        <v>55</v>
      </c>
      <c r="G96" s="403" t="s">
        <v>56</v>
      </c>
      <c r="H96" s="402" t="s">
        <v>212</v>
      </c>
      <c r="I96" s="400">
        <f t="shared" ref="I96" si="52">IF(H96="","",IF(H96="Muy Baja",0.2,IF(H96="Baja",0.4,IF(H96="Media",0.6,IF(H96="Alta",0.8,IF(H96="Muy Alta",1,))))))</f>
        <v>0.6</v>
      </c>
      <c r="J96" s="401" t="s">
        <v>135</v>
      </c>
      <c r="K96" s="400" t="str">
        <f>IF(J96="","",IF(NOT(ISERROR(MATCH(J96,'[13]Tabla Impacto'!$B$37:$B$39,0))),'[13]Tabla Impacto'!$F$37&amp;"Por favor no seleccionar los criterios de impacto(Afectación Económica o presupuestal y Pérdida Reputacional)",J96))</f>
        <v xml:space="preserve">     Entre 100 y 500 SMLMV </v>
      </c>
      <c r="L96" s="402" t="str">
        <f>IF(OR(J96='[13]Tabla Impacto'!$F$25,J96='[13]Tabla Impacto'!$F$31),"Leve",IF(OR(J96='[13]Tabla Impacto'!$F$26,J96='[13]Tabla Impacto'!$F$32),"Menor",IF(OR(J96='[13]Tabla Impacto'!$F$27,J96='[13]Tabla Impacto'!$F$33,J96='[13]Tabla Impacto'!$F$37),"Moderado",IF(OR(J96='[13]Tabla Impacto'!$F$28,J96='[13]Tabla Impacto'!$F$34,J96='[13]Tabla Impacto'!$F$38),"Mayor",IF(OR(J96='[13]Tabla Impacto'!$F$29,J96='[13]Tabla Impacto'!$F$35,J96='[13]Tabla Impacto'!$F$39),"Catastrófico","")))))</f>
        <v/>
      </c>
      <c r="M96" s="400" t="str">
        <f t="shared" ref="M96" si="53">IF(L96="","",IF(L96="Leve",0.2,IF(L96="Menor",0.4,IF(L96="Moderado",0.6,IF(L96="Mayor",0.8,IF(L96="Catastrófico",1,))))))</f>
        <v/>
      </c>
      <c r="N96" s="466" t="str">
        <f>IF(OR(AND(H96="Muy Baja",L96="Leve"),AND(H96="Muy Baja",L96="Menor"),AND(H96="Baja",L96="Leve")),"Bajo",IF(OR(AND(H96="Muy baja",L96="Moderado"),AND(H96="Baja",L96="Menor"),AND(H96="Baja",L96="Moderado"),AND(H96="Media",L96="Leve"),AND(H96="Media",L96="Menor"),AND(H96="Media",L96="Moderado"),AND(H96="Alta",L96="Leve"),AND(H96="Alta",L96="Menor")),"Moderado",IF(OR(AND(H96="Muy Baja",L96="Mayor"),AND(H96="Baja",L96="Mayor"),AND(H96="Media",L96="Mayor"),AND(H96="Alta",L96="Moderado"),AND(H96="Alta",L96="Mayor"),AND(H96="Muy Alta",L96="Leve"),AND(H96="Muy Alta",L96="Menor"),AND(H96="Muy Alta",L96="Moderado"),AND(H96="Muy Alta",L96="Mayor")),"Alto",IF(OR(AND(H96="Muy Baja",L96="Catastrófico"),AND(H96="Baja",L96="Catastrófico"),AND(H96="Media",L96="Catastrófico"),AND(H96="Alta",L96="Catastrófico"),AND(H96="Muy Alta",L96="Catastrófico")),"Extremo",""))))</f>
        <v/>
      </c>
      <c r="O96" s="54">
        <v>1</v>
      </c>
      <c r="P96" s="71" t="s">
        <v>191</v>
      </c>
      <c r="Q96" s="55" t="s">
        <v>159</v>
      </c>
      <c r="R96" s="54" t="str">
        <f t="shared" ref="R96:R97" si="54">IF(OR(S96="Preventivo",S96="Detectivo"),"Probabilidad",IF(S96="Correctivo","Impacto",""))</f>
        <v>Probabilidad</v>
      </c>
      <c r="S96" s="12" t="s">
        <v>60</v>
      </c>
      <c r="T96" s="12" t="s">
        <v>61</v>
      </c>
      <c r="U96" s="57" t="str">
        <f t="shared" ref="U96:U97" si="55">IF(AND(S96="Preventivo",T96="Automático"),"50%",IF(AND(S96="Preventivo",T96="Manual"),"40%",IF(AND(S96="Detectivo",T96="Automático"),"40%",IF(AND(S96="Detectivo",T96="Manual"),"30%",IF(AND(S96="Correctivo",T96="Automático"),"35%",IF(AND(S96="Correctivo",T96="Manual"),"25%",""))))))</f>
        <v>40%</v>
      </c>
      <c r="V96" s="12" t="s">
        <v>69</v>
      </c>
      <c r="W96" s="12" t="s">
        <v>63</v>
      </c>
      <c r="X96" s="12" t="s">
        <v>64</v>
      </c>
      <c r="Y96" s="58">
        <f>IFERROR(IF(R96="Probabilidad",(I96-(+I96*U96)),IF(R96="Impacto",I96,"")),"")</f>
        <v>0.36</v>
      </c>
      <c r="Z96" s="59" t="str">
        <f t="shared" ref="Z96:Z97" si="56">IFERROR(IF(Y96="","",IF(Y96&lt;=0.2,"Muy Baja",IF(Y96&lt;=0.4,"Baja",IF(Y96&lt;=0.6,"Media",IF(Y96&lt;=0.8,"Alta","Muy Alta"))))),"")</f>
        <v>Baja</v>
      </c>
      <c r="AA96" s="57">
        <f t="shared" ref="AA96:AA97" si="57">+Y96</f>
        <v>0.36</v>
      </c>
      <c r="AB96" s="59" t="str">
        <f t="shared" ref="AB96:AB97" si="58">IFERROR(IF(AC96="","",IF(AC96&lt;=0.2,"Leve",IF(AC96&lt;=0.4,"Menor",IF(AC96&lt;=0.6,"Moderado",IF(AC96&lt;=0.8,"Mayor","Catastrófico"))))),"")</f>
        <v/>
      </c>
      <c r="AC96" s="57" t="str">
        <f>IFERROR(IF(R96="Impacto",(M96-(+M96*U96)),IF(R96="Probabilidad",M96,"")),"")</f>
        <v/>
      </c>
      <c r="AD96" s="60" t="str">
        <f t="shared" ref="AD96:AD97" si="59">IFERROR(IF(OR(AND(Z96="Muy Baja",AB96="Leve"),AND(Z96="Muy Baja",AB96="Menor"),AND(Z96="Baja",AB96="Leve")),"Bajo",IF(OR(AND(Z96="Muy baja",AB96="Moderado"),AND(Z96="Baja",AB96="Menor"),AND(Z96="Baja",AB96="Moderado"),AND(Z96="Media",AB96="Leve"),AND(Z96="Media",AB96="Menor"),AND(Z96="Media",AB96="Moderado"),AND(Z96="Alta",AB96="Leve"),AND(Z96="Alta",AB96="Menor")),"Moderado",IF(OR(AND(Z96="Muy Baja",AB96="Mayor"),AND(Z96="Baja",AB96="Mayor"),AND(Z96="Media",AB96="Mayor"),AND(Z96="Alta",AB96="Moderado"),AND(Z96="Alta",AB96="Mayor"),AND(Z96="Muy Alta",AB96="Leve"),AND(Z96="Muy Alta",AB96="Menor"),AND(Z96="Muy Alta",AB96="Moderado"),AND(Z96="Muy Alta",AB96="Mayor")),"Alto",IF(OR(AND(Z96="Muy Baja",AB96="Catastrófico"),AND(Z96="Baja",AB96="Catastrófico"),AND(Z96="Media",AB96="Catastrófico"),AND(Z96="Alta",AB96="Catastrófico"),AND(Z96="Muy Alta",AB96="Catastrófico")),"Extremo","")))),"")</f>
        <v/>
      </c>
      <c r="AE96" s="12" t="s">
        <v>65</v>
      </c>
      <c r="AF96" s="62"/>
      <c r="AG96" s="62"/>
      <c r="AH96" s="63"/>
      <c r="AI96" s="63"/>
      <c r="AJ96" s="62"/>
      <c r="AK96" s="12"/>
    </row>
    <row r="97" spans="1:37" ht="138" x14ac:dyDescent="0.3">
      <c r="A97" s="469"/>
      <c r="B97" s="403"/>
      <c r="C97" s="471"/>
      <c r="D97" s="471"/>
      <c r="E97" s="471"/>
      <c r="F97" s="403"/>
      <c r="G97" s="403"/>
      <c r="H97" s="402"/>
      <c r="I97" s="400"/>
      <c r="J97" s="401"/>
      <c r="K97" s="400">
        <f>IF(NOT(ISERROR(MATCH(J97,_xlfn.ANCHORARRAY(#REF!),0))),#REF!&amp;"Por favor no seleccionar los criterios de impacto",J97)</f>
        <v>0</v>
      </c>
      <c r="L97" s="402"/>
      <c r="M97" s="400"/>
      <c r="N97" s="467"/>
      <c r="O97" s="54">
        <v>2</v>
      </c>
      <c r="P97" s="72" t="s">
        <v>192</v>
      </c>
      <c r="Q97" s="73" t="s">
        <v>193</v>
      </c>
      <c r="R97" s="54" t="str">
        <f t="shared" si="54"/>
        <v>Probabilidad</v>
      </c>
      <c r="S97" s="12" t="s">
        <v>68</v>
      </c>
      <c r="T97" s="12" t="s">
        <v>61</v>
      </c>
      <c r="U97" s="57" t="str">
        <f t="shared" si="55"/>
        <v>30%</v>
      </c>
      <c r="V97" s="12" t="s">
        <v>69</v>
      </c>
      <c r="W97" s="12" t="s">
        <v>63</v>
      </c>
      <c r="X97" s="12" t="s">
        <v>64</v>
      </c>
      <c r="Y97" s="25">
        <f>IFERROR(IF(R97="Probabilidad",(I96-(+I96*U97)),IF(R97="Impacto",I96,"")),"")</f>
        <v>0.42</v>
      </c>
      <c r="Z97" s="59" t="str">
        <f t="shared" si="56"/>
        <v>Media</v>
      </c>
      <c r="AA97" s="57">
        <f t="shared" si="57"/>
        <v>0.42</v>
      </c>
      <c r="AB97" s="59" t="str">
        <f t="shared" si="58"/>
        <v/>
      </c>
      <c r="AC97" s="57" t="str">
        <f>IFERROR(IF(AND(R96="Impacto",R97="Impacto"),(AC96-(+AC96*U97)),IF(R97="Impacto",($M$16-(+$M$16*U97)),IF(R97="Probabilidad",AC96,""))),"")</f>
        <v/>
      </c>
      <c r="AD97" s="60" t="str">
        <f t="shared" si="59"/>
        <v/>
      </c>
      <c r="AE97" s="12" t="s">
        <v>65</v>
      </c>
      <c r="AF97" s="62"/>
      <c r="AG97" s="62"/>
      <c r="AH97" s="63"/>
      <c r="AI97" s="63"/>
      <c r="AJ97" s="62"/>
      <c r="AK97" s="12"/>
    </row>
    <row r="98" spans="1:37" x14ac:dyDescent="0.3">
      <c r="A98" s="393" t="s">
        <v>96</v>
      </c>
      <c r="B98" s="394"/>
      <c r="C98" s="394"/>
      <c r="D98" s="394"/>
      <c r="E98" s="394"/>
      <c r="F98" s="394"/>
      <c r="G98" s="394"/>
      <c r="H98" s="394"/>
      <c r="I98" s="394"/>
      <c r="J98" s="394"/>
      <c r="K98" s="394"/>
      <c r="L98" s="394"/>
      <c r="M98" s="394"/>
      <c r="N98" s="394"/>
      <c r="O98" s="394"/>
      <c r="P98" s="394"/>
      <c r="Q98" s="394"/>
      <c r="R98" s="394"/>
      <c r="S98" s="394"/>
      <c r="T98" s="394"/>
      <c r="U98" s="394"/>
      <c r="V98" s="394"/>
      <c r="W98" s="394"/>
      <c r="X98" s="394"/>
      <c r="Y98" s="394"/>
      <c r="Z98" s="394"/>
      <c r="AA98" s="394"/>
      <c r="AB98" s="394"/>
      <c r="AC98" s="394"/>
      <c r="AD98" s="394"/>
      <c r="AE98" s="394"/>
      <c r="AF98" s="394"/>
      <c r="AG98" s="394"/>
      <c r="AH98" s="394"/>
      <c r="AI98" s="394"/>
      <c r="AJ98" s="394"/>
      <c r="AK98" s="395"/>
    </row>
    <row r="99" spans="1:37" x14ac:dyDescent="0.3">
      <c r="A99" s="27"/>
      <c r="B99" s="28" t="s">
        <v>97</v>
      </c>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row>
  </sheetData>
  <mergeCells count="424">
    <mergeCell ref="A49:D49"/>
    <mergeCell ref="A66:D66"/>
    <mergeCell ref="A85:E85"/>
    <mergeCell ref="A24:AK24"/>
    <mergeCell ref="AI22:AI23"/>
    <mergeCell ref="AJ22:AJ23"/>
    <mergeCell ref="L22:L23"/>
    <mergeCell ref="N22:N23"/>
    <mergeCell ref="AF22:AF23"/>
    <mergeCell ref="AG22:AG23"/>
    <mergeCell ref="AH22:AH23"/>
    <mergeCell ref="F22:F23"/>
    <mergeCell ref="K22:K23"/>
    <mergeCell ref="AH32:AK32"/>
    <mergeCell ref="AH33:AK33"/>
    <mergeCell ref="A31:D33"/>
    <mergeCell ref="E31:AG31"/>
    <mergeCell ref="AH31:AK31"/>
    <mergeCell ref="E32:AG33"/>
    <mergeCell ref="H39:H40"/>
    <mergeCell ref="I39:I40"/>
    <mergeCell ref="C37:C38"/>
    <mergeCell ref="AA37:AA38"/>
    <mergeCell ref="AB37:AB38"/>
    <mergeCell ref="AJ20:AJ21"/>
    <mergeCell ref="A22:A23"/>
    <mergeCell ref="B22:B23"/>
    <mergeCell ref="C22:C23"/>
    <mergeCell ref="D22:D23"/>
    <mergeCell ref="E22:E23"/>
    <mergeCell ref="I20:I21"/>
    <mergeCell ref="J20:J21"/>
    <mergeCell ref="K20:K21"/>
    <mergeCell ref="A20:A21"/>
    <mergeCell ref="B20:B21"/>
    <mergeCell ref="C20:C21"/>
    <mergeCell ref="D20:D21"/>
    <mergeCell ref="E20:E21"/>
    <mergeCell ref="F20:F21"/>
    <mergeCell ref="G20:G21"/>
    <mergeCell ref="H20:H21"/>
    <mergeCell ref="M22:M23"/>
    <mergeCell ref="L20:L21"/>
    <mergeCell ref="M20:M21"/>
    <mergeCell ref="G22:G23"/>
    <mergeCell ref="H22:H23"/>
    <mergeCell ref="I22:I23"/>
    <mergeCell ref="J22:J23"/>
    <mergeCell ref="J18:J19"/>
    <mergeCell ref="K18:K19"/>
    <mergeCell ref="AF16:AF17"/>
    <mergeCell ref="AG16:AG17"/>
    <mergeCell ref="AG20:AG21"/>
    <mergeCell ref="AH20:AH21"/>
    <mergeCell ref="AI20:AI21"/>
    <mergeCell ref="AH16:AH17"/>
    <mergeCell ref="AI16:AI17"/>
    <mergeCell ref="N20:N21"/>
    <mergeCell ref="AF20:AF21"/>
    <mergeCell ref="AJ16:AJ17"/>
    <mergeCell ref="A18:A19"/>
    <mergeCell ref="B18:B19"/>
    <mergeCell ref="C18:C19"/>
    <mergeCell ref="D18:D19"/>
    <mergeCell ref="E18:E19"/>
    <mergeCell ref="I16:I17"/>
    <mergeCell ref="J16:J17"/>
    <mergeCell ref="K16:K17"/>
    <mergeCell ref="L16:L17"/>
    <mergeCell ref="M16:M17"/>
    <mergeCell ref="N16:N17"/>
    <mergeCell ref="AI18:AI19"/>
    <mergeCell ref="AJ18:AJ19"/>
    <mergeCell ref="M18:M19"/>
    <mergeCell ref="N18:N19"/>
    <mergeCell ref="AF18:AF19"/>
    <mergeCell ref="AG18:AG19"/>
    <mergeCell ref="AH18:AH19"/>
    <mergeCell ref="L18:L19"/>
    <mergeCell ref="F18:F19"/>
    <mergeCell ref="G18:G19"/>
    <mergeCell ref="H18:H19"/>
    <mergeCell ref="I18:I19"/>
    <mergeCell ref="AJ14:AJ15"/>
    <mergeCell ref="AK14:AK15"/>
    <mergeCell ref="A16:A17"/>
    <mergeCell ref="B16:B17"/>
    <mergeCell ref="C16:C17"/>
    <mergeCell ref="D16:D17"/>
    <mergeCell ref="E16:E17"/>
    <mergeCell ref="F16:F17"/>
    <mergeCell ref="G16:G17"/>
    <mergeCell ref="H16:H17"/>
    <mergeCell ref="AD14:AD15"/>
    <mergeCell ref="AE14:AE15"/>
    <mergeCell ref="AF14:AF15"/>
    <mergeCell ref="AG14:AG15"/>
    <mergeCell ref="AH14:AH15"/>
    <mergeCell ref="AI14:AI15"/>
    <mergeCell ref="S14:X14"/>
    <mergeCell ref="Y14:Y15"/>
    <mergeCell ref="Z14:Z15"/>
    <mergeCell ref="AA14:AA15"/>
    <mergeCell ref="AB14:AB15"/>
    <mergeCell ref="AC14:AC15"/>
    <mergeCell ref="M14:M15"/>
    <mergeCell ref="N14:N15"/>
    <mergeCell ref="O14:O15"/>
    <mergeCell ref="P14:P15"/>
    <mergeCell ref="Q14:Q15"/>
    <mergeCell ref="R14:R15"/>
    <mergeCell ref="G14:G15"/>
    <mergeCell ref="H14:H15"/>
    <mergeCell ref="I14:I15"/>
    <mergeCell ref="J14:J15"/>
    <mergeCell ref="K14:K15"/>
    <mergeCell ref="L14:L15"/>
    <mergeCell ref="A8:D10"/>
    <mergeCell ref="E8:AG8"/>
    <mergeCell ref="AH8:AK8"/>
    <mergeCell ref="E9:AG10"/>
    <mergeCell ref="AH9:AK9"/>
    <mergeCell ref="AH10:AK10"/>
    <mergeCell ref="A14:A15"/>
    <mergeCell ref="B14:B15"/>
    <mergeCell ref="C14:C15"/>
    <mergeCell ref="D14:D15"/>
    <mergeCell ref="E14:E15"/>
    <mergeCell ref="F14:F15"/>
    <mergeCell ref="AG12:AK12"/>
    <mergeCell ref="A13:G13"/>
    <mergeCell ref="H13:N13"/>
    <mergeCell ref="O13:X13"/>
    <mergeCell ref="Y13:AE13"/>
    <mergeCell ref="AF13:AK13"/>
    <mergeCell ref="A12:B12"/>
    <mergeCell ref="C12:G12"/>
    <mergeCell ref="H12:I12"/>
    <mergeCell ref="J12:N12"/>
    <mergeCell ref="O12:P12"/>
    <mergeCell ref="Q12:AE12"/>
    <mergeCell ref="C35:G35"/>
    <mergeCell ref="H35:I35"/>
    <mergeCell ref="J35:N35"/>
    <mergeCell ref="AC37:AC38"/>
    <mergeCell ref="AD37:AD38"/>
    <mergeCell ref="AE37:AE38"/>
    <mergeCell ref="AF37:AF38"/>
    <mergeCell ref="N37:N38"/>
    <mergeCell ref="O37:O38"/>
    <mergeCell ref="P37:P38"/>
    <mergeCell ref="Q37:Q38"/>
    <mergeCell ref="R37:R38"/>
    <mergeCell ref="S37:X37"/>
    <mergeCell ref="Y37:Y38"/>
    <mergeCell ref="Z37:Z38"/>
    <mergeCell ref="O35:P35"/>
    <mergeCell ref="Q35:AE35"/>
    <mergeCell ref="AG35:AK35"/>
    <mergeCell ref="L37:L38"/>
    <mergeCell ref="AH37:AH38"/>
    <mergeCell ref="AI37:AI38"/>
    <mergeCell ref="AJ37:AJ38"/>
    <mergeCell ref="AK37:AK38"/>
    <mergeCell ref="A36:G36"/>
    <mergeCell ref="H36:N36"/>
    <mergeCell ref="O36:X36"/>
    <mergeCell ref="Y36:AE36"/>
    <mergeCell ref="AF36:AK36"/>
    <mergeCell ref="A37:A38"/>
    <mergeCell ref="B37:B38"/>
    <mergeCell ref="AG37:AG38"/>
    <mergeCell ref="K37:K38"/>
    <mergeCell ref="M37:M38"/>
    <mergeCell ref="D37:D38"/>
    <mergeCell ref="E37:E38"/>
    <mergeCell ref="F37:F38"/>
    <mergeCell ref="G37:G38"/>
    <mergeCell ref="H37:H38"/>
    <mergeCell ref="I37:I38"/>
    <mergeCell ref="J37:J38"/>
    <mergeCell ref="A35:B35"/>
    <mergeCell ref="M39:M40"/>
    <mergeCell ref="N39:N40"/>
    <mergeCell ref="AF39:AF40"/>
    <mergeCell ref="AG39:AG40"/>
    <mergeCell ref="AH39:AH40"/>
    <mergeCell ref="AI39:AI40"/>
    <mergeCell ref="AJ41:AJ42"/>
    <mergeCell ref="I41:I42"/>
    <mergeCell ref="J41:J42"/>
    <mergeCell ref="K41:K42"/>
    <mergeCell ref="L41:L42"/>
    <mergeCell ref="M41:M42"/>
    <mergeCell ref="N41:N42"/>
    <mergeCell ref="AF41:AF42"/>
    <mergeCell ref="AG41:AG42"/>
    <mergeCell ref="AH41:AH42"/>
    <mergeCell ref="AI41:AI42"/>
    <mergeCell ref="H56:I56"/>
    <mergeCell ref="J56:N56"/>
    <mergeCell ref="O56:P56"/>
    <mergeCell ref="Q56:AE56"/>
    <mergeCell ref="AG56:AK56"/>
    <mergeCell ref="AJ39:AJ40"/>
    <mergeCell ref="A41:A42"/>
    <mergeCell ref="B41:B42"/>
    <mergeCell ref="C41:C42"/>
    <mergeCell ref="D41:D42"/>
    <mergeCell ref="E41:E42"/>
    <mergeCell ref="F41:F42"/>
    <mergeCell ref="G41:G42"/>
    <mergeCell ref="H41:H42"/>
    <mergeCell ref="A39:A40"/>
    <mergeCell ref="B39:B40"/>
    <mergeCell ref="C39:C40"/>
    <mergeCell ref="D39:D40"/>
    <mergeCell ref="E39:E40"/>
    <mergeCell ref="F39:F40"/>
    <mergeCell ref="G39:G40"/>
    <mergeCell ref="J39:J40"/>
    <mergeCell ref="K39:K40"/>
    <mergeCell ref="L39:L40"/>
    <mergeCell ref="N58:N59"/>
    <mergeCell ref="O58:O59"/>
    <mergeCell ref="P58:P59"/>
    <mergeCell ref="Q58:Q59"/>
    <mergeCell ref="R58:R59"/>
    <mergeCell ref="S58:X58"/>
    <mergeCell ref="A43:AK43"/>
    <mergeCell ref="A52:D54"/>
    <mergeCell ref="E52:AG52"/>
    <mergeCell ref="AH52:AK52"/>
    <mergeCell ref="E53:AG54"/>
    <mergeCell ref="AH53:AK53"/>
    <mergeCell ref="AH54:AK54"/>
    <mergeCell ref="Z58:Z59"/>
    <mergeCell ref="AA58:AA59"/>
    <mergeCell ref="AB58:AB59"/>
    <mergeCell ref="AC58:AC59"/>
    <mergeCell ref="AD58:AD59"/>
    <mergeCell ref="AE58:AE59"/>
    <mergeCell ref="AF58:AF59"/>
    <mergeCell ref="AG58:AG59"/>
    <mergeCell ref="A57:G57"/>
    <mergeCell ref="A56:B56"/>
    <mergeCell ref="C56:G56"/>
    <mergeCell ref="G60:G61"/>
    <mergeCell ref="H60:H61"/>
    <mergeCell ref="I60:I61"/>
    <mergeCell ref="H57:N57"/>
    <mergeCell ref="O57:X57"/>
    <mergeCell ref="Y57:AE57"/>
    <mergeCell ref="AF57:AK57"/>
    <mergeCell ref="A58:A59"/>
    <mergeCell ref="B58:B59"/>
    <mergeCell ref="C58:C59"/>
    <mergeCell ref="D58:D59"/>
    <mergeCell ref="E58:E59"/>
    <mergeCell ref="F58:F59"/>
    <mergeCell ref="G58:G59"/>
    <mergeCell ref="H58:H59"/>
    <mergeCell ref="I58:I59"/>
    <mergeCell ref="J58:J59"/>
    <mergeCell ref="K58:K59"/>
    <mergeCell ref="AH58:AH59"/>
    <mergeCell ref="AI58:AI59"/>
    <mergeCell ref="AJ58:AJ59"/>
    <mergeCell ref="AK58:AK59"/>
    <mergeCell ref="L58:L59"/>
    <mergeCell ref="M58:M59"/>
    <mergeCell ref="AJ60:AJ61"/>
    <mergeCell ref="Y58:Y59"/>
    <mergeCell ref="A63:AK63"/>
    <mergeCell ref="A69:D71"/>
    <mergeCell ref="E69:AG69"/>
    <mergeCell ref="AH69:AK69"/>
    <mergeCell ref="E70:AG71"/>
    <mergeCell ref="AH70:AK70"/>
    <mergeCell ref="AH71:AK71"/>
    <mergeCell ref="J60:J61"/>
    <mergeCell ref="K60:K61"/>
    <mergeCell ref="L60:L61"/>
    <mergeCell ref="M60:M61"/>
    <mergeCell ref="N60:N61"/>
    <mergeCell ref="AF60:AF61"/>
    <mergeCell ref="AG60:AG61"/>
    <mergeCell ref="AH60:AH61"/>
    <mergeCell ref="AI60:AI61"/>
    <mergeCell ref="A60:A61"/>
    <mergeCell ref="B60:B61"/>
    <mergeCell ref="C60:C61"/>
    <mergeCell ref="D60:D61"/>
    <mergeCell ref="E60:E61"/>
    <mergeCell ref="F60:F61"/>
    <mergeCell ref="A73:B73"/>
    <mergeCell ref="C73:G73"/>
    <mergeCell ref="H73:I73"/>
    <mergeCell ref="J73:N73"/>
    <mergeCell ref="O73:P73"/>
    <mergeCell ref="Q73:AE73"/>
    <mergeCell ref="AG73:AK73"/>
    <mergeCell ref="A74:G74"/>
    <mergeCell ref="H74:N74"/>
    <mergeCell ref="O74:X74"/>
    <mergeCell ref="Y74:AE74"/>
    <mergeCell ref="AF74:AK74"/>
    <mergeCell ref="AK75:AK76"/>
    <mergeCell ref="J75:J76"/>
    <mergeCell ref="K75:K76"/>
    <mergeCell ref="L75:L76"/>
    <mergeCell ref="M75:M76"/>
    <mergeCell ref="N75:N76"/>
    <mergeCell ref="O75:O76"/>
    <mergeCell ref="P75:P76"/>
    <mergeCell ref="A75:A76"/>
    <mergeCell ref="B75:B76"/>
    <mergeCell ref="C75:C76"/>
    <mergeCell ref="D75:D76"/>
    <mergeCell ref="E75:E76"/>
    <mergeCell ref="F75:F76"/>
    <mergeCell ref="G75:G76"/>
    <mergeCell ref="H75:H76"/>
    <mergeCell ref="I75:I76"/>
    <mergeCell ref="A77:A78"/>
    <mergeCell ref="B77:B78"/>
    <mergeCell ref="C77:C78"/>
    <mergeCell ref="D77:D78"/>
    <mergeCell ref="E77:E78"/>
    <mergeCell ref="F77:F78"/>
    <mergeCell ref="G77:G78"/>
    <mergeCell ref="H77:H78"/>
    <mergeCell ref="I77:I78"/>
    <mergeCell ref="Q92:AE92"/>
    <mergeCell ref="AJ77:AJ78"/>
    <mergeCell ref="S75:X75"/>
    <mergeCell ref="Y75:Y76"/>
    <mergeCell ref="Z75:Z76"/>
    <mergeCell ref="AA75:AA76"/>
    <mergeCell ref="AB75:AB76"/>
    <mergeCell ref="AC75:AC76"/>
    <mergeCell ref="AD75:AD76"/>
    <mergeCell ref="AE75:AE76"/>
    <mergeCell ref="AF75:AF76"/>
    <mergeCell ref="AG75:AG76"/>
    <mergeCell ref="AH75:AH76"/>
    <mergeCell ref="AF77:AF78"/>
    <mergeCell ref="AG77:AG78"/>
    <mergeCell ref="AH77:AH78"/>
    <mergeCell ref="AI77:AI78"/>
    <mergeCell ref="AI75:AI76"/>
    <mergeCell ref="AJ75:AJ76"/>
    <mergeCell ref="AD94:AD95"/>
    <mergeCell ref="A79:AK79"/>
    <mergeCell ref="Q75:Q76"/>
    <mergeCell ref="R75:R76"/>
    <mergeCell ref="J77:J78"/>
    <mergeCell ref="K77:K78"/>
    <mergeCell ref="L77:L78"/>
    <mergeCell ref="M77:M78"/>
    <mergeCell ref="N77:N78"/>
    <mergeCell ref="A93:G93"/>
    <mergeCell ref="H93:N93"/>
    <mergeCell ref="O93:X93"/>
    <mergeCell ref="Y93:AE93"/>
    <mergeCell ref="A88:D90"/>
    <mergeCell ref="E88:AG88"/>
    <mergeCell ref="AH88:AK88"/>
    <mergeCell ref="E89:AG90"/>
    <mergeCell ref="AH89:AK89"/>
    <mergeCell ref="AH90:AK90"/>
    <mergeCell ref="A92:B92"/>
    <mergeCell ref="C92:G92"/>
    <mergeCell ref="H92:I92"/>
    <mergeCell ref="J92:N92"/>
    <mergeCell ref="O92:P92"/>
    <mergeCell ref="AF94:AF95"/>
    <mergeCell ref="AG92:AK92"/>
    <mergeCell ref="AF93:AK93"/>
    <mergeCell ref="A94:A95"/>
    <mergeCell ref="B94:B95"/>
    <mergeCell ref="C94:C95"/>
    <mergeCell ref="D94:D95"/>
    <mergeCell ref="E94:E95"/>
    <mergeCell ref="F94:F95"/>
    <mergeCell ref="G94:G95"/>
    <mergeCell ref="H94:H95"/>
    <mergeCell ref="I94:I95"/>
    <mergeCell ref="J94:J95"/>
    <mergeCell ref="K94:K95"/>
    <mergeCell ref="L94:L95"/>
    <mergeCell ref="M94:M95"/>
    <mergeCell ref="N94:N95"/>
    <mergeCell ref="O94:O95"/>
    <mergeCell ref="P94:P95"/>
    <mergeCell ref="AH94:AH95"/>
    <mergeCell ref="AI94:AI95"/>
    <mergeCell ref="AJ94:AJ95"/>
    <mergeCell ref="AK94:AK95"/>
    <mergeCell ref="AC94:AC95"/>
    <mergeCell ref="AG94:AG95"/>
    <mergeCell ref="Q94:Q95"/>
    <mergeCell ref="A98:AK98"/>
    <mergeCell ref="J96:J97"/>
    <mergeCell ref="K96:K97"/>
    <mergeCell ref="L96:L97"/>
    <mergeCell ref="M96:M97"/>
    <mergeCell ref="N96:N97"/>
    <mergeCell ref="Y94:Y95"/>
    <mergeCell ref="Z94:Z95"/>
    <mergeCell ref="AA94:AA95"/>
    <mergeCell ref="AB94:AB95"/>
    <mergeCell ref="R94:R95"/>
    <mergeCell ref="S94:X94"/>
    <mergeCell ref="A96:A97"/>
    <mergeCell ref="B96:B97"/>
    <mergeCell ref="C96:C97"/>
    <mergeCell ref="D96:D97"/>
    <mergeCell ref="E96:E97"/>
    <mergeCell ref="F96:F97"/>
    <mergeCell ref="G96:G97"/>
    <mergeCell ref="H96:H97"/>
    <mergeCell ref="I96:I97"/>
    <mergeCell ref="AE94:AE95"/>
  </mergeCells>
  <conditionalFormatting sqref="H16 H18 H20 H22">
    <cfRule type="cellIs" dxfId="817" priority="87" operator="equal">
      <formula>"Muy Alta"</formula>
    </cfRule>
    <cfRule type="cellIs" dxfId="816" priority="90" operator="equal">
      <formula>"Baja"</formula>
    </cfRule>
    <cfRule type="cellIs" dxfId="815" priority="89" operator="equal">
      <formula>"Media"</formula>
    </cfRule>
    <cfRule type="cellIs" dxfId="814" priority="88" operator="equal">
      <formula>"Alta"</formula>
    </cfRule>
    <cfRule type="cellIs" dxfId="813" priority="91" operator="equal">
      <formula>"Muy Baja"</formula>
    </cfRule>
  </conditionalFormatting>
  <conditionalFormatting sqref="H39">
    <cfRule type="cellIs" dxfId="812" priority="69" operator="equal">
      <formula>"Media"</formula>
    </cfRule>
    <cfRule type="cellIs" dxfId="811" priority="71" operator="equal">
      <formula>"Muy Baja"</formula>
    </cfRule>
    <cfRule type="cellIs" dxfId="810" priority="70" operator="equal">
      <formula>"Baja"</formula>
    </cfRule>
    <cfRule type="cellIs" dxfId="809" priority="68" operator="equal">
      <formula>"Alta"</formula>
    </cfRule>
    <cfRule type="cellIs" dxfId="808" priority="67" operator="equal">
      <formula>"Muy Alta"</formula>
    </cfRule>
  </conditionalFormatting>
  <conditionalFormatting sqref="H41">
    <cfRule type="cellIs" dxfId="807" priority="63" operator="equal">
      <formula>"Alta"</formula>
    </cfRule>
    <cfRule type="cellIs" dxfId="806" priority="62" operator="equal">
      <formula>"Muy Alta"</formula>
    </cfRule>
    <cfRule type="cellIs" dxfId="805" priority="66" operator="equal">
      <formula>"Muy Baja"</formula>
    </cfRule>
    <cfRule type="cellIs" dxfId="804" priority="65" operator="equal">
      <formula>"Baja"</formula>
    </cfRule>
    <cfRule type="cellIs" dxfId="803" priority="64" operator="equal">
      <formula>"Media"</formula>
    </cfRule>
  </conditionalFormatting>
  <conditionalFormatting sqref="H60">
    <cfRule type="cellIs" dxfId="802" priority="25" operator="equal">
      <formula>"Alta"</formula>
    </cfRule>
    <cfRule type="cellIs" dxfId="801" priority="27" operator="equal">
      <formula>"Baja"</formula>
    </cfRule>
    <cfRule type="cellIs" dxfId="800" priority="28" operator="equal">
      <formula>"Muy Baja"</formula>
    </cfRule>
    <cfRule type="cellIs" dxfId="799" priority="24" operator="equal">
      <formula>"Muy Alta"</formula>
    </cfRule>
    <cfRule type="cellIs" dxfId="798" priority="26" operator="equal">
      <formula>"Media"</formula>
    </cfRule>
  </conditionalFormatting>
  <conditionalFormatting sqref="H62">
    <cfRule type="cellIs" dxfId="797" priority="20" operator="equal">
      <formula>"Alta"</formula>
    </cfRule>
    <cfRule type="cellIs" dxfId="796" priority="21" operator="equal">
      <formula>"Media"</formula>
    </cfRule>
    <cfRule type="cellIs" dxfId="795" priority="22" operator="equal">
      <formula>"Baja"</formula>
    </cfRule>
    <cfRule type="cellIs" dxfId="794" priority="23" operator="equal">
      <formula>"Muy Baja"</formula>
    </cfRule>
    <cfRule type="cellIs" dxfId="793" priority="19" operator="equal">
      <formula>"Muy Alta"</formula>
    </cfRule>
  </conditionalFormatting>
  <conditionalFormatting sqref="H77">
    <cfRule type="cellIs" dxfId="792" priority="281" operator="equal">
      <formula>"Muy Baja"</formula>
    </cfRule>
    <cfRule type="cellIs" dxfId="791" priority="277" operator="equal">
      <formula>"Muy Alta"</formula>
    </cfRule>
    <cfRule type="cellIs" dxfId="790" priority="278" operator="equal">
      <formula>"Alta"</formula>
    </cfRule>
    <cfRule type="cellIs" dxfId="789" priority="279" operator="equal">
      <formula>"Media"</formula>
    </cfRule>
    <cfRule type="cellIs" dxfId="788" priority="280" operator="equal">
      <formula>"Baja"</formula>
    </cfRule>
  </conditionalFormatting>
  <conditionalFormatting sqref="H96">
    <cfRule type="cellIs" dxfId="787" priority="125" operator="equal">
      <formula>"Alta"</formula>
    </cfRule>
    <cfRule type="cellIs" dxfId="786" priority="124" operator="equal">
      <formula>"Muy Alta"</formula>
    </cfRule>
    <cfRule type="cellIs" dxfId="785" priority="126" operator="equal">
      <formula>"Media"</formula>
    </cfRule>
    <cfRule type="cellIs" dxfId="784" priority="127" operator="equal">
      <formula>"Baja"</formula>
    </cfRule>
    <cfRule type="cellIs" dxfId="783" priority="128" operator="equal">
      <formula>"Muy Baja"</formula>
    </cfRule>
  </conditionalFormatting>
  <conditionalFormatting sqref="K16:K23">
    <cfRule type="containsText" dxfId="782" priority="101" operator="containsText" text="❌">
      <formula>NOT(ISERROR(SEARCH("❌",K16)))</formula>
    </cfRule>
  </conditionalFormatting>
  <conditionalFormatting sqref="K39:K42">
    <cfRule type="containsText" dxfId="781" priority="81" operator="containsText" text="❌">
      <formula>NOT(ISERROR(SEARCH("❌",K39)))</formula>
    </cfRule>
  </conditionalFormatting>
  <conditionalFormatting sqref="K60:K62">
    <cfRule type="containsText" dxfId="780" priority="43" operator="containsText" text="❌">
      <formula>NOT(ISERROR(SEARCH("❌",K60)))</formula>
    </cfRule>
  </conditionalFormatting>
  <conditionalFormatting sqref="K77:K78">
    <cfRule type="containsText" dxfId="779" priority="291" operator="containsText" text="❌">
      <formula>NOT(ISERROR(SEARCH("❌",K77)))</formula>
    </cfRule>
  </conditionalFormatting>
  <conditionalFormatting sqref="K96:K97">
    <cfRule type="containsText" dxfId="778" priority="152" operator="containsText" text="❌">
      <formula>NOT(ISERROR(SEARCH("❌",K96)))</formula>
    </cfRule>
  </conditionalFormatting>
  <conditionalFormatting sqref="L16 AB16:AB23">
    <cfRule type="cellIs" dxfId="777" priority="96" operator="equal">
      <formula>"Catastrófico"</formula>
    </cfRule>
    <cfRule type="cellIs" dxfId="776" priority="97" operator="equal">
      <formula>"Mayor"</formula>
    </cfRule>
    <cfRule type="cellIs" dxfId="775" priority="100" operator="equal">
      <formula>"Leve"</formula>
    </cfRule>
    <cfRule type="cellIs" dxfId="774" priority="99" operator="equal">
      <formula>"Menor"</formula>
    </cfRule>
    <cfRule type="cellIs" dxfId="773" priority="98" operator="equal">
      <formula>"Moderado"</formula>
    </cfRule>
  </conditionalFormatting>
  <conditionalFormatting sqref="L18 L20 L22">
    <cfRule type="cellIs" dxfId="772" priority="118" operator="equal">
      <formula>"Leve"</formula>
    </cfRule>
    <cfRule type="cellIs" dxfId="771" priority="117" operator="equal">
      <formula>"Menor"</formula>
    </cfRule>
    <cfRule type="cellIs" dxfId="770" priority="116" operator="equal">
      <formula>"Moderado"</formula>
    </cfRule>
    <cfRule type="cellIs" dxfId="769" priority="115" operator="equal">
      <formula>"Mayor"</formula>
    </cfRule>
    <cfRule type="cellIs" dxfId="768" priority="114" operator="equal">
      <formula>"Catastrófico"</formula>
    </cfRule>
  </conditionalFormatting>
  <conditionalFormatting sqref="L39">
    <cfRule type="cellIs" dxfId="767" priority="61" operator="equal">
      <formula>"Leve"</formula>
    </cfRule>
    <cfRule type="cellIs" dxfId="766" priority="60" operator="equal">
      <formula>"Menor"</formula>
    </cfRule>
    <cfRule type="cellIs" dxfId="765" priority="59" operator="equal">
      <formula>"Moderado"</formula>
    </cfRule>
    <cfRule type="cellIs" dxfId="764" priority="58" operator="equal">
      <formula>"Mayor"</formula>
    </cfRule>
    <cfRule type="cellIs" dxfId="763" priority="57" operator="equal">
      <formula>"Catastrófico"</formula>
    </cfRule>
  </conditionalFormatting>
  <conditionalFormatting sqref="L41">
    <cfRule type="cellIs" dxfId="762" priority="51" operator="equal">
      <formula>"Menor"</formula>
    </cfRule>
    <cfRule type="cellIs" dxfId="761" priority="52" operator="equal">
      <formula>"Leve"</formula>
    </cfRule>
    <cfRule type="cellIs" dxfId="760" priority="48" operator="equal">
      <formula>"Catastrófico"</formula>
    </cfRule>
    <cfRule type="cellIs" dxfId="759" priority="49" operator="equal">
      <formula>"Mayor"</formula>
    </cfRule>
    <cfRule type="cellIs" dxfId="758" priority="50" operator="equal">
      <formula>"Moderado"</formula>
    </cfRule>
  </conditionalFormatting>
  <conditionalFormatting sqref="L60">
    <cfRule type="cellIs" dxfId="757" priority="18" operator="equal">
      <formula>"Leve"</formula>
    </cfRule>
    <cfRule type="cellIs" dxfId="756" priority="17" operator="equal">
      <formula>"Menor"</formula>
    </cfRule>
    <cfRule type="cellIs" dxfId="755" priority="16" operator="equal">
      <formula>"Moderado"</formula>
    </cfRule>
    <cfRule type="cellIs" dxfId="754" priority="15" operator="equal">
      <formula>"Mayor"</formula>
    </cfRule>
    <cfRule type="cellIs" dxfId="753" priority="14" operator="equal">
      <formula>"Catastrófico"</formula>
    </cfRule>
  </conditionalFormatting>
  <conditionalFormatting sqref="L62">
    <cfRule type="cellIs" dxfId="752" priority="8" operator="equal">
      <formula>"Menor"</formula>
    </cfRule>
    <cfRule type="cellIs" dxfId="751" priority="7" operator="equal">
      <formula>"Moderado"</formula>
    </cfRule>
    <cfRule type="cellIs" dxfId="750" priority="6" operator="equal">
      <formula>"Mayor"</formula>
    </cfRule>
    <cfRule type="cellIs" dxfId="749" priority="5" operator="equal">
      <formula>"Catastrófico"</formula>
    </cfRule>
    <cfRule type="cellIs" dxfId="748" priority="9" operator="equal">
      <formula>"Leve"</formula>
    </cfRule>
  </conditionalFormatting>
  <conditionalFormatting sqref="L77">
    <cfRule type="cellIs" dxfId="747" priority="289" operator="equal">
      <formula>"Menor"</formula>
    </cfRule>
    <cfRule type="cellIs" dxfId="746" priority="288" operator="equal">
      <formula>"Moderado"</formula>
    </cfRule>
    <cfRule type="cellIs" dxfId="745" priority="287" operator="equal">
      <formula>"Mayor"</formula>
    </cfRule>
    <cfRule type="cellIs" dxfId="744" priority="286" operator="equal">
      <formula>"Catastrófico"</formula>
    </cfRule>
    <cfRule type="cellIs" dxfId="743" priority="290" operator="equal">
      <formula>"Leve"</formula>
    </cfRule>
  </conditionalFormatting>
  <conditionalFormatting sqref="L96">
    <cfRule type="cellIs" dxfId="742" priority="131" operator="equal">
      <formula>"Moderado"</formula>
    </cfRule>
    <cfRule type="cellIs" dxfId="741" priority="133" operator="equal">
      <formula>"Leve"</formula>
    </cfRule>
    <cfRule type="cellIs" dxfId="740" priority="132" operator="equal">
      <formula>"Menor"</formula>
    </cfRule>
    <cfRule type="cellIs" dxfId="739" priority="129" operator="equal">
      <formula>"Catastrófico"</formula>
    </cfRule>
    <cfRule type="cellIs" dxfId="738" priority="130" operator="equal">
      <formula>"Mayor"</formula>
    </cfRule>
  </conditionalFormatting>
  <conditionalFormatting sqref="N16 AD16:AD23">
    <cfRule type="cellIs" dxfId="737" priority="95" operator="equal">
      <formula>"Bajo"</formula>
    </cfRule>
    <cfRule type="cellIs" dxfId="736" priority="94" operator="equal">
      <formula>"Moderado"</formula>
    </cfRule>
    <cfRule type="cellIs" dxfId="735" priority="93" operator="equal">
      <formula>"Alto"</formula>
    </cfRule>
    <cfRule type="cellIs" dxfId="734" priority="92" operator="equal">
      <formula>"Extremo"</formula>
    </cfRule>
  </conditionalFormatting>
  <conditionalFormatting sqref="N18">
    <cfRule type="cellIs" dxfId="733" priority="112" operator="equal">
      <formula>"Moderado"</formula>
    </cfRule>
    <cfRule type="cellIs" dxfId="732" priority="110" operator="equal">
      <formula>"Extremo"</formula>
    </cfRule>
    <cfRule type="cellIs" dxfId="731" priority="113" operator="equal">
      <formula>"Bajo"</formula>
    </cfRule>
    <cfRule type="cellIs" dxfId="730" priority="111" operator="equal">
      <formula>"Alto"</formula>
    </cfRule>
  </conditionalFormatting>
  <conditionalFormatting sqref="N20">
    <cfRule type="cellIs" dxfId="729" priority="106" operator="equal">
      <formula>"Extremo"</formula>
    </cfRule>
    <cfRule type="cellIs" dxfId="728" priority="107" operator="equal">
      <formula>"Alto"</formula>
    </cfRule>
    <cfRule type="cellIs" dxfId="727" priority="108" operator="equal">
      <formula>"Moderado"</formula>
    </cfRule>
    <cfRule type="cellIs" dxfId="726" priority="109" operator="equal">
      <formula>"Bajo"</formula>
    </cfRule>
  </conditionalFormatting>
  <conditionalFormatting sqref="N22">
    <cfRule type="cellIs" dxfId="725" priority="102" operator="equal">
      <formula>"Extremo"</formula>
    </cfRule>
    <cfRule type="cellIs" dxfId="724" priority="103" operator="equal">
      <formula>"Alto"</formula>
    </cfRule>
    <cfRule type="cellIs" dxfId="723" priority="104" operator="equal">
      <formula>"Moderado"</formula>
    </cfRule>
    <cfRule type="cellIs" dxfId="722" priority="105" operator="equal">
      <formula>"Bajo"</formula>
    </cfRule>
  </conditionalFormatting>
  <conditionalFormatting sqref="N39">
    <cfRule type="cellIs" dxfId="721" priority="53" operator="equal">
      <formula>"Extremo"</formula>
    </cfRule>
    <cfRule type="cellIs" dxfId="720" priority="54" operator="equal">
      <formula>"Alto"</formula>
    </cfRule>
    <cfRule type="cellIs" dxfId="719" priority="55" operator="equal">
      <formula>"Moderado"</formula>
    </cfRule>
    <cfRule type="cellIs" dxfId="718" priority="56" operator="equal">
      <formula>"Bajo"</formula>
    </cfRule>
  </conditionalFormatting>
  <conditionalFormatting sqref="N41">
    <cfRule type="cellIs" dxfId="717" priority="46" operator="equal">
      <formula>"Moderado"</formula>
    </cfRule>
    <cfRule type="cellIs" dxfId="716" priority="47" operator="equal">
      <formula>"Bajo"</formula>
    </cfRule>
    <cfRule type="cellIs" dxfId="715" priority="45" operator="equal">
      <formula>"Alto"</formula>
    </cfRule>
    <cfRule type="cellIs" dxfId="714" priority="44" operator="equal">
      <formula>"Extremo"</formula>
    </cfRule>
  </conditionalFormatting>
  <conditionalFormatting sqref="N60">
    <cfRule type="cellIs" dxfId="713" priority="10" operator="equal">
      <formula>"Extremo"</formula>
    </cfRule>
    <cfRule type="cellIs" dxfId="712" priority="11" operator="equal">
      <formula>"Alto"</formula>
    </cfRule>
    <cfRule type="cellIs" dxfId="711" priority="12" operator="equal">
      <formula>"Moderado"</formula>
    </cfRule>
    <cfRule type="cellIs" dxfId="710" priority="13" operator="equal">
      <formula>"Bajo"</formula>
    </cfRule>
  </conditionalFormatting>
  <conditionalFormatting sqref="N62">
    <cfRule type="cellIs" dxfId="709" priority="1" operator="equal">
      <formula>"Extremo"</formula>
    </cfRule>
    <cfRule type="cellIs" dxfId="708" priority="2" operator="equal">
      <formula>"Alto"</formula>
    </cfRule>
    <cfRule type="cellIs" dxfId="707" priority="3" operator="equal">
      <formula>"Moderado"</formula>
    </cfRule>
    <cfRule type="cellIs" dxfId="706" priority="4" operator="equal">
      <formula>"Bajo"</formula>
    </cfRule>
  </conditionalFormatting>
  <conditionalFormatting sqref="N77">
    <cfRule type="cellIs" dxfId="705" priority="285" operator="equal">
      <formula>"Bajo"</formula>
    </cfRule>
    <cfRule type="cellIs" dxfId="704" priority="284" operator="equal">
      <formula>"Moderado"</formula>
    </cfRule>
    <cfRule type="cellIs" dxfId="703" priority="283" operator="equal">
      <formula>"Alto"</formula>
    </cfRule>
    <cfRule type="cellIs" dxfId="702" priority="282" operator="equal">
      <formula>"Extremo"</formula>
    </cfRule>
  </conditionalFormatting>
  <conditionalFormatting sqref="N96">
    <cfRule type="cellIs" dxfId="701" priority="149" operator="equal">
      <formula>"Alto"</formula>
    </cfRule>
    <cfRule type="cellIs" dxfId="700" priority="150" operator="equal">
      <formula>"Moderado"</formula>
    </cfRule>
    <cfRule type="cellIs" dxfId="699" priority="148" operator="equal">
      <formula>"Extremo"</formula>
    </cfRule>
    <cfRule type="cellIs" dxfId="698" priority="151" operator="equal">
      <formula>"Bajo"</formula>
    </cfRule>
  </conditionalFormatting>
  <conditionalFormatting sqref="Z16:Z23">
    <cfRule type="cellIs" dxfId="697" priority="121" operator="equal">
      <formula>"Media"</formula>
    </cfRule>
    <cfRule type="cellIs" dxfId="696" priority="122" operator="equal">
      <formula>"Baja"</formula>
    </cfRule>
    <cfRule type="cellIs" dxfId="695" priority="123" operator="equal">
      <formula>"Muy Baja"</formula>
    </cfRule>
    <cfRule type="cellIs" dxfId="694" priority="119" operator="equal">
      <formula>"Muy Alta"</formula>
    </cfRule>
    <cfRule type="cellIs" dxfId="693" priority="120" operator="equal">
      <formula>"Alta"</formula>
    </cfRule>
  </conditionalFormatting>
  <conditionalFormatting sqref="Z39:Z42">
    <cfRule type="cellIs" dxfId="692" priority="86" operator="equal">
      <formula>"Muy Baja"</formula>
    </cfRule>
    <cfRule type="cellIs" dxfId="691" priority="84" operator="equal">
      <formula>"Media"</formula>
    </cfRule>
    <cfRule type="cellIs" dxfId="690" priority="83" operator="equal">
      <formula>"Alta"</formula>
    </cfRule>
    <cfRule type="cellIs" dxfId="689" priority="82" operator="equal">
      <formula>"Muy Alta"</formula>
    </cfRule>
    <cfRule type="cellIs" dxfId="688" priority="85" operator="equal">
      <formula>"Baja"</formula>
    </cfRule>
  </conditionalFormatting>
  <conditionalFormatting sqref="Z60:Z62">
    <cfRule type="cellIs" dxfId="687" priority="31" operator="equal">
      <formula>"Media"</formula>
    </cfRule>
    <cfRule type="cellIs" dxfId="686" priority="32" operator="equal">
      <formula>"Baja"</formula>
    </cfRule>
    <cfRule type="cellIs" dxfId="685" priority="33" operator="equal">
      <formula>"Muy Baja"</formula>
    </cfRule>
    <cfRule type="cellIs" dxfId="684" priority="30" operator="equal">
      <formula>"Alta"</formula>
    </cfRule>
    <cfRule type="cellIs" dxfId="683" priority="29" operator="equal">
      <formula>"Muy Alta"</formula>
    </cfRule>
  </conditionalFormatting>
  <conditionalFormatting sqref="Z77:Z78">
    <cfRule type="cellIs" dxfId="682" priority="163" operator="equal">
      <formula>"Alta"</formula>
    </cfRule>
    <cfRule type="cellIs" dxfId="681" priority="164" operator="equal">
      <formula>"Media"</formula>
    </cfRule>
    <cfRule type="cellIs" dxfId="680" priority="165" operator="equal">
      <formula>"Baja"</formula>
    </cfRule>
    <cfRule type="cellIs" dxfId="679" priority="166" operator="equal">
      <formula>"Muy Baja"</formula>
    </cfRule>
    <cfRule type="cellIs" dxfId="678" priority="162" operator="equal">
      <formula>"Muy Alta"</formula>
    </cfRule>
  </conditionalFormatting>
  <conditionalFormatting sqref="Z96:Z97">
    <cfRule type="cellIs" dxfId="677" priority="136" operator="equal">
      <formula>"Media"</formula>
    </cfRule>
    <cfRule type="cellIs" dxfId="676" priority="138" operator="equal">
      <formula>"Muy Baja"</formula>
    </cfRule>
    <cfRule type="cellIs" dxfId="675" priority="134" operator="equal">
      <formula>"Muy Alta"</formula>
    </cfRule>
    <cfRule type="cellIs" dxfId="674" priority="137" operator="equal">
      <formula>"Baja"</formula>
    </cfRule>
    <cfRule type="cellIs" dxfId="673" priority="135" operator="equal">
      <formula>"Alta"</formula>
    </cfRule>
  </conditionalFormatting>
  <conditionalFormatting sqref="AB39:AB42">
    <cfRule type="cellIs" dxfId="672" priority="78" operator="equal">
      <formula>"Moderado"</formula>
    </cfRule>
    <cfRule type="cellIs" dxfId="671" priority="79" operator="equal">
      <formula>"Menor"</formula>
    </cfRule>
    <cfRule type="cellIs" dxfId="670" priority="80" operator="equal">
      <formula>"Leve"</formula>
    </cfRule>
    <cfRule type="cellIs" dxfId="669" priority="77" operator="equal">
      <formula>"Mayor"</formula>
    </cfRule>
    <cfRule type="cellIs" dxfId="668" priority="76" operator="equal">
      <formula>"Catastrófico"</formula>
    </cfRule>
  </conditionalFormatting>
  <conditionalFormatting sqref="AB60:AB62">
    <cfRule type="cellIs" dxfId="667" priority="40" operator="equal">
      <formula>"Moderado"</formula>
    </cfRule>
    <cfRule type="cellIs" dxfId="666" priority="39" operator="equal">
      <formula>"Mayor"</formula>
    </cfRule>
    <cfRule type="cellIs" dxfId="665" priority="38" operator="equal">
      <formula>"Catastrófico"</formula>
    </cfRule>
    <cfRule type="cellIs" dxfId="664" priority="41" operator="equal">
      <formula>"Menor"</formula>
    </cfRule>
    <cfRule type="cellIs" dxfId="663" priority="42" operator="equal">
      <formula>"Leve"</formula>
    </cfRule>
  </conditionalFormatting>
  <conditionalFormatting sqref="AB77:AB78">
    <cfRule type="cellIs" dxfId="662" priority="159" operator="equal">
      <formula>"Moderado"</formula>
    </cfRule>
    <cfRule type="cellIs" dxfId="661" priority="157" operator="equal">
      <formula>"Catastrófico"</formula>
    </cfRule>
    <cfRule type="cellIs" dxfId="660" priority="158" operator="equal">
      <formula>"Mayor"</formula>
    </cfRule>
    <cfRule type="cellIs" dxfId="659" priority="160" operator="equal">
      <formula>"Menor"</formula>
    </cfRule>
    <cfRule type="cellIs" dxfId="658" priority="161" operator="equal">
      <formula>"Leve"</formula>
    </cfRule>
  </conditionalFormatting>
  <conditionalFormatting sqref="AB96:AB97">
    <cfRule type="cellIs" dxfId="657" priority="142" operator="equal">
      <formula>"Menor"</formula>
    </cfRule>
    <cfRule type="cellIs" dxfId="656" priority="141" operator="equal">
      <formula>"Moderado"</formula>
    </cfRule>
    <cfRule type="cellIs" dxfId="655" priority="140" operator="equal">
      <formula>"Mayor"</formula>
    </cfRule>
    <cfRule type="cellIs" dxfId="654" priority="139" operator="equal">
      <formula>"Catastrófico"</formula>
    </cfRule>
    <cfRule type="cellIs" dxfId="653" priority="143" operator="equal">
      <formula>"Leve"</formula>
    </cfRule>
  </conditionalFormatting>
  <conditionalFormatting sqref="AD39:AD42">
    <cfRule type="cellIs" dxfId="652" priority="72" operator="equal">
      <formula>"Extremo"</formula>
    </cfRule>
    <cfRule type="cellIs" dxfId="651" priority="75" operator="equal">
      <formula>"Bajo"</formula>
    </cfRule>
    <cfRule type="cellIs" dxfId="650" priority="74" operator="equal">
      <formula>"Moderado"</formula>
    </cfRule>
    <cfRule type="cellIs" dxfId="649" priority="73" operator="equal">
      <formula>"Alto"</formula>
    </cfRule>
  </conditionalFormatting>
  <conditionalFormatting sqref="AD60:AD62">
    <cfRule type="cellIs" dxfId="648" priority="35" operator="equal">
      <formula>"Alto"</formula>
    </cfRule>
    <cfRule type="cellIs" dxfId="647" priority="34" operator="equal">
      <formula>"Extremo"</formula>
    </cfRule>
    <cfRule type="cellIs" dxfId="646" priority="36" operator="equal">
      <formula>"Moderado"</formula>
    </cfRule>
    <cfRule type="cellIs" dxfId="645" priority="37" operator="equal">
      <formula>"Bajo"</formula>
    </cfRule>
  </conditionalFormatting>
  <conditionalFormatting sqref="AD77:AD78">
    <cfRule type="cellIs" dxfId="644" priority="155" operator="equal">
      <formula>"Moderado"</formula>
    </cfRule>
    <cfRule type="cellIs" dxfId="643" priority="154" operator="equal">
      <formula>"Alto"</formula>
    </cfRule>
    <cfRule type="cellIs" dxfId="642" priority="153" operator="equal">
      <formula>"Extremo"</formula>
    </cfRule>
    <cfRule type="cellIs" dxfId="641" priority="156" operator="equal">
      <formula>"Bajo"</formula>
    </cfRule>
  </conditionalFormatting>
  <conditionalFormatting sqref="AD96:AD97">
    <cfRule type="cellIs" dxfId="640" priority="145" operator="equal">
      <formula>"Alto"</formula>
    </cfRule>
    <cfRule type="cellIs" dxfId="639" priority="147" operator="equal">
      <formula>"Bajo"</formula>
    </cfRule>
    <cfRule type="cellIs" dxfId="638" priority="144" operator="equal">
      <formula>"Extremo"</formula>
    </cfRule>
    <cfRule type="cellIs" dxfId="637" priority="146" operator="equal">
      <formula>"Moderado"</formula>
    </cfRule>
  </conditionalFormatting>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2929-5E98-4CE2-B0F2-59756CA7AD07}">
  <sheetPr>
    <tabColor rgb="FF0070C0"/>
  </sheetPr>
  <dimension ref="A2:AK21"/>
  <sheetViews>
    <sheetView topLeftCell="H9" zoomScale="70" zoomScaleNormal="70" workbookViewId="0">
      <selection activeCell="I16" sqref="I16:I17"/>
    </sheetView>
  </sheetViews>
  <sheetFormatPr baseColWidth="10" defaultRowHeight="14.4" x14ac:dyDescent="0.3"/>
  <cols>
    <col min="3" max="3" width="24.88671875" customWidth="1"/>
    <col min="4" max="4" width="27.33203125" customWidth="1"/>
    <col min="5" max="5" width="48" customWidth="1"/>
    <col min="16" max="16" width="40" customWidth="1"/>
  </cols>
  <sheetData>
    <row r="2" spans="1:37" ht="21" x14ac:dyDescent="0.4">
      <c r="A2" s="534" t="s">
        <v>728</v>
      </c>
      <c r="B2" s="536"/>
      <c r="C2" s="536"/>
      <c r="D2" s="536"/>
    </row>
    <row r="5" spans="1:37" x14ac:dyDescent="0.3">
      <c r="A5" s="373"/>
      <c r="B5" s="373"/>
      <c r="C5" s="373"/>
      <c r="D5" s="373"/>
      <c r="E5" s="374" t="s">
        <v>0</v>
      </c>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5" t="s">
        <v>1</v>
      </c>
      <c r="AI5" s="375"/>
      <c r="AJ5" s="375"/>
      <c r="AK5" s="375"/>
    </row>
    <row r="6" spans="1:37" x14ac:dyDescent="0.3">
      <c r="A6" s="373"/>
      <c r="B6" s="373"/>
      <c r="C6" s="373"/>
      <c r="D6" s="373"/>
      <c r="E6" s="374" t="s">
        <v>2</v>
      </c>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5" t="s">
        <v>3</v>
      </c>
      <c r="AI6" s="375"/>
      <c r="AJ6" s="375"/>
      <c r="AK6" s="375"/>
    </row>
    <row r="7" spans="1:37" x14ac:dyDescent="0.3">
      <c r="A7" s="373"/>
      <c r="B7" s="373"/>
      <c r="C7" s="373"/>
      <c r="D7" s="373"/>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5" t="s">
        <v>4</v>
      </c>
      <c r="AI7" s="375"/>
      <c r="AJ7" s="375"/>
      <c r="AK7" s="375"/>
    </row>
    <row r="8" spans="1:37" x14ac:dyDescent="0.3">
      <c r="A8" s="3"/>
      <c r="B8" s="4"/>
      <c r="C8" s="3"/>
      <c r="D8" s="3"/>
      <c r="E8" s="5"/>
      <c r="F8" s="3"/>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ht="31.5" customHeight="1" x14ac:dyDescent="0.3">
      <c r="A9" s="407" t="s">
        <v>5</v>
      </c>
      <c r="B9" s="407"/>
      <c r="C9" s="408" t="s">
        <v>729</v>
      </c>
      <c r="D9" s="408"/>
      <c r="E9" s="408"/>
      <c r="F9" s="408"/>
      <c r="G9" s="408"/>
      <c r="H9" s="409" t="s">
        <v>7</v>
      </c>
      <c r="I9" s="409"/>
      <c r="J9" s="537" t="s">
        <v>730</v>
      </c>
      <c r="K9" s="537"/>
      <c r="L9" s="537"/>
      <c r="M9" s="537"/>
      <c r="N9" s="537"/>
      <c r="O9" s="409" t="s">
        <v>8</v>
      </c>
      <c r="P9" s="409"/>
      <c r="Q9" s="496" t="s">
        <v>160</v>
      </c>
      <c r="R9" s="497"/>
      <c r="S9" s="497"/>
      <c r="T9" s="497"/>
      <c r="U9" s="497"/>
      <c r="V9" s="497"/>
      <c r="W9" s="497"/>
      <c r="X9" s="497"/>
      <c r="Y9" s="497"/>
      <c r="Z9" s="497"/>
      <c r="AA9" s="497"/>
      <c r="AB9" s="497"/>
      <c r="AC9" s="497"/>
      <c r="AD9" s="497"/>
      <c r="AE9" s="498"/>
      <c r="AF9" s="6" t="s">
        <v>10</v>
      </c>
      <c r="AG9" s="473" t="s">
        <v>161</v>
      </c>
      <c r="AH9" s="473"/>
      <c r="AI9" s="473"/>
      <c r="AJ9" s="473"/>
      <c r="AK9" s="473"/>
    </row>
    <row r="10" spans="1:37" x14ac:dyDescent="0.3">
      <c r="A10" s="378" t="s">
        <v>12</v>
      </c>
      <c r="B10" s="378"/>
      <c r="C10" s="378"/>
      <c r="D10" s="378"/>
      <c r="E10" s="378"/>
      <c r="F10" s="378"/>
      <c r="G10" s="378"/>
      <c r="H10" s="379" t="s">
        <v>13</v>
      </c>
      <c r="I10" s="379"/>
      <c r="J10" s="379"/>
      <c r="K10" s="379"/>
      <c r="L10" s="379"/>
      <c r="M10" s="379"/>
      <c r="N10" s="379"/>
      <c r="O10" s="380" t="s">
        <v>14</v>
      </c>
      <c r="P10" s="380"/>
      <c r="Q10" s="380"/>
      <c r="R10" s="380"/>
      <c r="S10" s="380"/>
      <c r="T10" s="380"/>
      <c r="U10" s="380"/>
      <c r="V10" s="380"/>
      <c r="W10" s="380"/>
      <c r="X10" s="380"/>
      <c r="Y10" s="381" t="s">
        <v>15</v>
      </c>
      <c r="Z10" s="381"/>
      <c r="AA10" s="381"/>
      <c r="AB10" s="381"/>
      <c r="AC10" s="381"/>
      <c r="AD10" s="381"/>
      <c r="AE10" s="381"/>
      <c r="AF10" s="382" t="s">
        <v>16</v>
      </c>
      <c r="AG10" s="382"/>
      <c r="AH10" s="382"/>
      <c r="AI10" s="382"/>
      <c r="AJ10" s="382"/>
      <c r="AK10" s="382"/>
    </row>
    <row r="11" spans="1:37" x14ac:dyDescent="0.3">
      <c r="A11" s="405" t="s">
        <v>17</v>
      </c>
      <c r="B11" s="378" t="s">
        <v>18</v>
      </c>
      <c r="C11" s="390" t="s">
        <v>19</v>
      </c>
      <c r="D11" s="390" t="s">
        <v>20</v>
      </c>
      <c r="E11" s="378" t="s">
        <v>21</v>
      </c>
      <c r="F11" s="390" t="s">
        <v>22</v>
      </c>
      <c r="G11" s="390" t="s">
        <v>23</v>
      </c>
      <c r="H11" s="388" t="s">
        <v>24</v>
      </c>
      <c r="I11" s="379" t="s">
        <v>25</v>
      </c>
      <c r="J11" s="388" t="s">
        <v>26</v>
      </c>
      <c r="K11" s="388" t="s">
        <v>27</v>
      </c>
      <c r="L11" s="388" t="s">
        <v>28</v>
      </c>
      <c r="M11" s="379" t="s">
        <v>25</v>
      </c>
      <c r="N11" s="388" t="s">
        <v>29</v>
      </c>
      <c r="O11" s="396" t="s">
        <v>30</v>
      </c>
      <c r="P11" s="397" t="s">
        <v>31</v>
      </c>
      <c r="Q11" s="398" t="s">
        <v>32</v>
      </c>
      <c r="R11" s="397" t="s">
        <v>33</v>
      </c>
      <c r="S11" s="397" t="s">
        <v>34</v>
      </c>
      <c r="T11" s="397"/>
      <c r="U11" s="397"/>
      <c r="V11" s="397"/>
      <c r="W11" s="397"/>
      <c r="X11" s="397"/>
      <c r="Y11" s="391" t="s">
        <v>35</v>
      </c>
      <c r="Z11" s="391" t="s">
        <v>36</v>
      </c>
      <c r="AA11" s="391" t="s">
        <v>25</v>
      </c>
      <c r="AB11" s="391" t="s">
        <v>37</v>
      </c>
      <c r="AC11" s="391" t="s">
        <v>25</v>
      </c>
      <c r="AD11" s="391" t="s">
        <v>38</v>
      </c>
      <c r="AE11" s="391" t="s">
        <v>39</v>
      </c>
      <c r="AF11" s="392" t="s">
        <v>16</v>
      </c>
      <c r="AG11" s="392" t="s">
        <v>40</v>
      </c>
      <c r="AH11" s="392" t="s">
        <v>41</v>
      </c>
      <c r="AI11" s="392" t="s">
        <v>42</v>
      </c>
      <c r="AJ11" s="392" t="s">
        <v>43</v>
      </c>
      <c r="AK11" s="392" t="s">
        <v>44</v>
      </c>
    </row>
    <row r="12" spans="1:37" ht="80.400000000000006" x14ac:dyDescent="0.3">
      <c r="A12" s="405"/>
      <c r="B12" s="378"/>
      <c r="C12" s="390"/>
      <c r="D12" s="390"/>
      <c r="E12" s="378"/>
      <c r="F12" s="390"/>
      <c r="G12" s="390"/>
      <c r="H12" s="388"/>
      <c r="I12" s="379"/>
      <c r="J12" s="388"/>
      <c r="K12" s="388"/>
      <c r="L12" s="379"/>
      <c r="M12" s="379"/>
      <c r="N12" s="388"/>
      <c r="O12" s="396"/>
      <c r="P12" s="397"/>
      <c r="Q12" s="399"/>
      <c r="R12" s="397"/>
      <c r="S12" s="7" t="s">
        <v>45</v>
      </c>
      <c r="T12" s="7" t="s">
        <v>46</v>
      </c>
      <c r="U12" s="7" t="s">
        <v>47</v>
      </c>
      <c r="V12" s="7" t="s">
        <v>48</v>
      </c>
      <c r="W12" s="7" t="s">
        <v>49</v>
      </c>
      <c r="X12" s="7" t="s">
        <v>50</v>
      </c>
      <c r="Y12" s="391"/>
      <c r="Z12" s="391"/>
      <c r="AA12" s="391"/>
      <c r="AB12" s="391"/>
      <c r="AC12" s="391"/>
      <c r="AD12" s="391"/>
      <c r="AE12" s="391"/>
      <c r="AF12" s="392"/>
      <c r="AG12" s="392"/>
      <c r="AH12" s="392"/>
      <c r="AI12" s="392"/>
      <c r="AJ12" s="392"/>
      <c r="AK12" s="392"/>
    </row>
    <row r="13" spans="1:37" ht="96.6" customHeight="1" x14ac:dyDescent="0.3">
      <c r="A13" s="542">
        <v>1</v>
      </c>
      <c r="B13" s="544" t="s">
        <v>130</v>
      </c>
      <c r="C13" s="546" t="s">
        <v>162</v>
      </c>
      <c r="D13" s="548" t="s">
        <v>163</v>
      </c>
      <c r="E13" s="550" t="s">
        <v>164</v>
      </c>
      <c r="F13" s="427" t="s">
        <v>55</v>
      </c>
      <c r="G13" s="427" t="s">
        <v>56</v>
      </c>
      <c r="H13" s="519" t="s">
        <v>212</v>
      </c>
      <c r="I13" s="522">
        <f t="shared" ref="I13" si="0">IF(H13="","",IF(H13="Muy Baja",0.2,IF(H13="Baja",0.4,IF(H13="Media",0.6,IF(H13="Alta",0.8,IF(H13="Muy Alta",1,))))))</f>
        <v>0.6</v>
      </c>
      <c r="J13" s="524" t="s">
        <v>165</v>
      </c>
      <c r="K13" s="552" t="s">
        <v>165</v>
      </c>
      <c r="L13" s="554" t="s">
        <v>166</v>
      </c>
      <c r="M13" s="538">
        <v>0.6</v>
      </c>
      <c r="N13" s="540" t="s">
        <v>166</v>
      </c>
      <c r="O13" s="54">
        <v>1</v>
      </c>
      <c r="P13" s="55" t="s">
        <v>841</v>
      </c>
      <c r="Q13" s="56" t="s">
        <v>167</v>
      </c>
      <c r="R13" s="54" t="s">
        <v>168</v>
      </c>
      <c r="S13" s="12" t="s">
        <v>60</v>
      </c>
      <c r="T13" s="12" t="s">
        <v>61</v>
      </c>
      <c r="U13" s="57" t="s">
        <v>169</v>
      </c>
      <c r="V13" s="12" t="s">
        <v>69</v>
      </c>
      <c r="W13" s="12" t="s">
        <v>63</v>
      </c>
      <c r="X13" s="12" t="s">
        <v>64</v>
      </c>
      <c r="Y13" s="58">
        <v>0.36</v>
      </c>
      <c r="Z13" s="59" t="s">
        <v>170</v>
      </c>
      <c r="AA13" s="57">
        <v>0.36</v>
      </c>
      <c r="AB13" s="59" t="s">
        <v>166</v>
      </c>
      <c r="AC13" s="57">
        <v>0.6</v>
      </c>
      <c r="AD13" s="60" t="s">
        <v>166</v>
      </c>
      <c r="AE13" s="12" t="s">
        <v>65</v>
      </c>
      <c r="AF13" s="61"/>
      <c r="AG13" s="62"/>
      <c r="AH13" s="63"/>
      <c r="AI13" s="63"/>
      <c r="AJ13" s="62"/>
      <c r="AK13" s="12"/>
    </row>
    <row r="14" spans="1:37" ht="14.4" customHeight="1" x14ac:dyDescent="0.3">
      <c r="A14" s="543"/>
      <c r="B14" s="545"/>
      <c r="C14" s="547"/>
      <c r="D14" s="549"/>
      <c r="E14" s="551"/>
      <c r="F14" s="509"/>
      <c r="G14" s="509"/>
      <c r="H14" s="520"/>
      <c r="I14" s="523"/>
      <c r="J14" s="525"/>
      <c r="K14" s="553"/>
      <c r="L14" s="555"/>
      <c r="M14" s="539"/>
      <c r="N14" s="541"/>
      <c r="O14" s="54">
        <v>2</v>
      </c>
      <c r="P14" s="55"/>
      <c r="Q14" s="55"/>
      <c r="R14" s="54" t="s">
        <v>171</v>
      </c>
      <c r="S14" s="64"/>
      <c r="T14" s="64"/>
      <c r="U14" s="57" t="s">
        <v>171</v>
      </c>
      <c r="V14" s="64"/>
      <c r="W14" s="64"/>
      <c r="X14" s="64"/>
      <c r="Y14" s="58" t="s">
        <v>171</v>
      </c>
      <c r="Z14" s="59" t="s">
        <v>171</v>
      </c>
      <c r="AA14" s="57" t="s">
        <v>171</v>
      </c>
      <c r="AB14" s="59" t="s">
        <v>171</v>
      </c>
      <c r="AC14" s="57" t="s">
        <v>171</v>
      </c>
      <c r="AD14" s="60" t="s">
        <v>171</v>
      </c>
      <c r="AE14" s="65"/>
      <c r="AF14" s="62"/>
      <c r="AG14" s="66"/>
      <c r="AH14" s="63"/>
      <c r="AI14" s="63"/>
      <c r="AJ14" s="62"/>
      <c r="AK14" s="12"/>
    </row>
    <row r="15" spans="1:37" ht="100.8" x14ac:dyDescent="0.3">
      <c r="A15" s="67">
        <v>2</v>
      </c>
      <c r="B15" s="18" t="s">
        <v>130</v>
      </c>
      <c r="C15" s="68" t="s">
        <v>172</v>
      </c>
      <c r="D15" s="68" t="s">
        <v>173</v>
      </c>
      <c r="E15" s="68" t="s">
        <v>174</v>
      </c>
      <c r="F15" s="18" t="s">
        <v>55</v>
      </c>
      <c r="G15" s="18" t="s">
        <v>56</v>
      </c>
      <c r="H15" s="19" t="s">
        <v>212</v>
      </c>
      <c r="I15" s="20">
        <f t="shared" ref="I15:I16" si="1">IF(H15="","",IF(H15="Muy Baja",0.2,IF(H15="Baja",0.4,IF(H15="Media",0.6,IF(H15="Alta",0.8,IF(H15="Muy Alta",1,))))))</f>
        <v>0.6</v>
      </c>
      <c r="J15" s="21" t="s">
        <v>165</v>
      </c>
      <c r="K15" s="20" t="str">
        <f>IF(J15="","",IF(NOT(ISERROR(MATCH(J15,'[14]Tabla Impacto'!$B$37:$B$39,0))),'[14]Tabla Impacto'!$F$37&amp;"Por favor no seleccionar los criterios de impacto(Afectación Económica o presupuestal y Pérdida Reputacional)",J15))</f>
        <v xml:space="preserve">     Entre 50 y 100 SMLMV </v>
      </c>
      <c r="L15" s="53" t="s">
        <v>166</v>
      </c>
      <c r="M15" s="69">
        <v>0.6</v>
      </c>
      <c r="N15" s="70" t="s">
        <v>166</v>
      </c>
      <c r="O15" s="54">
        <v>1</v>
      </c>
      <c r="P15" s="55" t="s">
        <v>842</v>
      </c>
      <c r="Q15" s="68" t="s">
        <v>177</v>
      </c>
      <c r="R15" s="54" t="s">
        <v>168</v>
      </c>
      <c r="S15" s="12" t="s">
        <v>60</v>
      </c>
      <c r="T15" s="12" t="s">
        <v>61</v>
      </c>
      <c r="U15" s="57" t="s">
        <v>169</v>
      </c>
      <c r="V15" s="12" t="s">
        <v>62</v>
      </c>
      <c r="W15" s="12" t="s">
        <v>63</v>
      </c>
      <c r="X15" s="12" t="s">
        <v>64</v>
      </c>
      <c r="Y15" s="25">
        <f t="shared" ref="Y15:Y18" si="2">IFERROR(IF(R15="Probabilidad",(I15-(+I15*U15)),IF(R15="Impacto",I15,"")),"")</f>
        <v>0.36</v>
      </c>
      <c r="Z15" s="59" t="s">
        <v>170</v>
      </c>
      <c r="AA15" s="24">
        <f t="shared" ref="AA15" si="3">+Y15</f>
        <v>0.36</v>
      </c>
      <c r="AB15" s="59" t="s">
        <v>166</v>
      </c>
      <c r="AC15" s="24">
        <f t="shared" ref="AC15:AC18" si="4">IFERROR(IF(R15="Impacto",(M15-(+M15*U15)),IF(R15="Probabilidad",M15,"")),"")</f>
        <v>0.6</v>
      </c>
      <c r="AD15" s="60" t="s">
        <v>166</v>
      </c>
      <c r="AE15" s="12" t="s">
        <v>65</v>
      </c>
      <c r="AF15" s="62"/>
      <c r="AG15" s="62"/>
      <c r="AH15" s="63"/>
      <c r="AI15" s="63"/>
      <c r="AJ15" s="62"/>
      <c r="AK15" s="12"/>
    </row>
    <row r="16" spans="1:37" ht="55.2" customHeight="1" x14ac:dyDescent="0.3">
      <c r="A16" s="468">
        <v>3</v>
      </c>
      <c r="B16" s="403" t="s">
        <v>70</v>
      </c>
      <c r="C16" s="403" t="s">
        <v>178</v>
      </c>
      <c r="D16" s="403" t="s">
        <v>179</v>
      </c>
      <c r="E16" s="404" t="s">
        <v>180</v>
      </c>
      <c r="F16" s="403" t="s">
        <v>55</v>
      </c>
      <c r="G16" s="403" t="s">
        <v>84</v>
      </c>
      <c r="H16" s="402" t="s">
        <v>170</v>
      </c>
      <c r="I16" s="400">
        <f t="shared" si="1"/>
        <v>0.4</v>
      </c>
      <c r="J16" s="401" t="s">
        <v>76</v>
      </c>
      <c r="K16" s="400" t="str">
        <f>IF(J16="","",IF(NOT(ISERROR(MATCH(J16,'[14]Tabla Impacto'!$B$37:$B$39,0))),'[14]Tabla Impacto'!$F$37&amp;"Por favor no seleccionar los criterios de impacto(Afectación Económica o presupuestal y Pérdida Reputacional)",J16))</f>
        <v xml:space="preserve">     El riesgo afecta la imagen de la entidad con algunos usuarios de relevancia frente al logro de los objetivos</v>
      </c>
      <c r="L16" s="402" t="str">
        <f>IF(OR(J16='[14]Tabla Impacto'!$F$25,J16='[14]Tabla Impacto'!$F$31),"Leve",IF(OR(J16='[14]Tabla Impacto'!$F$26,J16='[14]Tabla Impacto'!$F$32),"Menor",IF(OR(J16='[14]Tabla Impacto'!$F$27,J16='[14]Tabla Impacto'!$F$33,J16='[14]Tabla Impacto'!$F$37),"Moderado",IF(OR(J16='[14]Tabla Impacto'!$F$28,J16='[14]Tabla Impacto'!$F$34,J16='[14]Tabla Impacto'!$F$38),"Mayor",IF(OR(J16='[14]Tabla Impacto'!$F$29,J16='[14]Tabla Impacto'!$F$35,J16='[14]Tabla Impacto'!$F$39),"Catastrófico","")))))</f>
        <v/>
      </c>
      <c r="M16" s="400" t="str">
        <f t="shared" ref="M16" si="5">IF(L16="","",IF(L16="Leve",0.2,IF(L16="Menor",0.4,IF(L16="Moderado",0.6,IF(L16="Mayor",0.8,IF(L16="Catastrófico",1,))))))</f>
        <v/>
      </c>
      <c r="N16" s="374" t="str">
        <f t="shared" ref="N16" si="6">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22">
        <v>1</v>
      </c>
      <c r="P16" s="23" t="s">
        <v>181</v>
      </c>
      <c r="Q16" s="43" t="s">
        <v>182</v>
      </c>
      <c r="R16" s="22" t="str">
        <f t="shared" ref="R16:R17" si="7">IF(OR(S16="Preventivo",S16="Detectivo"),"Probabilidad",IF(S16="Correctivo","Impacto",""))</f>
        <v>Probabilidad</v>
      </c>
      <c r="S16" s="12" t="s">
        <v>60</v>
      </c>
      <c r="T16" s="12" t="s">
        <v>61</v>
      </c>
      <c r="U16" s="24" t="str">
        <f>IF(AND(S16="Preventivo",T16="Automático"),"50%",IF(AND(S16="Preventivo",T16="Manual"),"40%",IF(AND(S16="Detectivo",T16="Automático"),"40%",IF(AND(S16="Detectivo",T16="Manual"),"30%",IF(AND(S16="Correctivo",T16="Automático"),"35%",IF(AND(S16="Correctivo",T16="Manual"),"25%",""))))))</f>
        <v>40%</v>
      </c>
      <c r="V16" s="12" t="s">
        <v>69</v>
      </c>
      <c r="W16" s="12" t="s">
        <v>63</v>
      </c>
      <c r="X16" s="12" t="s">
        <v>64</v>
      </c>
      <c r="Y16" s="25">
        <f t="shared" si="2"/>
        <v>0.24</v>
      </c>
      <c r="Z16" s="19" t="str">
        <f>IFERROR(IF(Y16="","",IF(Y16&lt;=0.2,"Muy Baja",IF(Y16&lt;=0.4,"Baja",IF(Y16&lt;=0.6,"Media",IF(Y16&lt;=0.8,"Alta","Muy Alta"))))),"")</f>
        <v>Baja</v>
      </c>
      <c r="AA16" s="24">
        <f>+Y16</f>
        <v>0.24</v>
      </c>
      <c r="AB16" s="19" t="str">
        <f>IFERROR(IF(AC16="","",IF(AC16&lt;=0.2,"Leve",IF(AC16&lt;=0.4,"Menor",IF(AC16&lt;=0.6,"Moderado",IF(AC16&lt;=0.8,"Mayor","Catastrófico"))))),"")</f>
        <v/>
      </c>
      <c r="AC16" s="24" t="str">
        <f t="shared" si="4"/>
        <v/>
      </c>
      <c r="AD16" s="2" t="str">
        <f>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
      </c>
      <c r="AE16" s="12" t="s">
        <v>65</v>
      </c>
      <c r="AF16" s="18"/>
      <c r="AG16" s="12"/>
      <c r="AH16" s="26"/>
      <c r="AI16" s="26"/>
      <c r="AJ16" s="18"/>
      <c r="AK16" s="12"/>
    </row>
    <row r="17" spans="1:37" ht="55.2" x14ac:dyDescent="0.3">
      <c r="A17" s="469"/>
      <c r="B17" s="403"/>
      <c r="C17" s="403"/>
      <c r="D17" s="403"/>
      <c r="E17" s="404"/>
      <c r="F17" s="403"/>
      <c r="G17" s="403"/>
      <c r="H17" s="402"/>
      <c r="I17" s="400"/>
      <c r="J17" s="401"/>
      <c r="K17" s="400">
        <f>IF(NOT(ISERROR(MATCH(J17,_xlfn.ANCHORARRAY(E20),0))),#REF!&amp;"Por favor no seleccionar los criterios de impacto",J17)</f>
        <v>0</v>
      </c>
      <c r="L17" s="402"/>
      <c r="M17" s="400"/>
      <c r="N17" s="374"/>
      <c r="O17" s="22">
        <v>2</v>
      </c>
      <c r="P17" s="23" t="s">
        <v>183</v>
      </c>
      <c r="Q17" s="43" t="s">
        <v>184</v>
      </c>
      <c r="R17" s="22" t="str">
        <f t="shared" si="7"/>
        <v>Probabilidad</v>
      </c>
      <c r="S17" s="12" t="s">
        <v>60</v>
      </c>
      <c r="T17" s="12" t="s">
        <v>61</v>
      </c>
      <c r="U17" s="24" t="str">
        <f t="shared" ref="U17" si="8">IF(AND(S17="Preventivo",T17="Automático"),"50%",IF(AND(S17="Preventivo",T17="Manual"),"40%",IF(AND(S17="Detectivo",T17="Automático"),"40%",IF(AND(S17="Detectivo",T17="Manual"),"30%",IF(AND(S17="Correctivo",T17="Automático"),"35%",IF(AND(S17="Correctivo",T17="Manual"),"25%",""))))))</f>
        <v>40%</v>
      </c>
      <c r="V17" s="12" t="s">
        <v>69</v>
      </c>
      <c r="W17" s="12" t="s">
        <v>116</v>
      </c>
      <c r="X17" s="12" t="s">
        <v>64</v>
      </c>
      <c r="Y17" s="25">
        <f>IFERROR(IF(R17="Probabilidad",(I16-(+I16*U17)),IF(R17="Impacto",I16,"")),"")</f>
        <v>0.24</v>
      </c>
      <c r="Z17" s="19" t="s">
        <v>170</v>
      </c>
      <c r="AA17" s="24">
        <f t="shared" ref="AA17" si="9">+Y17</f>
        <v>0.24</v>
      </c>
      <c r="AB17" s="19" t="s">
        <v>166</v>
      </c>
      <c r="AC17" s="24" t="str">
        <f>IFERROR(IF(R17="Impacto",(M16-(+M16*U17)),IF(R17="Probabilidad",M16,"")),"")</f>
        <v/>
      </c>
      <c r="AD17" s="2" t="str">
        <f t="shared" ref="AD17" si="10">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Moderado</v>
      </c>
      <c r="AE17" s="12" t="s">
        <v>65</v>
      </c>
      <c r="AF17" s="18"/>
      <c r="AG17" s="12"/>
      <c r="AH17" s="26"/>
      <c r="AI17" s="26"/>
      <c r="AJ17" s="18"/>
      <c r="AK17" s="12"/>
    </row>
    <row r="18" spans="1:37" ht="76.5" customHeight="1" x14ac:dyDescent="0.3">
      <c r="A18" s="468">
        <v>4</v>
      </c>
      <c r="B18" s="403" t="s">
        <v>70</v>
      </c>
      <c r="C18" s="403" t="s">
        <v>513</v>
      </c>
      <c r="D18" s="403" t="s">
        <v>514</v>
      </c>
      <c r="E18" s="404" t="s">
        <v>639</v>
      </c>
      <c r="F18" s="403" t="s">
        <v>55</v>
      </c>
      <c r="G18" s="403" t="s">
        <v>56</v>
      </c>
      <c r="H18" s="402" t="s">
        <v>212</v>
      </c>
      <c r="I18" s="400">
        <f t="shared" ref="I18" si="11">IF(H18="","",IF(H18="Muy Baja",0.2,IF(H18="Baja",0.4,IF(H18="Media",0.6,IF(H18="Alta",0.8,IF(H18="Muy Alta",1,))))))</f>
        <v>0.6</v>
      </c>
      <c r="J18" s="401" t="s">
        <v>76</v>
      </c>
      <c r="K18" s="400" t="str">
        <f>IF(J18="","",IF(NOT(ISERROR(MATCH(J18,'[14]Tabla Impacto'!$B$37:$B$39,0))),'[14]Tabla Impacto'!$F$37&amp;"Por favor no seleccionar los criterios de impacto(Afectación Económica o presupuestal y Pérdida Reputacional)",J18))</f>
        <v xml:space="preserve">     El riesgo afecta la imagen de la entidad con algunos usuarios de relevancia frente al logro de los objetivos</v>
      </c>
      <c r="L18" s="402" t="str">
        <f>IF(OR(J18='[14]Tabla Impacto'!$F$25,J18='[14]Tabla Impacto'!$F$31),"Leve",IF(OR(J18='[14]Tabla Impacto'!$F$26,J18='[14]Tabla Impacto'!$F$32),"Menor",IF(OR(J18='[14]Tabla Impacto'!$F$27,J18='[14]Tabla Impacto'!$F$33,J18='[14]Tabla Impacto'!$F$37),"Moderado",IF(OR(J18='[14]Tabla Impacto'!$F$28,J18='[14]Tabla Impacto'!$F$34,J18='[14]Tabla Impacto'!$F$38),"Mayor",IF(OR(J18='[14]Tabla Impacto'!$F$29,J18='[14]Tabla Impacto'!$F$35,J18='[14]Tabla Impacto'!$F$39),"Catastrófico","")))))</f>
        <v/>
      </c>
      <c r="M18" s="400" t="str">
        <f t="shared" ref="M18" si="12">IF(L18="","",IF(L18="Leve",0.2,IF(L18="Menor",0.4,IF(L18="Moderado",0.6,IF(L18="Mayor",0.8,IF(L18="Catastrófico",1,))))))</f>
        <v/>
      </c>
      <c r="N18" s="374" t="str">
        <f t="shared" ref="N18" si="13">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22">
        <v>1</v>
      </c>
      <c r="P18" s="23" t="s">
        <v>843</v>
      </c>
      <c r="Q18" s="23" t="s">
        <v>516</v>
      </c>
      <c r="R18" s="22" t="s">
        <v>168</v>
      </c>
      <c r="S18" s="12" t="s">
        <v>60</v>
      </c>
      <c r="T18" s="12" t="s">
        <v>61</v>
      </c>
      <c r="U18" s="24" t="str">
        <f>IF(AND(S18="Preventivo",T18="Automático"),"50%",IF(AND(S18="Preventivo",T18="Manual"),"40%",IF(AND(S18="Detectivo",T18="Automático"),"40%",IF(AND(S18="Detectivo",T18="Manual"),"30%",IF(AND(S18="Correctivo",T18="Automático"),"35%",IF(AND(S18="Correctivo",T18="Manual"),"25%",""))))))</f>
        <v>40%</v>
      </c>
      <c r="V18" s="12" t="s">
        <v>69</v>
      </c>
      <c r="W18" s="12" t="s">
        <v>116</v>
      </c>
      <c r="X18" s="12" t="s">
        <v>64</v>
      </c>
      <c r="Y18" s="25">
        <f t="shared" si="2"/>
        <v>0.36</v>
      </c>
      <c r="Z18" s="19" t="str">
        <f>IFERROR(IF(Y18="","",IF(Y18&lt;=0.2,"Muy Baja",IF(Y18&lt;=0.4,"Baja",IF(Y18&lt;=0.6,"Media",IF(Y18&lt;=0.8,"Alta","Muy Alta"))))),"")</f>
        <v>Baja</v>
      </c>
      <c r="AA18" s="24">
        <f>+Y18</f>
        <v>0.36</v>
      </c>
      <c r="AB18" s="19" t="str">
        <f>IFERROR(IF(AC18="","",IF(AC18&lt;=0.2,"Leve",IF(AC18&lt;=0.4,"Menor",IF(AC18&lt;=0.6,"Moderado",IF(AC18&lt;=0.8,"Mayor","Catastrófico"))))),"")</f>
        <v/>
      </c>
      <c r="AC18" s="24" t="str">
        <f t="shared" si="4"/>
        <v/>
      </c>
      <c r="AD18" s="2" t="str">
        <f>IFERROR(IF(OR(AND(Z18="Muy Baja",AB18="Leve"),AND(Z18="Muy Baja",AB18="Menor"),AND(Z18="Baja",AB18="Leve")),"Bajo",IF(OR(AND(Z18="Muy baja",AB18="Moderado"),AND(Z18="Baja",AB18="Menor"),AND(Z18="Baja",AB18="Moderado"),AND(Z18="Media",AB18="Leve"),AND(Z18="Media",AB18="Menor"),AND(Z18="Media",AB18="Moderado"),AND(Z18="Alta",AB18="Leve"),AND(Z18="Alta",AB18="Menor")),"Moderado",IF(OR(AND(Z18="Muy Baja",AB18="Mayor"),AND(Z18="Baja",AB18="Mayor"),AND(Z18="Media",AB18="Mayor"),AND(Z18="Alta",AB18="Moderado"),AND(Z18="Alta",AB18="Mayor"),AND(Z18="Muy Alta",AB18="Leve"),AND(Z18="Muy Alta",AB18="Menor"),AND(Z18="Muy Alta",AB18="Moderado"),AND(Z18="Muy Alta",AB18="Mayor")),"Alto",IF(OR(AND(Z18="Muy Baja",AB18="Catastrófico"),AND(Z18="Baja",AB18="Catastrófico"),AND(Z18="Media",AB18="Catastrófico"),AND(Z18="Alta",AB18="Catastrófico"),AND(Z18="Muy Alta",AB18="Catastrófico")),"Extremo","")))),"")</f>
        <v/>
      </c>
      <c r="AE18" s="12" t="s">
        <v>65</v>
      </c>
      <c r="AF18" s="18"/>
      <c r="AG18" s="12"/>
      <c r="AH18" s="26"/>
      <c r="AI18" s="26"/>
      <c r="AJ18" s="18"/>
      <c r="AK18" s="12"/>
    </row>
    <row r="19" spans="1:37" ht="90.75" customHeight="1" x14ac:dyDescent="0.3">
      <c r="A19" s="469"/>
      <c r="B19" s="403"/>
      <c r="C19" s="403"/>
      <c r="D19" s="403"/>
      <c r="E19" s="404"/>
      <c r="F19" s="403"/>
      <c r="G19" s="403"/>
      <c r="H19" s="402"/>
      <c r="I19" s="400"/>
      <c r="J19" s="401"/>
      <c r="K19" s="400">
        <f>IF(NOT(ISERROR(MATCH(J19,_xlfn.ANCHORARRAY(#REF!),0))),#REF!&amp;"Por favor no seleccionar los criterios de impacto",J19)</f>
        <v>0</v>
      </c>
      <c r="L19" s="402"/>
      <c r="M19" s="400"/>
      <c r="N19" s="374"/>
      <c r="O19" s="22">
        <v>2</v>
      </c>
      <c r="P19" s="23" t="s">
        <v>515</v>
      </c>
      <c r="Q19" s="23" t="s">
        <v>640</v>
      </c>
      <c r="R19" s="22" t="s">
        <v>168</v>
      </c>
      <c r="S19" s="12" t="s">
        <v>60</v>
      </c>
      <c r="T19" s="12" t="s">
        <v>61</v>
      </c>
      <c r="U19" s="24" t="str">
        <f t="shared" ref="U19" si="14">IF(AND(S19="Preventivo",T19="Automático"),"50%",IF(AND(S19="Preventivo",T19="Manual"),"40%",IF(AND(S19="Detectivo",T19="Automático"),"40%",IF(AND(S19="Detectivo",T19="Manual"),"30%",IF(AND(S19="Correctivo",T19="Automático"),"35%",IF(AND(S19="Correctivo",T19="Manual"),"25%",""))))))</f>
        <v>40%</v>
      </c>
      <c r="V19" s="12" t="s">
        <v>69</v>
      </c>
      <c r="W19" s="12" t="s">
        <v>116</v>
      </c>
      <c r="X19" s="12" t="s">
        <v>64</v>
      </c>
      <c r="Y19" s="25">
        <f>IFERROR(IF(R19="Probabilidad",(I18-(+I18*U19)),IF(R19="Impacto",I18,"")),"")</f>
        <v>0.36</v>
      </c>
      <c r="Z19" s="19" t="str">
        <f t="shared" ref="Z19" si="15">IFERROR(IF(Y19="","",IF(Y19&lt;=0.2,"Muy Baja",IF(Y19&lt;=0.4,"Baja",IF(Y19&lt;=0.6,"Media",IF(Y19&lt;=0.8,"Alta","Muy Alta"))))),"")</f>
        <v>Baja</v>
      </c>
      <c r="AA19" s="24">
        <f t="shared" ref="AA19" si="16">+Y19</f>
        <v>0.36</v>
      </c>
      <c r="AB19" s="19" t="str">
        <f t="shared" ref="AB19" si="17">IFERROR(IF(AC19="","",IF(AC19&lt;=0.2,"Leve",IF(AC19&lt;=0.4,"Menor",IF(AC19&lt;=0.6,"Moderado",IF(AC19&lt;=0.8,"Mayor","Catastrófico"))))),"")</f>
        <v/>
      </c>
      <c r="AC19" s="24" t="str">
        <f>IFERROR(IF(R19="Impacto",(M18-(+M18*U19)),IF(R19="Probabilidad",M18,"")),"")</f>
        <v/>
      </c>
      <c r="AD19" s="2" t="str">
        <f t="shared" ref="AD19" si="18">IFERROR(IF(OR(AND(Z19="Muy Baja",AB19="Leve"),AND(Z19="Muy Baja",AB19="Menor"),AND(Z19="Baja",AB19="Leve")),"Bajo",IF(OR(AND(Z19="Muy baja",AB19="Moderado"),AND(Z19="Baja",AB19="Menor"),AND(Z19="Baja",AB19="Moderado"),AND(Z19="Media",AB19="Leve"),AND(Z19="Media",AB19="Menor"),AND(Z19="Media",AB19="Moderado"),AND(Z19="Alta",AB19="Leve"),AND(Z19="Alta",AB19="Menor")),"Moderado",IF(OR(AND(Z19="Muy Baja",AB19="Mayor"),AND(Z19="Baja",AB19="Mayor"),AND(Z19="Media",AB19="Mayor"),AND(Z19="Alta",AB19="Moderado"),AND(Z19="Alta",AB19="Mayor"),AND(Z19="Muy Alta",AB19="Leve"),AND(Z19="Muy Alta",AB19="Menor"),AND(Z19="Muy Alta",AB19="Moderado"),AND(Z19="Muy Alta",AB19="Mayor")),"Alto",IF(OR(AND(Z19="Muy Baja",AB19="Catastrófico"),AND(Z19="Baja",AB19="Catastrófico"),AND(Z19="Media",AB19="Catastrófico"),AND(Z19="Alta",AB19="Catastrófico"),AND(Z19="Muy Alta",AB19="Catastrófico")),"Extremo","")))),"")</f>
        <v/>
      </c>
      <c r="AE19" s="12" t="s">
        <v>65</v>
      </c>
      <c r="AF19" s="18"/>
      <c r="AG19" s="12"/>
      <c r="AH19" s="26"/>
      <c r="AI19" s="26"/>
      <c r="AJ19" s="18"/>
      <c r="AK19" s="12"/>
    </row>
    <row r="20" spans="1:37" x14ac:dyDescent="0.3">
      <c r="A20" s="393" t="s">
        <v>96</v>
      </c>
      <c r="B20" s="394"/>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5"/>
    </row>
    <row r="21" spans="1:37" x14ac:dyDescent="0.3">
      <c r="A21" s="27"/>
      <c r="B21" s="28" t="s">
        <v>97</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sheetData>
  <mergeCells count="94">
    <mergeCell ref="A20:AK20"/>
    <mergeCell ref="I18:I19"/>
    <mergeCell ref="J18:J19"/>
    <mergeCell ref="K18:K19"/>
    <mergeCell ref="L18:L19"/>
    <mergeCell ref="M18:M19"/>
    <mergeCell ref="N18:N19"/>
    <mergeCell ref="M16:M17"/>
    <mergeCell ref="N16:N17"/>
    <mergeCell ref="A18:A19"/>
    <mergeCell ref="B18:B19"/>
    <mergeCell ref="C18:C19"/>
    <mergeCell ref="D18:D19"/>
    <mergeCell ref="E18:E19"/>
    <mergeCell ref="F18:F19"/>
    <mergeCell ref="G18:G19"/>
    <mergeCell ref="H18:H19"/>
    <mergeCell ref="G16:G17"/>
    <mergeCell ref="H16:H17"/>
    <mergeCell ref="I16:I17"/>
    <mergeCell ref="J16:J17"/>
    <mergeCell ref="K16:K17"/>
    <mergeCell ref="L16:L17"/>
    <mergeCell ref="A16:A17"/>
    <mergeCell ref="B16:B17"/>
    <mergeCell ref="C16:C17"/>
    <mergeCell ref="D16:D17"/>
    <mergeCell ref="E16:E17"/>
    <mergeCell ref="F16:F17"/>
    <mergeCell ref="I13:I14"/>
    <mergeCell ref="J13:J14"/>
    <mergeCell ref="K13:K14"/>
    <mergeCell ref="L13:L14"/>
    <mergeCell ref="M13:M14"/>
    <mergeCell ref="N13:N14"/>
    <mergeCell ref="AJ11:AJ12"/>
    <mergeCell ref="AK11:AK12"/>
    <mergeCell ref="A13:A14"/>
    <mergeCell ref="B13:B14"/>
    <mergeCell ref="C13:C14"/>
    <mergeCell ref="D13:D14"/>
    <mergeCell ref="E13:E14"/>
    <mergeCell ref="F13:F14"/>
    <mergeCell ref="G13:G14"/>
    <mergeCell ref="H13:H14"/>
    <mergeCell ref="AD11:AD12"/>
    <mergeCell ref="AE11:AE12"/>
    <mergeCell ref="AF11:AF12"/>
    <mergeCell ref="AG11:AG12"/>
    <mergeCell ref="AH11:AH12"/>
    <mergeCell ref="AI11:AI12"/>
    <mergeCell ref="S11:X11"/>
    <mergeCell ref="Y11:Y12"/>
    <mergeCell ref="Z11:Z12"/>
    <mergeCell ref="AA11:AA12"/>
    <mergeCell ref="AB11:AB12"/>
    <mergeCell ref="AC11:AC12"/>
    <mergeCell ref="E11:E12"/>
    <mergeCell ref="R11:R12"/>
    <mergeCell ref="G11:G12"/>
    <mergeCell ref="H11:H12"/>
    <mergeCell ref="I11:I12"/>
    <mergeCell ref="J11:J12"/>
    <mergeCell ref="K11:K12"/>
    <mergeCell ref="L11:L12"/>
    <mergeCell ref="M11:M12"/>
    <mergeCell ref="N11:N12"/>
    <mergeCell ref="O11:O12"/>
    <mergeCell ref="P11:P12"/>
    <mergeCell ref="Q11:Q12"/>
    <mergeCell ref="F11:F12"/>
    <mergeCell ref="AG9:AK9"/>
    <mergeCell ref="A10:G10"/>
    <mergeCell ref="H10:N10"/>
    <mergeCell ref="O10:X10"/>
    <mergeCell ref="Y10:AE10"/>
    <mergeCell ref="AF10:AK10"/>
    <mergeCell ref="A9:B9"/>
    <mergeCell ref="C9:G9"/>
    <mergeCell ref="H9:I9"/>
    <mergeCell ref="J9:N9"/>
    <mergeCell ref="O9:P9"/>
    <mergeCell ref="Q9:AE9"/>
    <mergeCell ref="A11:A12"/>
    <mergeCell ref="B11:B12"/>
    <mergeCell ref="C11:C12"/>
    <mergeCell ref="A2:D2"/>
    <mergeCell ref="A5:D7"/>
    <mergeCell ref="D11:D12"/>
    <mergeCell ref="E5:AG5"/>
    <mergeCell ref="AH5:AK5"/>
    <mergeCell ref="E6:AG7"/>
    <mergeCell ref="AH6:AK6"/>
    <mergeCell ref="AH7:AK7"/>
  </mergeCells>
  <conditionalFormatting sqref="H13 H18">
    <cfRule type="cellIs" dxfId="636" priority="55" operator="equal">
      <formula>"Alta"</formula>
    </cfRule>
    <cfRule type="cellIs" dxfId="635" priority="54" operator="equal">
      <formula>"Muy Alta"</formula>
    </cfRule>
    <cfRule type="cellIs" dxfId="634" priority="58" operator="equal">
      <formula>"Muy Baja"</formula>
    </cfRule>
    <cfRule type="cellIs" dxfId="633" priority="56" operator="equal">
      <formula>"Media"</formula>
    </cfRule>
    <cfRule type="cellIs" dxfId="632" priority="57" operator="equal">
      <formula>"Baja"</formula>
    </cfRule>
  </conditionalFormatting>
  <conditionalFormatting sqref="H15:H16">
    <cfRule type="cellIs" dxfId="631" priority="1" operator="equal">
      <formula>"Muy Alta"</formula>
    </cfRule>
    <cfRule type="cellIs" dxfId="630" priority="2" operator="equal">
      <formula>"Alta"</formula>
    </cfRule>
    <cfRule type="cellIs" dxfId="629" priority="3" operator="equal">
      <formula>"Media"</formula>
    </cfRule>
    <cfRule type="cellIs" dxfId="628" priority="4" operator="equal">
      <formula>"Baja"</formula>
    </cfRule>
    <cfRule type="cellIs" dxfId="627" priority="5" operator="equal">
      <formula>"Muy Baja"</formula>
    </cfRule>
  </conditionalFormatting>
  <conditionalFormatting sqref="K13:K14">
    <cfRule type="containsText" dxfId="626" priority="45" operator="containsText" text="❌">
      <formula>NOT(ISERROR(SEARCH(("❌"),(K13))))</formula>
    </cfRule>
  </conditionalFormatting>
  <conditionalFormatting sqref="K15:K19">
    <cfRule type="containsText" dxfId="625" priority="11" operator="containsText" text="❌">
      <formula>NOT(ISERROR(SEARCH("❌",K15)))</formula>
    </cfRule>
  </conditionalFormatting>
  <conditionalFormatting sqref="L13 AB16:AB19">
    <cfRule type="cellIs" dxfId="624" priority="17" operator="equal">
      <formula>"Catastrófico"</formula>
    </cfRule>
    <cfRule type="cellIs" dxfId="623" priority="18" operator="equal">
      <formula>"Mayor"</formula>
    </cfRule>
    <cfRule type="cellIs" dxfId="622" priority="19" operator="equal">
      <formula>"Moderado"</formula>
    </cfRule>
    <cfRule type="cellIs" dxfId="621" priority="20" operator="equal">
      <formula>"Menor"</formula>
    </cfRule>
    <cfRule type="cellIs" dxfId="620" priority="21" operator="equal">
      <formula>"Leve"</formula>
    </cfRule>
  </conditionalFormatting>
  <conditionalFormatting sqref="L15:L16">
    <cfRule type="cellIs" dxfId="619" priority="15" operator="equal">
      <formula>"Menor"</formula>
    </cfRule>
    <cfRule type="cellIs" dxfId="618" priority="12" operator="equal">
      <formula>"Catastrófico"</formula>
    </cfRule>
    <cfRule type="cellIs" dxfId="617" priority="13" operator="equal">
      <formula>"Mayor"</formula>
    </cfRule>
    <cfRule type="cellIs" dxfId="616" priority="14" operator="equal">
      <formula>"Moderado"</formula>
    </cfRule>
    <cfRule type="cellIs" dxfId="615" priority="16" operator="equal">
      <formula>"Leve"</formula>
    </cfRule>
  </conditionalFormatting>
  <conditionalFormatting sqref="L18">
    <cfRule type="cellIs" dxfId="614" priority="6" operator="equal">
      <formula>"Catastrófico"</formula>
    </cfRule>
    <cfRule type="cellIs" dxfId="613" priority="7" operator="equal">
      <formula>"Mayor"</formula>
    </cfRule>
    <cfRule type="cellIs" dxfId="612" priority="9" operator="equal">
      <formula>"Menor"</formula>
    </cfRule>
    <cfRule type="cellIs" dxfId="611" priority="10" operator="equal">
      <formula>"Leve"</formula>
    </cfRule>
    <cfRule type="cellIs" dxfId="610" priority="8" operator="equal">
      <formula>"Moderado"</formula>
    </cfRule>
  </conditionalFormatting>
  <conditionalFormatting sqref="N13 AD13:AD15">
    <cfRule type="cellIs" dxfId="609" priority="37" operator="equal">
      <formula>"Extremo"</formula>
    </cfRule>
    <cfRule type="cellIs" dxfId="608" priority="40" operator="equal">
      <formula>"Bajo"</formula>
    </cfRule>
    <cfRule type="cellIs" dxfId="607" priority="39" operator="equal">
      <formula>"Moderado"</formula>
    </cfRule>
    <cfRule type="cellIs" dxfId="606" priority="38" operator="equal">
      <formula>"Alto"</formula>
    </cfRule>
  </conditionalFormatting>
  <conditionalFormatting sqref="N15">
    <cfRule type="cellIs" dxfId="605" priority="42" operator="equal">
      <formula>"Alto"</formula>
    </cfRule>
    <cfRule type="cellIs" dxfId="604" priority="43" operator="equal">
      <formula>"Moderado"</formula>
    </cfRule>
    <cfRule type="cellIs" dxfId="603" priority="44" operator="equal">
      <formula>"Bajo"</formula>
    </cfRule>
    <cfRule type="cellIs" dxfId="602" priority="41" operator="equal">
      <formula>"Extremo"</formula>
    </cfRule>
  </conditionalFormatting>
  <conditionalFormatting sqref="N16 N18">
    <cfRule type="cellIs" dxfId="601" priority="50" operator="equal">
      <formula>"Extremo"</formula>
    </cfRule>
    <cfRule type="cellIs" dxfId="600" priority="52" operator="equal">
      <formula>"Moderado"</formula>
    </cfRule>
    <cfRule type="cellIs" dxfId="599" priority="53" operator="equal">
      <formula>"Bajo"</formula>
    </cfRule>
    <cfRule type="cellIs" dxfId="598" priority="51" operator="equal">
      <formula>"Alto"</formula>
    </cfRule>
  </conditionalFormatting>
  <conditionalFormatting sqref="Z13:Z15">
    <cfRule type="cellIs" dxfId="597" priority="29" operator="equal">
      <formula>"Media"</formula>
    </cfRule>
    <cfRule type="cellIs" dxfId="596" priority="28" operator="equal">
      <formula>"Alta"</formula>
    </cfRule>
    <cfRule type="cellIs" dxfId="595" priority="27" operator="equal">
      <formula>"Muy Alta"</formula>
    </cfRule>
    <cfRule type="cellIs" dxfId="594" priority="31" operator="equal">
      <formula>"Muy Baja"</formula>
    </cfRule>
    <cfRule type="cellIs" dxfId="593" priority="30" operator="equal">
      <formula>"Baja"</formula>
    </cfRule>
  </conditionalFormatting>
  <conditionalFormatting sqref="Z16:Z19">
    <cfRule type="cellIs" dxfId="592" priority="23" operator="equal">
      <formula>"Alta"</formula>
    </cfRule>
    <cfRule type="cellIs" dxfId="591" priority="26" operator="equal">
      <formula>"Muy Baja"</formula>
    </cfRule>
    <cfRule type="cellIs" dxfId="590" priority="25" operator="equal">
      <formula>"Baja"</formula>
    </cfRule>
    <cfRule type="cellIs" dxfId="589" priority="24" operator="equal">
      <formula>"Media"</formula>
    </cfRule>
    <cfRule type="cellIs" dxfId="588" priority="22" operator="equal">
      <formula>"Muy Alta"</formula>
    </cfRule>
  </conditionalFormatting>
  <conditionalFormatting sqref="AB13:AB15">
    <cfRule type="cellIs" dxfId="587" priority="36" operator="equal">
      <formula>"Leve"</formula>
    </cfRule>
    <cfRule type="cellIs" dxfId="586" priority="32" operator="equal">
      <formula>"Catastrófico"</formula>
    </cfRule>
    <cfRule type="cellIs" dxfId="585" priority="33" operator="equal">
      <formula>"Mayor"</formula>
    </cfRule>
    <cfRule type="cellIs" dxfId="584" priority="34" operator="equal">
      <formula>"Moderado"</formula>
    </cfRule>
    <cfRule type="cellIs" dxfId="583" priority="35" operator="equal">
      <formula>"Menor"</formula>
    </cfRule>
  </conditionalFormatting>
  <conditionalFormatting sqref="AD16:AD19">
    <cfRule type="cellIs" dxfId="582" priority="46" operator="equal">
      <formula>"Extremo"</formula>
    </cfRule>
    <cfRule type="cellIs" dxfId="581" priority="47" operator="equal">
      <formula>"Alto"</formula>
    </cfRule>
    <cfRule type="cellIs" dxfId="580" priority="48" operator="equal">
      <formula>"Moderado"</formula>
    </cfRule>
    <cfRule type="cellIs" dxfId="579" priority="49" operator="equal">
      <formula>"Bajo"</formula>
    </cfRule>
  </conditionalFormatting>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F4A4-4EA3-4D4F-8282-34AA6F420912}">
  <sheetPr>
    <tabColor rgb="FF0070C0"/>
  </sheetPr>
  <dimension ref="A5:AK26"/>
  <sheetViews>
    <sheetView topLeftCell="A5" zoomScale="70" zoomScaleNormal="70" workbookViewId="0">
      <selection activeCell="A5" sqref="A5:D7"/>
    </sheetView>
  </sheetViews>
  <sheetFormatPr baseColWidth="10" defaultRowHeight="14.4" x14ac:dyDescent="0.3"/>
  <cols>
    <col min="3" max="3" width="24.88671875" customWidth="1"/>
    <col min="4" max="4" width="27.33203125" customWidth="1"/>
    <col min="5" max="5" width="48" customWidth="1"/>
    <col min="16" max="16" width="40" customWidth="1"/>
  </cols>
  <sheetData>
    <row r="5" spans="1:37" x14ac:dyDescent="0.3">
      <c r="A5" s="373"/>
      <c r="B5" s="373"/>
      <c r="C5" s="373"/>
      <c r="D5" s="373"/>
      <c r="E5" s="374" t="s">
        <v>0</v>
      </c>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5" t="s">
        <v>1</v>
      </c>
      <c r="AI5" s="375"/>
      <c r="AJ5" s="375"/>
      <c r="AK5" s="375"/>
    </row>
    <row r="6" spans="1:37" x14ac:dyDescent="0.3">
      <c r="A6" s="373"/>
      <c r="B6" s="373"/>
      <c r="C6" s="373"/>
      <c r="D6" s="373"/>
      <c r="E6" s="374" t="s">
        <v>2</v>
      </c>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5" t="s">
        <v>3</v>
      </c>
      <c r="AI6" s="375"/>
      <c r="AJ6" s="375"/>
      <c r="AK6" s="375"/>
    </row>
    <row r="7" spans="1:37" x14ac:dyDescent="0.3">
      <c r="A7" s="373"/>
      <c r="B7" s="373"/>
      <c r="C7" s="373"/>
      <c r="D7" s="373"/>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5" t="s">
        <v>4</v>
      </c>
      <c r="AI7" s="375"/>
      <c r="AJ7" s="375"/>
      <c r="AK7" s="375"/>
    </row>
    <row r="8" spans="1:37" x14ac:dyDescent="0.3">
      <c r="A8" s="3"/>
      <c r="B8" s="4"/>
      <c r="C8" s="3"/>
      <c r="D8" s="3"/>
      <c r="E8" s="5"/>
      <c r="F8" s="3"/>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ht="34.5" customHeight="1" x14ac:dyDescent="0.3">
      <c r="A9" s="407" t="s">
        <v>5</v>
      </c>
      <c r="B9" s="407"/>
      <c r="C9" s="408" t="s">
        <v>715</v>
      </c>
      <c r="D9" s="408"/>
      <c r="E9" s="408"/>
      <c r="F9" s="408"/>
      <c r="G9" s="408"/>
      <c r="H9" s="409" t="s">
        <v>7</v>
      </c>
      <c r="I9" s="409"/>
      <c r="J9" s="557" t="s">
        <v>714</v>
      </c>
      <c r="K9" s="557"/>
      <c r="L9" s="557"/>
      <c r="M9" s="557"/>
      <c r="N9" s="557"/>
      <c r="O9" s="409" t="s">
        <v>8</v>
      </c>
      <c r="P9" s="409"/>
      <c r="Q9" s="490" t="s">
        <v>98</v>
      </c>
      <c r="R9" s="491"/>
      <c r="S9" s="491"/>
      <c r="T9" s="491"/>
      <c r="U9" s="491"/>
      <c r="V9" s="491"/>
      <c r="W9" s="491"/>
      <c r="X9" s="491"/>
      <c r="Y9" s="491"/>
      <c r="Z9" s="491"/>
      <c r="AA9" s="491"/>
      <c r="AB9" s="491"/>
      <c r="AC9" s="491"/>
      <c r="AD9" s="491"/>
      <c r="AE9" s="492"/>
      <c r="AF9" s="147" t="s">
        <v>10</v>
      </c>
      <c r="AG9" s="556" t="s">
        <v>99</v>
      </c>
      <c r="AH9" s="556"/>
      <c r="AI9" s="556"/>
      <c r="AJ9" s="556"/>
      <c r="AK9" s="556"/>
    </row>
    <row r="10" spans="1:37" x14ac:dyDescent="0.3">
      <c r="A10" s="378" t="s">
        <v>12</v>
      </c>
      <c r="B10" s="378"/>
      <c r="C10" s="378"/>
      <c r="D10" s="378"/>
      <c r="E10" s="378"/>
      <c r="F10" s="378"/>
      <c r="G10" s="378"/>
      <c r="H10" s="379" t="s">
        <v>13</v>
      </c>
      <c r="I10" s="379"/>
      <c r="J10" s="379"/>
      <c r="K10" s="379"/>
      <c r="L10" s="379"/>
      <c r="M10" s="379"/>
      <c r="N10" s="379"/>
      <c r="O10" s="380" t="s">
        <v>14</v>
      </c>
      <c r="P10" s="380"/>
      <c r="Q10" s="380"/>
      <c r="R10" s="380"/>
      <c r="S10" s="380"/>
      <c r="T10" s="380"/>
      <c r="U10" s="380"/>
      <c r="V10" s="380"/>
      <c r="W10" s="380"/>
      <c r="X10" s="380"/>
      <c r="Y10" s="381" t="s">
        <v>15</v>
      </c>
      <c r="Z10" s="381"/>
      <c r="AA10" s="381"/>
      <c r="AB10" s="381"/>
      <c r="AC10" s="381"/>
      <c r="AD10" s="381"/>
      <c r="AE10" s="381"/>
      <c r="AF10" s="382" t="s">
        <v>16</v>
      </c>
      <c r="AG10" s="382"/>
      <c r="AH10" s="382"/>
      <c r="AI10" s="382"/>
      <c r="AJ10" s="382"/>
      <c r="AK10" s="382"/>
    </row>
    <row r="11" spans="1:37" x14ac:dyDescent="0.3">
      <c r="A11" s="405" t="s">
        <v>17</v>
      </c>
      <c r="B11" s="378" t="s">
        <v>18</v>
      </c>
      <c r="C11" s="390" t="s">
        <v>19</v>
      </c>
      <c r="D11" s="390" t="s">
        <v>20</v>
      </c>
      <c r="E11" s="378" t="s">
        <v>21</v>
      </c>
      <c r="F11" s="390" t="s">
        <v>22</v>
      </c>
      <c r="G11" s="390" t="s">
        <v>23</v>
      </c>
      <c r="H11" s="388" t="s">
        <v>24</v>
      </c>
      <c r="I11" s="379" t="s">
        <v>25</v>
      </c>
      <c r="J11" s="388" t="s">
        <v>26</v>
      </c>
      <c r="K11" s="388" t="s">
        <v>27</v>
      </c>
      <c r="L11" s="388" t="s">
        <v>28</v>
      </c>
      <c r="M11" s="379" t="s">
        <v>25</v>
      </c>
      <c r="N11" s="388" t="s">
        <v>29</v>
      </c>
      <c r="O11" s="396" t="s">
        <v>30</v>
      </c>
      <c r="P11" s="397" t="s">
        <v>31</v>
      </c>
      <c r="Q11" s="398" t="s">
        <v>32</v>
      </c>
      <c r="R11" s="397" t="s">
        <v>33</v>
      </c>
      <c r="S11" s="397" t="s">
        <v>34</v>
      </c>
      <c r="T11" s="397"/>
      <c r="U11" s="397"/>
      <c r="V11" s="397"/>
      <c r="W11" s="397"/>
      <c r="X11" s="397"/>
      <c r="Y11" s="391" t="s">
        <v>35</v>
      </c>
      <c r="Z11" s="391" t="s">
        <v>36</v>
      </c>
      <c r="AA11" s="391" t="s">
        <v>25</v>
      </c>
      <c r="AB11" s="391" t="s">
        <v>37</v>
      </c>
      <c r="AC11" s="391" t="s">
        <v>25</v>
      </c>
      <c r="AD11" s="391" t="s">
        <v>38</v>
      </c>
      <c r="AE11" s="391" t="s">
        <v>39</v>
      </c>
      <c r="AF11" s="392" t="s">
        <v>16</v>
      </c>
      <c r="AG11" s="392" t="s">
        <v>40</v>
      </c>
      <c r="AH11" s="392" t="s">
        <v>41</v>
      </c>
      <c r="AI11" s="392" t="s">
        <v>42</v>
      </c>
      <c r="AJ11" s="392" t="s">
        <v>43</v>
      </c>
      <c r="AK11" s="392" t="s">
        <v>44</v>
      </c>
    </row>
    <row r="12" spans="1:37" ht="80.400000000000006" x14ac:dyDescent="0.3">
      <c r="A12" s="405"/>
      <c r="B12" s="378"/>
      <c r="C12" s="390"/>
      <c r="D12" s="390"/>
      <c r="E12" s="378"/>
      <c r="F12" s="390"/>
      <c r="G12" s="390"/>
      <c r="H12" s="388"/>
      <c r="I12" s="379"/>
      <c r="J12" s="388"/>
      <c r="K12" s="388"/>
      <c r="L12" s="379"/>
      <c r="M12" s="379"/>
      <c r="N12" s="388"/>
      <c r="O12" s="396"/>
      <c r="P12" s="397"/>
      <c r="Q12" s="399"/>
      <c r="R12" s="397"/>
      <c r="S12" s="7" t="s">
        <v>45</v>
      </c>
      <c r="T12" s="7" t="s">
        <v>46</v>
      </c>
      <c r="U12" s="7" t="s">
        <v>47</v>
      </c>
      <c r="V12" s="7" t="s">
        <v>48</v>
      </c>
      <c r="W12" s="7" t="s">
        <v>49</v>
      </c>
      <c r="X12" s="7" t="s">
        <v>50</v>
      </c>
      <c r="Y12" s="391"/>
      <c r="Z12" s="391"/>
      <c r="AA12" s="391"/>
      <c r="AB12" s="391"/>
      <c r="AC12" s="391"/>
      <c r="AD12" s="391"/>
      <c r="AE12" s="391"/>
      <c r="AF12" s="392"/>
      <c r="AG12" s="392"/>
      <c r="AH12" s="392"/>
      <c r="AI12" s="392"/>
      <c r="AJ12" s="392"/>
      <c r="AK12" s="392"/>
    </row>
    <row r="13" spans="1:37" ht="109.2" customHeight="1" x14ac:dyDescent="0.3">
      <c r="A13" s="494">
        <v>1</v>
      </c>
      <c r="B13" s="403" t="s">
        <v>51</v>
      </c>
      <c r="C13" s="495" t="s">
        <v>100</v>
      </c>
      <c r="D13" s="495" t="s">
        <v>101</v>
      </c>
      <c r="E13" s="488" t="s">
        <v>102</v>
      </c>
      <c r="F13" s="403" t="s">
        <v>55</v>
      </c>
      <c r="G13" s="427" t="s">
        <v>103</v>
      </c>
      <c r="H13" s="519" t="s">
        <v>511</v>
      </c>
      <c r="I13" s="522">
        <f t="shared" ref="I13" si="0">IF(H13="","",IF(H13="Muy Baja",0.2,IF(H13="Baja",0.4,IF(H13="Media",0.6,IF(H13="Alta",0.8,IF(H13="Muy Alta",1,))))))</f>
        <v>1</v>
      </c>
      <c r="J13" s="401" t="s">
        <v>76</v>
      </c>
      <c r="K13" s="400" t="str">
        <f>IF(J13="","",IF(NOT(ISERROR(MATCH(J13,'[15]Tabla Impacto'!$B$37:$B$39,0))),'[15]Tabla Impacto'!$F$37&amp;"Por favor no seleccionar los criterios de impacto(Afectación Económica o presupuestal y Pérdida Reputacional)",J13))</f>
        <v xml:space="preserve">     El riesgo afecta la imagen de la entidad con algunos usuarios de relevancia frente al logro de los objetivos</v>
      </c>
      <c r="L13" s="402" t="str">
        <f>IF(OR(J13='[15]Tabla Impacto'!$F$25,J13='[15]Tabla Impacto'!$F$31),"Leve",IF(OR(J13='[15]Tabla Impacto'!$F$26,J13='[15]Tabla Impacto'!$F$32),"Menor",IF(OR(J13='[15]Tabla Impacto'!$F$27,J13='[15]Tabla Impacto'!$F$33,J13='[15]Tabla Impacto'!$F$37),"Moderado",IF(OR(J13='[15]Tabla Impacto'!$F$28,J13='[15]Tabla Impacto'!$F$34,J13='[15]Tabla Impacto'!$F$38),"Mayor",IF(OR(J13='[15]Tabla Impacto'!$F$29,J13='[15]Tabla Impacto'!$F$35,J13='[15]Tabla Impacto'!$F$39),"Catastrófico","")))))</f>
        <v/>
      </c>
      <c r="M13" s="400" t="str">
        <f t="shared" ref="M13" si="1">IF(L13="","",IF(L13="Leve",0.2,IF(L13="Menor",0.4,IF(L13="Moderado",0.6,IF(L13="Mayor",0.8,IF(L13="Catastrófico",1,))))))</f>
        <v/>
      </c>
      <c r="N13" s="374" t="str">
        <f t="shared" ref="N13" si="2">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
      </c>
      <c r="O13" s="8">
        <v>1</v>
      </c>
      <c r="P13" s="9" t="s">
        <v>835</v>
      </c>
      <c r="Q13" s="10" t="s">
        <v>104</v>
      </c>
      <c r="R13" s="11" t="str">
        <f t="shared" ref="R13:R20" si="3">IF(OR(S13="Preventivo",S13="Detectivo"),"Probabilidad",IF(S13="Correctivo","Impacto",""))</f>
        <v>Probabilidad</v>
      </c>
      <c r="S13" s="12" t="s">
        <v>68</v>
      </c>
      <c r="T13" s="12" t="s">
        <v>61</v>
      </c>
      <c r="U13" s="13" t="str">
        <f>IF(AND(S13="Preventivo",T13="Automático"),"50%",IF(AND(S13="Preventivo",T13="Manual"),"40%",IF(AND(S13="Detectivo",T13="Automático"),"40%",IF(AND(S13="Detectivo",T13="Manual"),"30%",IF(AND(S13="Correctivo",T13="Automático"),"35%",IF(AND(S13="Correctivo",T13="Manual"),"25%",""))))))</f>
        <v>30%</v>
      </c>
      <c r="V13" s="12" t="s">
        <v>69</v>
      </c>
      <c r="W13" s="12" t="s">
        <v>63</v>
      </c>
      <c r="X13" s="12" t="s">
        <v>64</v>
      </c>
      <c r="Y13" s="14">
        <f>IFERROR(IF(R13="Probabilidad",(I13-(+I13*U13)),IF(R13="Impacto",I13,"")),"")</f>
        <v>0.7</v>
      </c>
      <c r="Z13" s="15" t="str">
        <f>IFERROR(IF(Y13="","",IF(Y13&lt;=0.2,"Muy Baja",IF(Y13&lt;=0.4,"Baja",IF(Y13&lt;=0.6,"Media",IF(Y13&lt;=0.8,"Alta","Muy Alta"))))),"")</f>
        <v>Alta</v>
      </c>
      <c r="AA13" s="13">
        <f>+Y13</f>
        <v>0.7</v>
      </c>
      <c r="AB13" s="15" t="str">
        <f>IFERROR(IF(AC13="","",IF(AC13&lt;=0.2,"Leve",IF(AC13&lt;=0.4,"Menor",IF(AC13&lt;=0.6,"Moderado",IF(AC13&lt;=0.8,"Mayor","Catastrófico"))))),"")</f>
        <v/>
      </c>
      <c r="AC13" s="13" t="str">
        <f>IFERROR(IF(R13="Impacto",(M13-(+M13*U13)),IF(R13="Probabilidad",M13,"")),"")</f>
        <v/>
      </c>
      <c r="AD13" s="16"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
      </c>
      <c r="AE13" s="12" t="s">
        <v>65</v>
      </c>
      <c r="AF13" s="484"/>
      <c r="AG13" s="484"/>
      <c r="AH13" s="482"/>
      <c r="AI13" s="482"/>
      <c r="AJ13" s="482"/>
      <c r="AK13" s="12"/>
    </row>
    <row r="14" spans="1:37" ht="93.6" x14ac:dyDescent="0.3">
      <c r="A14" s="494"/>
      <c r="B14" s="403"/>
      <c r="C14" s="495"/>
      <c r="D14" s="495"/>
      <c r="E14" s="488"/>
      <c r="F14" s="403"/>
      <c r="G14" s="509"/>
      <c r="H14" s="520"/>
      <c r="I14" s="523"/>
      <c r="J14" s="401"/>
      <c r="K14" s="400">
        <f>IF(NOT(ISERROR(MATCH(J14,_xlfn.ANCHORARRAY(E16),0))),#REF!&amp;"Por favor no seleccionar los criterios de impacto",J14)</f>
        <v>0</v>
      </c>
      <c r="L14" s="402"/>
      <c r="M14" s="400"/>
      <c r="N14" s="374"/>
      <c r="O14" s="8">
        <v>2</v>
      </c>
      <c r="P14" s="9" t="s">
        <v>836</v>
      </c>
      <c r="Q14" s="10" t="s">
        <v>105</v>
      </c>
      <c r="R14" s="11" t="str">
        <f t="shared" si="3"/>
        <v>Probabilidad</v>
      </c>
      <c r="S14" s="12" t="s">
        <v>68</v>
      </c>
      <c r="T14" s="12" t="s">
        <v>61</v>
      </c>
      <c r="U14" s="13" t="str">
        <f t="shared" ref="U14" si="4">IF(AND(S14="Preventivo",T14="Automático"),"50%",IF(AND(S14="Preventivo",T14="Manual"),"40%",IF(AND(S14="Detectivo",T14="Automático"),"40%",IF(AND(S14="Detectivo",T14="Manual"),"30%",IF(AND(S14="Correctivo",T14="Automático"),"35%",IF(AND(S14="Correctivo",T14="Manual"),"25%",""))))))</f>
        <v>30%</v>
      </c>
      <c r="V14" s="12" t="s">
        <v>69</v>
      </c>
      <c r="W14" s="12" t="s">
        <v>63</v>
      </c>
      <c r="X14" s="12" t="s">
        <v>64</v>
      </c>
      <c r="Y14" s="25">
        <f>IFERROR(IF(R14="Probabilidad",(I13-(+I13*U14)),IF(R14="Impacto",I13,"")),"")</f>
        <v>0.7</v>
      </c>
      <c r="Z14" s="15" t="str">
        <f t="shared" ref="Z14:Z20" si="5">IFERROR(IF(Y14="","",IF(Y14&lt;=0.2,"Muy Baja",IF(Y14&lt;=0.4,"Baja",IF(Y14&lt;=0.6,"Media",IF(Y14&lt;=0.8,"Alta","Muy Alta"))))),"")</f>
        <v>Alta</v>
      </c>
      <c r="AA14" s="13">
        <f t="shared" ref="AA14" si="6">+Y14</f>
        <v>0.7</v>
      </c>
      <c r="AB14" s="15" t="str">
        <f t="shared" ref="AB14:AB20" si="7">IFERROR(IF(AC14="","",IF(AC14&lt;=0.2,"Leve",IF(AC14&lt;=0.4,"Menor",IF(AC14&lt;=0.6,"Moderado",IF(AC14&lt;=0.8,"Mayor","Catastrófico"))))),"")</f>
        <v/>
      </c>
      <c r="AC14" s="13" t="str">
        <f>IFERROR(IF(AND(R13="Impacto",R14="Impacto"),(AC13-(+AC13*U14)),IF(R14="Impacto",(#REF!-(+#REF!*U14)),IF(R14="Probabilidad",AC13,""))),"")</f>
        <v/>
      </c>
      <c r="AD14" s="16" t="str">
        <f t="shared" ref="AD14" si="8">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
      </c>
      <c r="AE14" s="12" t="s">
        <v>65</v>
      </c>
      <c r="AF14" s="485"/>
      <c r="AG14" s="485"/>
      <c r="AH14" s="483"/>
      <c r="AI14" s="483"/>
      <c r="AJ14" s="483"/>
      <c r="AK14" s="12"/>
    </row>
    <row r="15" spans="1:37" ht="124.8" customHeight="1" x14ac:dyDescent="0.3">
      <c r="A15" s="494">
        <v>2</v>
      </c>
      <c r="B15" s="403" t="s">
        <v>70</v>
      </c>
      <c r="C15" s="495" t="s">
        <v>106</v>
      </c>
      <c r="D15" s="495" t="s">
        <v>107</v>
      </c>
      <c r="E15" s="488" t="s">
        <v>108</v>
      </c>
      <c r="F15" s="403" t="s">
        <v>74</v>
      </c>
      <c r="G15" s="427" t="s">
        <v>56</v>
      </c>
      <c r="H15" s="519" t="s">
        <v>212</v>
      </c>
      <c r="I15" s="522">
        <f t="shared" ref="I15" si="9">IF(H15="","",IF(H15="Muy Baja",0.2,IF(H15="Baja",0.4,IF(H15="Media",0.6,IF(H15="Alta",0.8,IF(H15="Muy Alta",1,))))))</f>
        <v>0.6</v>
      </c>
      <c r="J15" s="401" t="s">
        <v>76</v>
      </c>
      <c r="K15" s="400" t="str">
        <f>IF(J15="","",IF(NOT(ISERROR(MATCH(J15,'[15]Tabla Impacto'!$B$37:$B$39,0))),'[15]Tabla Impacto'!$F$37&amp;"Por favor no seleccionar los criterios de impacto(Afectación Económica o presupuestal y Pérdida Reputacional)",J15))</f>
        <v xml:space="preserve">     El riesgo afecta la imagen de la entidad con algunos usuarios de relevancia frente al logro de los objetivos</v>
      </c>
      <c r="L15" s="402" t="str">
        <f>IF(OR(J15='[15]Tabla Impacto'!$F$25,J15='[15]Tabla Impacto'!$F$31),"Leve",IF(OR(J15='[15]Tabla Impacto'!$F$26,J15='[15]Tabla Impacto'!$F$32),"Menor",IF(OR(J15='[15]Tabla Impacto'!$F$27,J15='[15]Tabla Impacto'!$F$33,J15='[15]Tabla Impacto'!$F$37),"Moderado",IF(OR(J15='[15]Tabla Impacto'!$F$28,J15='[15]Tabla Impacto'!$F$34,J15='[15]Tabla Impacto'!$F$38),"Mayor",IF(OR(J15='[15]Tabla Impacto'!$F$29,J15='[15]Tabla Impacto'!$F$35,J15='[15]Tabla Impacto'!$F$39),"Catastrófico","")))))</f>
        <v/>
      </c>
      <c r="M15" s="400" t="str">
        <f t="shared" ref="M15" si="10">IF(L15="","",IF(L15="Leve",0.2,IF(L15="Menor",0.4,IF(L15="Moderado",0.6,IF(L15="Mayor",0.8,IF(L15="Catastrófico",1,))))))</f>
        <v/>
      </c>
      <c r="N15" s="374" t="str">
        <f t="shared" ref="N15" si="1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8">
        <v>1</v>
      </c>
      <c r="P15" s="9" t="s">
        <v>837</v>
      </c>
      <c r="Q15" s="10" t="s">
        <v>109</v>
      </c>
      <c r="R15" s="11" t="str">
        <f t="shared" si="3"/>
        <v>Probabilidad</v>
      </c>
      <c r="S15" s="12" t="s">
        <v>68</v>
      </c>
      <c r="T15" s="12" t="s">
        <v>61</v>
      </c>
      <c r="U15" s="13" t="str">
        <f>IF(AND(S15="Preventivo",T15="Automático"),"50%",IF(AND(S15="Preventivo",T15="Manual"),"40%",IF(AND(S15="Detectivo",T15="Automático"),"40%",IF(AND(S15="Detectivo",T15="Manual"),"30%",IF(AND(S15="Correctivo",T15="Automático"),"35%",IF(AND(S15="Correctivo",T15="Manual"),"25%",""))))))</f>
        <v>30%</v>
      </c>
      <c r="V15" s="12" t="s">
        <v>69</v>
      </c>
      <c r="W15" s="12" t="s">
        <v>63</v>
      </c>
      <c r="X15" s="12" t="s">
        <v>64</v>
      </c>
      <c r="Y15" s="14">
        <f>IFERROR(IF(R15="Probabilidad",(I15-(+I15*U15)),IF(R15="Impacto",I15,"")),"")</f>
        <v>0.42</v>
      </c>
      <c r="Z15" s="15" t="str">
        <f>IFERROR(IF(Y15="","",IF(Y15&lt;=0.2,"Muy Baja",IF(Y15&lt;=0.4,"Baja",IF(Y15&lt;=0.6,"Media",IF(Y15&lt;=0.8,"Alta","Muy Alta"))))),"")</f>
        <v>Media</v>
      </c>
      <c r="AA15" s="13">
        <f>+Y15</f>
        <v>0.42</v>
      </c>
      <c r="AB15" s="15" t="str">
        <f>IFERROR(IF(AC15="","",IF(AC15&lt;=0.2,"Leve",IF(AC15&lt;=0.4,"Menor",IF(AC15&lt;=0.6,"Moderado",IF(AC15&lt;=0.8,"Mayor","Catastrófico"))))),"")</f>
        <v/>
      </c>
      <c r="AC15" s="13" t="str">
        <f>IFERROR(IF(R15="Impacto",(M15-(+M15*U15)),IF(R15="Probabilidad",M15,"")),"")</f>
        <v/>
      </c>
      <c r="AD15" s="16" t="str">
        <f>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
      </c>
      <c r="AE15" s="12" t="s">
        <v>65</v>
      </c>
      <c r="AF15" s="484"/>
      <c r="AG15" s="484"/>
      <c r="AH15" s="482"/>
      <c r="AI15" s="482"/>
      <c r="AJ15" s="482"/>
      <c r="AK15" s="12"/>
    </row>
    <row r="16" spans="1:37" ht="15.6" x14ac:dyDescent="0.3">
      <c r="A16" s="494"/>
      <c r="B16" s="403"/>
      <c r="C16" s="495"/>
      <c r="D16" s="495"/>
      <c r="E16" s="488"/>
      <c r="F16" s="403"/>
      <c r="G16" s="509"/>
      <c r="H16" s="520"/>
      <c r="I16" s="523"/>
      <c r="J16" s="401"/>
      <c r="K16" s="400">
        <f>IF(NOT(ISERROR(MATCH(J16,_xlfn.ANCHORARRAY(E18),0))),#REF!&amp;"Por favor no seleccionar los criterios de impacto",J16)</f>
        <v>0</v>
      </c>
      <c r="L16" s="402"/>
      <c r="M16" s="400"/>
      <c r="N16" s="374"/>
      <c r="O16" s="8">
        <v>2</v>
      </c>
      <c r="P16" s="9"/>
      <c r="Q16" s="10"/>
      <c r="R16" s="11" t="str">
        <f t="shared" si="3"/>
        <v/>
      </c>
      <c r="S16" s="31"/>
      <c r="T16" s="31"/>
      <c r="U16" s="13" t="str">
        <f t="shared" ref="U16" si="12">IF(AND(S16="Preventivo",T16="Automático"),"50%",IF(AND(S16="Preventivo",T16="Manual"),"40%",IF(AND(S16="Detectivo",T16="Automático"),"40%",IF(AND(S16="Detectivo",T16="Manual"),"30%",IF(AND(S16="Correctivo",T16="Automático"),"35%",IF(AND(S16="Correctivo",T16="Manual"),"25%",""))))))</f>
        <v/>
      </c>
      <c r="V16" s="31"/>
      <c r="W16" s="31"/>
      <c r="X16" s="31"/>
      <c r="Y16" s="14" t="str">
        <f>IFERROR(IF(AND(R15="Probabilidad",R16="Probabilidad"),(AA15-(+AA15*U16)),IF(R16="Probabilidad",(I15-(+I15*U16)),IF(R16="Impacto",AA15,""))),"")</f>
        <v/>
      </c>
      <c r="Z16" s="15" t="str">
        <f t="shared" si="5"/>
        <v/>
      </c>
      <c r="AA16" s="13" t="str">
        <f t="shared" ref="AA16" si="13">+Y16</f>
        <v/>
      </c>
      <c r="AB16" s="15" t="str">
        <f t="shared" si="7"/>
        <v/>
      </c>
      <c r="AC16" s="13" t="str">
        <f>IFERROR(IF(AND(R15="Impacto",R16="Impacto"),(AC13-(+AC13*U16)),IF(R16="Impacto",(#REF!-(+#REF!*U16)),IF(R16="Probabilidad",AC13,""))),"")</f>
        <v/>
      </c>
      <c r="AD16" s="16" t="str">
        <f t="shared" ref="AD16" si="14">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
      </c>
      <c r="AE16" s="31"/>
      <c r="AF16" s="485"/>
      <c r="AG16" s="485"/>
      <c r="AH16" s="483"/>
      <c r="AI16" s="483"/>
      <c r="AJ16" s="483"/>
      <c r="AK16" s="12"/>
    </row>
    <row r="17" spans="1:37" ht="140.4" customHeight="1" x14ac:dyDescent="0.3">
      <c r="A17" s="494">
        <v>3</v>
      </c>
      <c r="B17" s="403" t="s">
        <v>70</v>
      </c>
      <c r="C17" s="495" t="s">
        <v>110</v>
      </c>
      <c r="D17" s="495" t="s">
        <v>111</v>
      </c>
      <c r="E17" s="488" t="s">
        <v>112</v>
      </c>
      <c r="F17" s="403" t="s">
        <v>113</v>
      </c>
      <c r="G17" s="427" t="s">
        <v>84</v>
      </c>
      <c r="H17" s="519" t="s">
        <v>170</v>
      </c>
      <c r="I17" s="522">
        <f t="shared" ref="I17" si="15">IF(H17="","",IF(H17="Muy Baja",0.2,IF(H17="Baja",0.4,IF(H17="Media",0.6,IF(H17="Alta",0.8,IF(H17="Muy Alta",1,))))))</f>
        <v>0.4</v>
      </c>
      <c r="J17" s="401" t="s">
        <v>76</v>
      </c>
      <c r="K17" s="400" t="str">
        <f>IF(J17="","",IF(NOT(ISERROR(MATCH(J17,'[15]Tabla Impacto'!$B$37:$B$39,0))),'[15]Tabla Impacto'!$F$37&amp;"Por favor no seleccionar los criterios de impacto(Afectación Económica o presupuestal y Pérdida Reputacional)",J17))</f>
        <v xml:space="preserve">     El riesgo afecta la imagen de la entidad con algunos usuarios de relevancia frente al logro de los objetivos</v>
      </c>
      <c r="L17" s="402" t="str">
        <f>IF(OR(J17='[15]Tabla Impacto'!$F$25,J17='[15]Tabla Impacto'!$F$31),"Leve",IF(OR(J17='[15]Tabla Impacto'!$F$26,J17='[15]Tabla Impacto'!$F$32),"Menor",IF(OR(J17='[15]Tabla Impacto'!$F$27,J17='[15]Tabla Impacto'!$F$33,J17='[15]Tabla Impacto'!$F$37),"Moderado",IF(OR(J17='[15]Tabla Impacto'!$F$28,J17='[15]Tabla Impacto'!$F$34,J17='[15]Tabla Impacto'!$F$38),"Mayor",IF(OR(J17='[15]Tabla Impacto'!$F$29,J17='[15]Tabla Impacto'!$F$35,J17='[15]Tabla Impacto'!$F$39),"Catastrófico","")))))</f>
        <v/>
      </c>
      <c r="M17" s="400" t="str">
        <f t="shared" ref="M17" si="16">IF(L17="","",IF(L17="Leve",0.2,IF(L17="Menor",0.4,IF(L17="Moderado",0.6,IF(L17="Mayor",0.8,IF(L17="Catastrófico",1,))))))</f>
        <v/>
      </c>
      <c r="N17" s="374" t="str">
        <f t="shared" ref="N17" si="17">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
      </c>
      <c r="O17" s="8">
        <v>1</v>
      </c>
      <c r="P17" s="9" t="s">
        <v>838</v>
      </c>
      <c r="Q17" s="10" t="s">
        <v>114</v>
      </c>
      <c r="R17" s="11" t="str">
        <f t="shared" si="3"/>
        <v>Impacto</v>
      </c>
      <c r="S17" s="12" t="s">
        <v>115</v>
      </c>
      <c r="T17" s="12" t="s">
        <v>61</v>
      </c>
      <c r="U17" s="13" t="str">
        <f>IF(AND(S17="Preventivo",T17="Automático"),"50%",IF(AND(S17="Preventivo",T17="Manual"),"40%",IF(AND(S17="Detectivo",T17="Automático"),"40%",IF(AND(S17="Detectivo",T17="Manual"),"30%",IF(AND(S17="Correctivo",T17="Automático"),"35%",IF(AND(S17="Correctivo",T17="Manual"),"25%",""))))))</f>
        <v>25%</v>
      </c>
      <c r="V17" s="12" t="s">
        <v>62</v>
      </c>
      <c r="W17" s="12" t="s">
        <v>116</v>
      </c>
      <c r="X17" s="12" t="s">
        <v>64</v>
      </c>
      <c r="Y17" s="14">
        <f>IFERROR(IF(R17="Probabilidad",(I17-(+I17*U17)),IF(R17="Impacto",I17,"")),"")</f>
        <v>0.4</v>
      </c>
      <c r="Z17" s="15" t="str">
        <f>IFERROR(IF(Y17="","",IF(Y17&lt;=0.2,"Muy Baja",IF(Y17&lt;=0.4,"Baja",IF(Y17&lt;=0.6,"Media",IF(Y17&lt;=0.8,"Alta","Muy Alta"))))),"")</f>
        <v>Baja</v>
      </c>
      <c r="AA17" s="13">
        <f>+Y17</f>
        <v>0.4</v>
      </c>
      <c r="AB17" s="15" t="str">
        <f>IFERROR(IF(AC17="","",IF(AC17&lt;=0.2,"Leve",IF(AC17&lt;=0.4,"Menor",IF(AC17&lt;=0.6,"Moderado",IF(AC17&lt;=0.8,"Mayor","Catastrófico"))))),"")</f>
        <v/>
      </c>
      <c r="AC17" s="13" t="str">
        <f>IFERROR(IF(R17="Impacto",(M17-(+M17*U17)),IF(R17="Probabilidad",M17,"")),"")</f>
        <v/>
      </c>
      <c r="AD17" s="16" t="str">
        <f>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
      </c>
      <c r="AE17" s="12" t="s">
        <v>65</v>
      </c>
      <c r="AF17" s="484"/>
      <c r="AG17" s="484"/>
      <c r="AH17" s="482"/>
      <c r="AI17" s="482"/>
      <c r="AJ17" s="482"/>
      <c r="AK17" s="12"/>
    </row>
    <row r="18" spans="1:37" ht="140.4" x14ac:dyDescent="0.3">
      <c r="A18" s="494"/>
      <c r="B18" s="403"/>
      <c r="C18" s="495"/>
      <c r="D18" s="495"/>
      <c r="E18" s="488"/>
      <c r="F18" s="403"/>
      <c r="G18" s="509"/>
      <c r="H18" s="520"/>
      <c r="I18" s="523"/>
      <c r="J18" s="401"/>
      <c r="K18" s="400">
        <f>IF(NOT(ISERROR(MATCH(J18,_xlfn.ANCHORARRAY(#REF!),0))),#REF!&amp;"Por favor no seleccionar los criterios de impacto",J18)</f>
        <v>0</v>
      </c>
      <c r="L18" s="402"/>
      <c r="M18" s="400"/>
      <c r="N18" s="374"/>
      <c r="O18" s="8">
        <v>2</v>
      </c>
      <c r="P18" s="9" t="s">
        <v>839</v>
      </c>
      <c r="Q18" s="10" t="s">
        <v>117</v>
      </c>
      <c r="R18" s="11" t="str">
        <f t="shared" si="3"/>
        <v>Impacto</v>
      </c>
      <c r="S18" s="12" t="s">
        <v>115</v>
      </c>
      <c r="T18" s="12" t="s">
        <v>61</v>
      </c>
      <c r="U18" s="13" t="str">
        <f t="shared" ref="U18" si="18">IF(AND(S18="Preventivo",T18="Automático"),"50%",IF(AND(S18="Preventivo",T18="Manual"),"40%",IF(AND(S18="Detectivo",T18="Automático"),"40%",IF(AND(S18="Detectivo",T18="Manual"),"30%",IF(AND(S18="Correctivo",T18="Automático"),"35%",IF(AND(S18="Correctivo",T18="Manual"),"25%",""))))))</f>
        <v>25%</v>
      </c>
      <c r="V18" s="12" t="s">
        <v>62</v>
      </c>
      <c r="W18" s="12" t="s">
        <v>116</v>
      </c>
      <c r="X18" s="12" t="s">
        <v>64</v>
      </c>
      <c r="Y18" s="25">
        <f>IFERROR(IF(R18="Probabilidad",(I17-(+I17*U18)),IF(R18="Impacto",I17,"")),"")</f>
        <v>0.4</v>
      </c>
      <c r="Z18" s="15" t="str">
        <f t="shared" si="5"/>
        <v>Baja</v>
      </c>
      <c r="AA18" s="13">
        <f t="shared" ref="AA18" si="19">+Y18</f>
        <v>0.4</v>
      </c>
      <c r="AB18" s="15" t="str">
        <f t="shared" si="7"/>
        <v/>
      </c>
      <c r="AC18" s="13" t="str">
        <f>IFERROR(IF(AND(R17="Impacto",R18="Impacto"),(AC15-(+AC15*U18)),IF(R18="Impacto",(#REF!-(+#REF!*U18)),IF(R18="Probabilidad",AC15,""))),"")</f>
        <v/>
      </c>
      <c r="AD18" s="16" t="str">
        <f t="shared" ref="AD18" si="20">IFERROR(IF(OR(AND(Z18="Muy Baja",AB18="Leve"),AND(Z18="Muy Baja",AB18="Menor"),AND(Z18="Baja",AB18="Leve")),"Bajo",IF(OR(AND(Z18="Muy baja",AB18="Moderado"),AND(Z18="Baja",AB18="Menor"),AND(Z18="Baja",AB18="Moderado"),AND(Z18="Media",AB18="Leve"),AND(Z18="Media",AB18="Menor"),AND(Z18="Media",AB18="Moderado"),AND(Z18="Alta",AB18="Leve"),AND(Z18="Alta",AB18="Menor")),"Moderado",IF(OR(AND(Z18="Muy Baja",AB18="Mayor"),AND(Z18="Baja",AB18="Mayor"),AND(Z18="Media",AB18="Mayor"),AND(Z18="Alta",AB18="Moderado"),AND(Z18="Alta",AB18="Mayor"),AND(Z18="Muy Alta",AB18="Leve"),AND(Z18="Muy Alta",AB18="Menor"),AND(Z18="Muy Alta",AB18="Moderado"),AND(Z18="Muy Alta",AB18="Mayor")),"Alto",IF(OR(AND(Z18="Muy Baja",AB18="Catastrófico"),AND(Z18="Baja",AB18="Catastrófico"),AND(Z18="Media",AB18="Catastrófico"),AND(Z18="Alta",AB18="Catastrófico"),AND(Z18="Muy Alta",AB18="Catastrófico")),"Extremo","")))),"")</f>
        <v/>
      </c>
      <c r="AE18" s="12" t="s">
        <v>65</v>
      </c>
      <c r="AF18" s="485"/>
      <c r="AG18" s="485"/>
      <c r="AH18" s="483"/>
      <c r="AI18" s="483"/>
      <c r="AJ18" s="483"/>
      <c r="AK18" s="12"/>
    </row>
    <row r="19" spans="1:37" ht="124.8" customHeight="1" x14ac:dyDescent="0.3">
      <c r="A19" s="494">
        <v>4</v>
      </c>
      <c r="B19" s="403" t="s">
        <v>70</v>
      </c>
      <c r="C19" s="495" t="s">
        <v>110</v>
      </c>
      <c r="D19" s="495" t="s">
        <v>118</v>
      </c>
      <c r="E19" s="488" t="s">
        <v>119</v>
      </c>
      <c r="F19" s="403" t="s">
        <v>55</v>
      </c>
      <c r="G19" s="427" t="s">
        <v>84</v>
      </c>
      <c r="H19" s="519" t="s">
        <v>170</v>
      </c>
      <c r="I19" s="522">
        <f t="shared" ref="I19" si="21">IF(H19="","",IF(H19="Muy Baja",0.2,IF(H19="Baja",0.4,IF(H19="Media",0.6,IF(H19="Alta",0.8,IF(H19="Muy Alta",1,))))))</f>
        <v>0.4</v>
      </c>
      <c r="J19" s="401" t="s">
        <v>76</v>
      </c>
      <c r="K19" s="400" t="str">
        <f>IF(J19="","",IF(NOT(ISERROR(MATCH(J19,'[15]Tabla Impacto'!$B$37:$B$39,0))),'[15]Tabla Impacto'!$F$37&amp;"Por favor no seleccionar los criterios de impacto(Afectación Económica o presupuestal y Pérdida Reputacional)",J19))</f>
        <v xml:space="preserve">     El riesgo afecta la imagen de la entidad con algunos usuarios de relevancia frente al logro de los objetivos</v>
      </c>
      <c r="L19" s="402" t="str">
        <f>IF(OR(J19='[15]Tabla Impacto'!$F$25,J19='[15]Tabla Impacto'!$F$31),"Leve",IF(OR(J19='[15]Tabla Impacto'!$F$26,J19='[15]Tabla Impacto'!$F$32),"Menor",IF(OR(J19='[15]Tabla Impacto'!$F$27,J19='[15]Tabla Impacto'!$F$33,J19='[15]Tabla Impacto'!$F$37),"Moderado",IF(OR(J19='[15]Tabla Impacto'!$F$28,J19='[15]Tabla Impacto'!$F$34,J19='[15]Tabla Impacto'!$F$38),"Mayor",IF(OR(J19='[15]Tabla Impacto'!$F$29,J19='[15]Tabla Impacto'!$F$35,J19='[15]Tabla Impacto'!$F$39),"Catastrófico","")))))</f>
        <v/>
      </c>
      <c r="M19" s="400" t="str">
        <f t="shared" ref="M19" si="22">IF(L19="","",IF(L19="Leve",0.2,IF(L19="Menor",0.4,IF(L19="Moderado",0.6,IF(L19="Mayor",0.8,IF(L19="Catastrófico",1,))))))</f>
        <v/>
      </c>
      <c r="N19" s="374" t="str">
        <f t="shared" ref="N19" si="23">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8">
        <v>1</v>
      </c>
      <c r="P19" s="9" t="s">
        <v>840</v>
      </c>
      <c r="Q19" s="10" t="s">
        <v>59</v>
      </c>
      <c r="R19" s="11" t="str">
        <f t="shared" si="3"/>
        <v>Probabilidad</v>
      </c>
      <c r="S19" s="12" t="s">
        <v>60</v>
      </c>
      <c r="T19" s="12" t="s">
        <v>61</v>
      </c>
      <c r="U19" s="13" t="str">
        <f>IF(AND(S19="Preventivo",T19="Automático"),"50%",IF(AND(S19="Preventivo",T19="Manual"),"40%",IF(AND(S19="Detectivo",T19="Automático"),"40%",IF(AND(S19="Detectivo",T19="Manual"),"30%",IF(AND(S19="Correctivo",T19="Automático"),"35%",IF(AND(S19="Correctivo",T19="Manual"),"25%",""))))))</f>
        <v>40%</v>
      </c>
      <c r="V19" s="12" t="s">
        <v>69</v>
      </c>
      <c r="W19" s="12" t="s">
        <v>63</v>
      </c>
      <c r="X19" s="12" t="s">
        <v>64</v>
      </c>
      <c r="Y19" s="14">
        <f>IFERROR(IF(R19="Probabilidad",(I19-(+I19*U19)),IF(R19="Impacto",I19,"")),"")</f>
        <v>0.24</v>
      </c>
      <c r="Z19" s="15" t="str">
        <f>IFERROR(IF(Y19="","",IF(Y19&lt;=0.2,"Muy Baja",IF(Y19&lt;=0.4,"Baja",IF(Y19&lt;=0.6,"Media",IF(Y19&lt;=0.8,"Alta","Muy Alta"))))),"")</f>
        <v>Baja</v>
      </c>
      <c r="AA19" s="13">
        <f>+Y19</f>
        <v>0.24</v>
      </c>
      <c r="AB19" s="15" t="str">
        <f>IFERROR(IF(AC19="","",IF(AC19&lt;=0.2,"Leve",IF(AC19&lt;=0.4,"Menor",IF(AC19&lt;=0.6,"Moderado",IF(AC19&lt;=0.8,"Mayor","Catastrófico"))))),"")</f>
        <v/>
      </c>
      <c r="AC19" s="13" t="str">
        <f>IFERROR(IF(R19="Impacto",(M19-(+M19*U19)),IF(R19="Probabilidad",M19,"")),"")</f>
        <v/>
      </c>
      <c r="AD19" s="16" t="str">
        <f>IFERROR(IF(OR(AND(Z19="Muy Baja",AB19="Leve"),AND(Z19="Muy Baja",AB19="Menor"),AND(Z19="Baja",AB19="Leve")),"Bajo",IF(OR(AND(Z19="Muy baja",AB19="Moderado"),AND(Z19="Baja",AB19="Menor"),AND(Z19="Baja",AB19="Moderado"),AND(Z19="Media",AB19="Leve"),AND(Z19="Media",AB19="Menor"),AND(Z19="Media",AB19="Moderado"),AND(Z19="Alta",AB19="Leve"),AND(Z19="Alta",AB19="Menor")),"Moderado",IF(OR(AND(Z19="Muy Baja",AB19="Mayor"),AND(Z19="Baja",AB19="Mayor"),AND(Z19="Media",AB19="Mayor"),AND(Z19="Alta",AB19="Moderado"),AND(Z19="Alta",AB19="Mayor"),AND(Z19="Muy Alta",AB19="Leve"),AND(Z19="Muy Alta",AB19="Menor"),AND(Z19="Muy Alta",AB19="Moderado"),AND(Z19="Muy Alta",AB19="Mayor")),"Alto",IF(OR(AND(Z19="Muy Baja",AB19="Catastrófico"),AND(Z19="Baja",AB19="Catastrófico"),AND(Z19="Media",AB19="Catastrófico"),AND(Z19="Alta",AB19="Catastrófico"),AND(Z19="Muy Alta",AB19="Catastrófico")),"Extremo","")))),"")</f>
        <v/>
      </c>
      <c r="AE19" s="12" t="s">
        <v>65</v>
      </c>
      <c r="AF19" s="484"/>
      <c r="AG19" s="484"/>
      <c r="AH19" s="482"/>
      <c r="AI19" s="482"/>
      <c r="AJ19" s="482"/>
      <c r="AK19" s="12"/>
    </row>
    <row r="20" spans="1:37" ht="15.6" x14ac:dyDescent="0.3">
      <c r="A20" s="494"/>
      <c r="B20" s="403"/>
      <c r="C20" s="495"/>
      <c r="D20" s="495"/>
      <c r="E20" s="488"/>
      <c r="F20" s="403"/>
      <c r="G20" s="509"/>
      <c r="H20" s="520"/>
      <c r="I20" s="523"/>
      <c r="J20" s="401"/>
      <c r="K20" s="400">
        <f>IF(NOT(ISERROR(MATCH(J20,_xlfn.ANCHORARRAY(#REF!),0))),#REF!&amp;"Por favor no seleccionar los criterios de impacto",J20)</f>
        <v>0</v>
      </c>
      <c r="L20" s="402"/>
      <c r="M20" s="400"/>
      <c r="N20" s="374"/>
      <c r="O20" s="8">
        <v>2</v>
      </c>
      <c r="P20" s="32"/>
      <c r="Q20" s="10"/>
      <c r="R20" s="33" t="str">
        <f t="shared" si="3"/>
        <v/>
      </c>
      <c r="S20" s="34"/>
      <c r="T20" s="34"/>
      <c r="U20" s="35" t="str">
        <f t="shared" ref="U20" si="24">IF(AND(S20="Preventivo",T20="Automático"),"50%",IF(AND(S20="Preventivo",T20="Manual"),"40%",IF(AND(S20="Detectivo",T20="Automático"),"40%",IF(AND(S20="Detectivo",T20="Manual"),"30%",IF(AND(S20="Correctivo",T20="Automático"),"35%",IF(AND(S20="Correctivo",T20="Manual"),"25%",""))))))</f>
        <v/>
      </c>
      <c r="V20" s="34"/>
      <c r="W20" s="34"/>
      <c r="X20" s="34"/>
      <c r="Y20" s="36" t="str">
        <f>IFERROR(IF(AND(R19="Probabilidad",R20="Probabilidad"),(AA19-(+AA19*U20)),IF(R20="Probabilidad",(I19-(+I19*U20)),IF(R20="Impacto",AA19,""))),"")</f>
        <v/>
      </c>
      <c r="Z20" s="37" t="str">
        <f t="shared" si="5"/>
        <v/>
      </c>
      <c r="AA20" s="35" t="str">
        <f t="shared" ref="AA20" si="25">+Y20</f>
        <v/>
      </c>
      <c r="AB20" s="37" t="str">
        <f t="shared" si="7"/>
        <v/>
      </c>
      <c r="AC20" s="35" t="str">
        <f>IFERROR(IF(AND(R19="Impacto",R20="Impacto"),(#REF!-(+#REF!*U20)),IF(R20="Impacto",(#REF!-(+#REF!*U20)),IF(R20="Probabilidad",#REF!,""))),"")</f>
        <v/>
      </c>
      <c r="AD20" s="38" t="str">
        <f t="shared" ref="AD20" si="26">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
      </c>
      <c r="AE20" s="34"/>
      <c r="AF20" s="485"/>
      <c r="AG20" s="485"/>
      <c r="AH20" s="483"/>
      <c r="AI20" s="483"/>
      <c r="AJ20" s="483"/>
      <c r="AK20" s="12"/>
    </row>
    <row r="21" spans="1:37" x14ac:dyDescent="0.3">
      <c r="A21" s="393" t="s">
        <v>96</v>
      </c>
      <c r="B21" s="394"/>
      <c r="C21" s="394"/>
      <c r="D21" s="394"/>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5"/>
    </row>
    <row r="22" spans="1:37" x14ac:dyDescent="0.3">
      <c r="A22" s="27"/>
      <c r="B22" s="28" t="s">
        <v>97</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1:37" x14ac:dyDescent="0.3">
      <c r="A23" s="27"/>
      <c r="B23" s="28"/>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row>
    <row r="24" spans="1:37" x14ac:dyDescent="0.3">
      <c r="A24" s="27"/>
      <c r="B24" s="28"/>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spans="1:37" x14ac:dyDescent="0.3">
      <c r="A25" s="27"/>
      <c r="B25" s="28"/>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x14ac:dyDescent="0.3">
      <c r="A26" s="27"/>
      <c r="B26" s="28"/>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row>
  </sheetData>
  <mergeCells count="127">
    <mergeCell ref="A21:AK21"/>
    <mergeCell ref="L19:L20"/>
    <mergeCell ref="M19:M20"/>
    <mergeCell ref="N19:N20"/>
    <mergeCell ref="AF19:AF20"/>
    <mergeCell ref="AG19:AG20"/>
    <mergeCell ref="AH19:AH20"/>
    <mergeCell ref="F19:F20"/>
    <mergeCell ref="G19:G20"/>
    <mergeCell ref="H19:H20"/>
    <mergeCell ref="I19:I20"/>
    <mergeCell ref="J19:J20"/>
    <mergeCell ref="K19:K20"/>
    <mergeCell ref="AF17:AF18"/>
    <mergeCell ref="AG17:AG18"/>
    <mergeCell ref="AH17:AH18"/>
    <mergeCell ref="AI17:AI18"/>
    <mergeCell ref="AJ17:AJ18"/>
    <mergeCell ref="A19:A20"/>
    <mergeCell ref="B19:B20"/>
    <mergeCell ref="C19:C20"/>
    <mergeCell ref="D19:D20"/>
    <mergeCell ref="E19:E20"/>
    <mergeCell ref="I17:I18"/>
    <mergeCell ref="J17:J18"/>
    <mergeCell ref="K17:K18"/>
    <mergeCell ref="L17:L18"/>
    <mergeCell ref="M17:M18"/>
    <mergeCell ref="N17:N18"/>
    <mergeCell ref="AI19:AI20"/>
    <mergeCell ref="AJ19:AJ20"/>
    <mergeCell ref="A17:A18"/>
    <mergeCell ref="B17:B18"/>
    <mergeCell ref="C17:C18"/>
    <mergeCell ref="D17:D18"/>
    <mergeCell ref="E17:E18"/>
    <mergeCell ref="F17:F18"/>
    <mergeCell ref="G17:G18"/>
    <mergeCell ref="H17:H18"/>
    <mergeCell ref="L15:L16"/>
    <mergeCell ref="F15:F16"/>
    <mergeCell ref="G15:G16"/>
    <mergeCell ref="H15:H16"/>
    <mergeCell ref="I15:I16"/>
    <mergeCell ref="J15:J16"/>
    <mergeCell ref="K15:K16"/>
    <mergeCell ref="AF13:AF14"/>
    <mergeCell ref="AG13:AG14"/>
    <mergeCell ref="AH13:AH14"/>
    <mergeCell ref="AI13:AI14"/>
    <mergeCell ref="AJ13:AJ14"/>
    <mergeCell ref="A15:A16"/>
    <mergeCell ref="B15:B16"/>
    <mergeCell ref="C15:C16"/>
    <mergeCell ref="D15:D16"/>
    <mergeCell ref="E15:E16"/>
    <mergeCell ref="I13:I14"/>
    <mergeCell ref="J13:J14"/>
    <mergeCell ref="K13:K14"/>
    <mergeCell ref="L13:L14"/>
    <mergeCell ref="M13:M14"/>
    <mergeCell ref="N13:N14"/>
    <mergeCell ref="AI15:AI16"/>
    <mergeCell ref="AJ15:AJ16"/>
    <mergeCell ref="M15:M16"/>
    <mergeCell ref="N15:N16"/>
    <mergeCell ref="AF15:AF16"/>
    <mergeCell ref="AG15:AG16"/>
    <mergeCell ref="AH15:AH16"/>
    <mergeCell ref="AJ11:AJ12"/>
    <mergeCell ref="AK11:AK12"/>
    <mergeCell ref="A13:A14"/>
    <mergeCell ref="B13:B14"/>
    <mergeCell ref="C13:C14"/>
    <mergeCell ref="D13:D14"/>
    <mergeCell ref="E13:E14"/>
    <mergeCell ref="F13:F14"/>
    <mergeCell ref="G13:G14"/>
    <mergeCell ref="H13:H14"/>
    <mergeCell ref="AD11:AD12"/>
    <mergeCell ref="AE11:AE12"/>
    <mergeCell ref="AF11:AF12"/>
    <mergeCell ref="AG11:AG12"/>
    <mergeCell ref="AH11:AH12"/>
    <mergeCell ref="AI11:AI12"/>
    <mergeCell ref="S11:X11"/>
    <mergeCell ref="Y11:Y12"/>
    <mergeCell ref="Z11:Z12"/>
    <mergeCell ref="AA11:AA12"/>
    <mergeCell ref="AB11:AB12"/>
    <mergeCell ref="AC11:AC12"/>
    <mergeCell ref="M11:M12"/>
    <mergeCell ref="N11:N12"/>
    <mergeCell ref="O11:O12"/>
    <mergeCell ref="P11:P12"/>
    <mergeCell ref="Q11:Q12"/>
    <mergeCell ref="R11:R12"/>
    <mergeCell ref="G11:G12"/>
    <mergeCell ref="H11:H12"/>
    <mergeCell ref="I11:I12"/>
    <mergeCell ref="J11:J12"/>
    <mergeCell ref="K11:K12"/>
    <mergeCell ref="L11:L12"/>
    <mergeCell ref="A5:D7"/>
    <mergeCell ref="E5:AG5"/>
    <mergeCell ref="AH5:AK5"/>
    <mergeCell ref="E6:AG7"/>
    <mergeCell ref="AH6:AK6"/>
    <mergeCell ref="AH7:AK7"/>
    <mergeCell ref="A11:A12"/>
    <mergeCell ref="B11:B12"/>
    <mergeCell ref="C11:C12"/>
    <mergeCell ref="D11:D12"/>
    <mergeCell ref="E11:E12"/>
    <mergeCell ref="F11:F12"/>
    <mergeCell ref="AG9:AK9"/>
    <mergeCell ref="A10:G10"/>
    <mergeCell ref="H10:N10"/>
    <mergeCell ref="O10:X10"/>
    <mergeCell ref="Y10:AE10"/>
    <mergeCell ref="AF10:AK10"/>
    <mergeCell ref="A9:B9"/>
    <mergeCell ref="C9:G9"/>
    <mergeCell ref="H9:I9"/>
    <mergeCell ref="J9:N9"/>
    <mergeCell ref="O9:P9"/>
    <mergeCell ref="Q9:AE9"/>
  </mergeCells>
  <conditionalFormatting sqref="H13 H15 H17 H19">
    <cfRule type="cellIs" dxfId="578" priority="10" operator="equal">
      <formula>"Muy Alta"</formula>
    </cfRule>
    <cfRule type="cellIs" dxfId="577" priority="11" operator="equal">
      <formula>"Alta"</formula>
    </cfRule>
    <cfRule type="cellIs" dxfId="576" priority="12" operator="equal">
      <formula>"Media"</formula>
    </cfRule>
    <cfRule type="cellIs" dxfId="575" priority="13" operator="equal">
      <formula>"Baja"</formula>
    </cfRule>
    <cfRule type="cellIs" dxfId="574" priority="14" operator="equal">
      <formula>"Muy Baja"</formula>
    </cfRule>
  </conditionalFormatting>
  <conditionalFormatting sqref="K13:K20">
    <cfRule type="containsText" dxfId="573" priority="24" operator="containsText" text="❌">
      <formula>NOT(ISERROR(SEARCH("❌",K13)))</formula>
    </cfRule>
  </conditionalFormatting>
  <conditionalFormatting sqref="L13 L15 L17 L19">
    <cfRule type="cellIs" dxfId="572" priority="5" operator="equal">
      <formula>"Catastrófico"</formula>
    </cfRule>
    <cfRule type="cellIs" dxfId="571" priority="6" operator="equal">
      <formula>"Mayor"</formula>
    </cfRule>
    <cfRule type="cellIs" dxfId="570" priority="7" operator="equal">
      <formula>"Moderado"</formula>
    </cfRule>
    <cfRule type="cellIs" dxfId="569" priority="8" operator="equal">
      <formula>"Menor"</formula>
    </cfRule>
    <cfRule type="cellIs" dxfId="568" priority="9" operator="equal">
      <formula>"Leve"</formula>
    </cfRule>
  </conditionalFormatting>
  <conditionalFormatting sqref="N13 N15 N17 N19">
    <cfRule type="cellIs" dxfId="567" priority="1" operator="equal">
      <formula>"Extremo"</formula>
    </cfRule>
    <cfRule type="cellIs" dxfId="566" priority="2" operator="equal">
      <formula>"Alto"</formula>
    </cfRule>
    <cfRule type="cellIs" dxfId="565" priority="3" operator="equal">
      <formula>"Moderado"</formula>
    </cfRule>
    <cfRule type="cellIs" dxfId="564" priority="4" operator="equal">
      <formula>"Bajo"</formula>
    </cfRule>
  </conditionalFormatting>
  <conditionalFormatting sqref="Z13:Z20">
    <cfRule type="cellIs" dxfId="563" priority="25" operator="equal">
      <formula>"Muy Alta"</formula>
    </cfRule>
    <cfRule type="cellIs" dxfId="562" priority="26" operator="equal">
      <formula>"Alta"</formula>
    </cfRule>
    <cfRule type="cellIs" dxfId="561" priority="27" operator="equal">
      <formula>"Media"</formula>
    </cfRule>
    <cfRule type="cellIs" dxfId="560" priority="28" operator="equal">
      <formula>"Baja"</formula>
    </cfRule>
    <cfRule type="cellIs" dxfId="559" priority="29" operator="equal">
      <formula>"Muy Baja"</formula>
    </cfRule>
  </conditionalFormatting>
  <conditionalFormatting sqref="AB13:AB20">
    <cfRule type="cellIs" dxfId="558" priority="19" operator="equal">
      <formula>"Catastrófico"</formula>
    </cfRule>
    <cfRule type="cellIs" dxfId="557" priority="20" operator="equal">
      <formula>"Mayor"</formula>
    </cfRule>
    <cfRule type="cellIs" dxfId="556" priority="21" operator="equal">
      <formula>"Moderado"</formula>
    </cfRule>
    <cfRule type="cellIs" dxfId="555" priority="22" operator="equal">
      <formula>"Menor"</formula>
    </cfRule>
    <cfRule type="cellIs" dxfId="554" priority="23" operator="equal">
      <formula>"Leve"</formula>
    </cfRule>
  </conditionalFormatting>
  <conditionalFormatting sqref="AD13:AD20">
    <cfRule type="cellIs" dxfId="553" priority="15" operator="equal">
      <formula>"Extremo"</formula>
    </cfRule>
    <cfRule type="cellIs" dxfId="552" priority="16" operator="equal">
      <formula>"Alto"</formula>
    </cfRule>
    <cfRule type="cellIs" dxfId="551" priority="17" operator="equal">
      <formula>"Moderado"</formula>
    </cfRule>
    <cfRule type="cellIs" dxfId="550" priority="18" operator="equal">
      <formula>"Bajo"</formula>
    </cfRule>
  </conditionalFormatting>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5B40-0956-4EFE-BE28-938BF1AE1D68}">
  <sheetPr>
    <tabColor rgb="FF7030A0"/>
  </sheetPr>
  <dimension ref="A1:AK19"/>
  <sheetViews>
    <sheetView topLeftCell="A6" zoomScale="80" zoomScaleNormal="80" workbookViewId="0">
      <selection activeCell="C5" sqref="C5:G5"/>
    </sheetView>
  </sheetViews>
  <sheetFormatPr baseColWidth="10" defaultRowHeight="14.4" x14ac:dyDescent="0.3"/>
  <cols>
    <col min="5" max="5" width="49.44140625" customWidth="1"/>
    <col min="16" max="16" width="34.109375" customWidth="1"/>
  </cols>
  <sheetData>
    <row r="1" spans="1:37" x14ac:dyDescent="0.3">
      <c r="A1" s="373"/>
      <c r="B1" s="373"/>
      <c r="C1" s="373"/>
      <c r="D1" s="373"/>
      <c r="E1" s="374" t="s">
        <v>0</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5" t="s">
        <v>1</v>
      </c>
      <c r="AI1" s="375"/>
      <c r="AJ1" s="375"/>
      <c r="AK1" s="375"/>
    </row>
    <row r="2" spans="1:37" x14ac:dyDescent="0.3">
      <c r="A2" s="373"/>
      <c r="B2" s="373"/>
      <c r="C2" s="373"/>
      <c r="D2" s="373"/>
      <c r="E2" s="374" t="s">
        <v>2</v>
      </c>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5" t="s">
        <v>3</v>
      </c>
      <c r="AI2" s="375"/>
      <c r="AJ2" s="375"/>
      <c r="AK2" s="375"/>
    </row>
    <row r="3" spans="1:37" x14ac:dyDescent="0.3">
      <c r="A3" s="373"/>
      <c r="B3" s="373"/>
      <c r="C3" s="373"/>
      <c r="D3" s="373"/>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5" t="s">
        <v>4</v>
      </c>
      <c r="AI3" s="375"/>
      <c r="AJ3" s="375"/>
      <c r="AK3" s="375"/>
    </row>
    <row r="4" spans="1:37" x14ac:dyDescent="0.3">
      <c r="A4" s="3"/>
      <c r="B4" s="4"/>
      <c r="C4" s="3"/>
      <c r="D4" s="3"/>
      <c r="E4" s="5"/>
      <c r="F4" s="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37.5" customHeight="1" x14ac:dyDescent="0.3">
      <c r="A5" s="571" t="s">
        <v>5</v>
      </c>
      <c r="B5" s="571"/>
      <c r="C5" s="424" t="s">
        <v>533</v>
      </c>
      <c r="D5" s="424"/>
      <c r="E5" s="424"/>
      <c r="F5" s="424"/>
      <c r="G5" s="424"/>
      <c r="H5" s="567" t="s">
        <v>7</v>
      </c>
      <c r="I5" s="567"/>
      <c r="J5" s="424" t="s">
        <v>732</v>
      </c>
      <c r="K5" s="424"/>
      <c r="L5" s="424"/>
      <c r="M5" s="424"/>
      <c r="N5" s="424"/>
      <c r="O5" s="567" t="s">
        <v>8</v>
      </c>
      <c r="P5" s="567"/>
      <c r="Q5" s="568" t="s">
        <v>317</v>
      </c>
      <c r="R5" s="569"/>
      <c r="S5" s="569"/>
      <c r="T5" s="569"/>
      <c r="U5" s="569"/>
      <c r="V5" s="569"/>
      <c r="W5" s="569"/>
      <c r="X5" s="569"/>
      <c r="Y5" s="569"/>
      <c r="Z5" s="569"/>
      <c r="AA5" s="569"/>
      <c r="AB5" s="569"/>
      <c r="AC5" s="569"/>
      <c r="AD5" s="569"/>
      <c r="AE5" s="570"/>
      <c r="AF5" s="148" t="s">
        <v>10</v>
      </c>
      <c r="AG5" s="566" t="s">
        <v>318</v>
      </c>
      <c r="AH5" s="566"/>
      <c r="AI5" s="566"/>
      <c r="AJ5" s="566"/>
      <c r="AK5" s="566"/>
    </row>
    <row r="6" spans="1:37" x14ac:dyDescent="0.3">
      <c r="A6" s="390" t="s">
        <v>12</v>
      </c>
      <c r="B6" s="390"/>
      <c r="C6" s="390"/>
      <c r="D6" s="390"/>
      <c r="E6" s="390"/>
      <c r="F6" s="390"/>
      <c r="G6" s="390"/>
      <c r="H6" s="388" t="s">
        <v>13</v>
      </c>
      <c r="I6" s="388"/>
      <c r="J6" s="388"/>
      <c r="K6" s="388"/>
      <c r="L6" s="388"/>
      <c r="M6" s="388"/>
      <c r="N6" s="388"/>
      <c r="O6" s="397" t="s">
        <v>14</v>
      </c>
      <c r="P6" s="397"/>
      <c r="Q6" s="397"/>
      <c r="R6" s="397"/>
      <c r="S6" s="397"/>
      <c r="T6" s="397"/>
      <c r="U6" s="397"/>
      <c r="V6" s="397"/>
      <c r="W6" s="397"/>
      <c r="X6" s="397"/>
      <c r="Y6" s="565" t="s">
        <v>15</v>
      </c>
      <c r="Z6" s="565"/>
      <c r="AA6" s="565"/>
      <c r="AB6" s="565"/>
      <c r="AC6" s="565"/>
      <c r="AD6" s="565"/>
      <c r="AE6" s="565"/>
      <c r="AF6" s="392" t="s">
        <v>16</v>
      </c>
      <c r="AG6" s="392"/>
      <c r="AH6" s="392"/>
      <c r="AI6" s="392"/>
      <c r="AJ6" s="392"/>
      <c r="AK6" s="392"/>
    </row>
    <row r="7" spans="1:37" ht="15" customHeight="1" x14ac:dyDescent="0.3">
      <c r="A7" s="562" t="s">
        <v>17</v>
      </c>
      <c r="B7" s="390" t="s">
        <v>18</v>
      </c>
      <c r="C7" s="390" t="s">
        <v>19</v>
      </c>
      <c r="D7" s="390" t="s">
        <v>20</v>
      </c>
      <c r="E7" s="390" t="s">
        <v>21</v>
      </c>
      <c r="F7" s="563" t="s">
        <v>22</v>
      </c>
      <c r="G7" s="563" t="s">
        <v>23</v>
      </c>
      <c r="H7" s="388" t="s">
        <v>24</v>
      </c>
      <c r="I7" s="388" t="s">
        <v>25</v>
      </c>
      <c r="J7" s="388" t="s">
        <v>26</v>
      </c>
      <c r="K7" s="388" t="s">
        <v>27</v>
      </c>
      <c r="L7" s="388" t="s">
        <v>28</v>
      </c>
      <c r="M7" s="388" t="s">
        <v>25</v>
      </c>
      <c r="N7" s="388" t="s">
        <v>29</v>
      </c>
      <c r="O7" s="396" t="s">
        <v>30</v>
      </c>
      <c r="P7" s="397" t="s">
        <v>31</v>
      </c>
      <c r="Q7" s="398" t="s">
        <v>32</v>
      </c>
      <c r="R7" s="397" t="s">
        <v>33</v>
      </c>
      <c r="S7" s="397" t="s">
        <v>34</v>
      </c>
      <c r="T7" s="397"/>
      <c r="U7" s="397"/>
      <c r="V7" s="397"/>
      <c r="W7" s="397"/>
      <c r="X7" s="397"/>
      <c r="Y7" s="391" t="s">
        <v>35</v>
      </c>
      <c r="Z7" s="391" t="s">
        <v>36</v>
      </c>
      <c r="AA7" s="391" t="s">
        <v>25</v>
      </c>
      <c r="AB7" s="391" t="s">
        <v>37</v>
      </c>
      <c r="AC7" s="391" t="s">
        <v>25</v>
      </c>
      <c r="AD7" s="391" t="s">
        <v>38</v>
      </c>
      <c r="AE7" s="391" t="s">
        <v>39</v>
      </c>
      <c r="AF7" s="392" t="s">
        <v>16</v>
      </c>
      <c r="AG7" s="392" t="s">
        <v>40</v>
      </c>
      <c r="AH7" s="392" t="s">
        <v>41</v>
      </c>
      <c r="AI7" s="392" t="s">
        <v>42</v>
      </c>
      <c r="AJ7" s="392" t="s">
        <v>43</v>
      </c>
      <c r="AK7" s="392" t="s">
        <v>44</v>
      </c>
    </row>
    <row r="8" spans="1:37" ht="74.25" customHeight="1" x14ac:dyDescent="0.3">
      <c r="A8" s="562"/>
      <c r="B8" s="390"/>
      <c r="C8" s="390"/>
      <c r="D8" s="390"/>
      <c r="E8" s="390"/>
      <c r="F8" s="564"/>
      <c r="G8" s="564"/>
      <c r="H8" s="388"/>
      <c r="I8" s="388"/>
      <c r="J8" s="388"/>
      <c r="K8" s="388"/>
      <c r="L8" s="388"/>
      <c r="M8" s="388"/>
      <c r="N8" s="388"/>
      <c r="O8" s="396"/>
      <c r="P8" s="397"/>
      <c r="Q8" s="399"/>
      <c r="R8" s="397"/>
      <c r="S8" s="30" t="s">
        <v>45</v>
      </c>
      <c r="T8" s="30" t="s">
        <v>46</v>
      </c>
      <c r="U8" s="30" t="s">
        <v>47</v>
      </c>
      <c r="V8" s="30" t="s">
        <v>48</v>
      </c>
      <c r="W8" s="30" t="s">
        <v>49</v>
      </c>
      <c r="X8" s="30" t="s">
        <v>50</v>
      </c>
      <c r="Y8" s="391"/>
      <c r="Z8" s="391"/>
      <c r="AA8" s="391"/>
      <c r="AB8" s="391"/>
      <c r="AC8" s="391"/>
      <c r="AD8" s="391"/>
      <c r="AE8" s="391"/>
      <c r="AF8" s="392"/>
      <c r="AG8" s="392"/>
      <c r="AH8" s="392"/>
      <c r="AI8" s="392"/>
      <c r="AJ8" s="392"/>
      <c r="AK8" s="392"/>
    </row>
    <row r="9" spans="1:37" ht="96.6" x14ac:dyDescent="0.3">
      <c r="A9" s="426">
        <v>1</v>
      </c>
      <c r="B9" s="427" t="s">
        <v>51</v>
      </c>
      <c r="C9" s="427" t="s">
        <v>319</v>
      </c>
      <c r="D9" s="427" t="s">
        <v>320</v>
      </c>
      <c r="E9" s="435" t="s">
        <v>321</v>
      </c>
      <c r="F9" s="427" t="s">
        <v>55</v>
      </c>
      <c r="G9" s="427" t="s">
        <v>84</v>
      </c>
      <c r="H9" s="519" t="str">
        <f>IF(G9="","",IF('[16]Mapa final'!G9='[16]Tabla probabilidad'!$C$4,"MUY BAJA",IF('[16]Mapa final'!G9='[16]Tabla probabilidad'!$C$5,"BAJA",IF('[16]Mapa final'!G9='[16]Tabla probabilidad'!$C$6,"MEDIA",IF('[16]Mapa final'!G9='[16]Tabla probabilidad'!$C$7,"ALTA",IF('[16]Mapa final'!G9='[16]Tabla probabilidad'!$C$8,"MUY ALTA"))))))</f>
        <v>BAJA</v>
      </c>
      <c r="I9" s="522">
        <f>IF(H9="","",IF(H9="Muy Baja",0.2,IF(H9="Baja",0.4,IF(H9="Media",0.6,IF(H9="Alta",0.8,IF(H9="Muy Alta",1,))))))</f>
        <v>0.4</v>
      </c>
      <c r="J9" s="524" t="s">
        <v>322</v>
      </c>
      <c r="K9" s="522" t="str">
        <f>IF(J9="","",IF(NOT(ISERROR(MATCH(J9,'[16]Tabla Impacto'!$B$37:$B$39,0))),'[16]Tabla Impacto'!$F$37&amp;"Por favor no seleccionar los criterios de impacto(Afectación Económica o presupuestal y Pérdida Reputacional)",J9))</f>
        <v xml:space="preserve">     Genera medianas consecuencias sobre la entidad</v>
      </c>
      <c r="L9" s="519" t="str">
        <f>IF(OR(J9='[16]Tabla Impacto'!$F$25,J9='[16]Tabla Impacto'!$F$31),"Leve",IF(OR(J9='[16]Tabla Impacto'!$F$26,J9='[16]Tabla Impacto'!$F$32),"Menor",IF(OR(J9='[16]Tabla Impacto'!$F$27,J9='[16]Tabla Impacto'!$F$33,J9='[16]Tabla Impacto'!$F$37),"Moderado",IF(OR(J9='[16]Tabla Impacto'!$F$28,J9='[16]Tabla Impacto'!$F$34,J9='[16]Tabla Impacto'!$F$38),"Mayor",IF(OR(J9='[16]Tabla Impacto'!$F$29,J9='[16]Tabla Impacto'!$F$35,J9='[16]Tabla Impacto'!$F$39),"Catastrófico","")))))</f>
        <v/>
      </c>
      <c r="M9" s="522" t="str">
        <f>IF(L9="","",IF(L9="Leve",0.2,IF(L9="Menor",0.4,IF(L9="Moderado",0.6,IF(L9="Mayor",0.8,IF(L9="Catastrófico",1,))))))</f>
        <v/>
      </c>
      <c r="N9" s="519"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
      </c>
      <c r="O9" s="138">
        <v>1</v>
      </c>
      <c r="P9" s="23" t="s">
        <v>323</v>
      </c>
      <c r="Q9" s="23" t="s">
        <v>324</v>
      </c>
      <c r="R9" s="138" t="str">
        <f t="shared" ref="R9:R15" si="0">IF(OR(S9="Preventivo",S9="Detectivo"),"Probabilidad",IF(S9="Correctivo","Impacto",""))</f>
        <v>Probabilidad</v>
      </c>
      <c r="S9" s="18" t="s">
        <v>60</v>
      </c>
      <c r="T9" s="18" t="s">
        <v>61</v>
      </c>
      <c r="U9" s="20" t="str">
        <f>IF(AND(S9="Preventivo",T9="Automático"),"50%",IF(AND(S9="Preventivo",T9="Manual"),"40%",IF(AND(S9="Detectivo",T9="Automático"),"40%",IF(AND(S9="Detectivo",T9="Manual"),"30%",IF(AND(S9="Correctivo",T9="Automático"),"35%",IF(AND(S9="Correctivo",T9="Manual"),"25%",""))))))</f>
        <v>40%</v>
      </c>
      <c r="V9" s="18" t="s">
        <v>69</v>
      </c>
      <c r="W9" s="18" t="s">
        <v>63</v>
      </c>
      <c r="X9" s="18" t="s">
        <v>64</v>
      </c>
      <c r="Y9" s="139">
        <f>IFERROR(IF(R9="Probabilidad",(I9-(+I9*U9)),IF(R9="Impacto",I9,"")),"")</f>
        <v>0.24</v>
      </c>
      <c r="Z9" s="19" t="str">
        <f>IFERROR(IF(Y9="","",IF(Y9&lt;=0.2,"Muy Baja",IF(Y9&lt;=0.4,"Baja",IF(Y9&lt;=0.6,"Media",IF(Y9&lt;=0.8,"Alta","Muy Alta"))))),"")</f>
        <v>Baja</v>
      </c>
      <c r="AA9" s="20">
        <f>+Y9</f>
        <v>0.24</v>
      </c>
      <c r="AB9" s="19" t="str">
        <f>IFERROR(IF(AC9="","",IF(AC9&lt;=0.2,"Leve",IF(AC9&lt;=0.4,"Menor",IF(AC9&lt;=0.6,"Moderado",IF(AC9&lt;=0.8,"Mayor","Catastrófico"))))),"")</f>
        <v/>
      </c>
      <c r="AC9" s="20" t="str">
        <f>IFERROR(IF(R9="Impacto",(M9-(+M9*U9)),IF(R9="Probabilidad",M9,"")),"")</f>
        <v/>
      </c>
      <c r="AD9" s="19"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
      </c>
      <c r="AE9" s="18" t="s">
        <v>201</v>
      </c>
      <c r="AF9" s="140"/>
      <c r="AG9" s="140" t="s">
        <v>325</v>
      </c>
      <c r="AH9" s="140" t="s">
        <v>326</v>
      </c>
      <c r="AI9" s="140" t="s">
        <v>327</v>
      </c>
      <c r="AJ9" s="140"/>
      <c r="AK9" s="18" t="s">
        <v>206</v>
      </c>
    </row>
    <row r="10" spans="1:37" ht="96.6" x14ac:dyDescent="0.3">
      <c r="A10" s="574"/>
      <c r="B10" s="576"/>
      <c r="C10" s="576"/>
      <c r="D10" s="576"/>
      <c r="E10" s="577"/>
      <c r="F10" s="576"/>
      <c r="G10" s="576"/>
      <c r="H10" s="573"/>
      <c r="I10" s="572"/>
      <c r="J10" s="579"/>
      <c r="K10" s="572"/>
      <c r="L10" s="573"/>
      <c r="M10" s="572"/>
      <c r="N10" s="573"/>
      <c r="O10" s="138">
        <v>2</v>
      </c>
      <c r="P10" s="23" t="s">
        <v>328</v>
      </c>
      <c r="Q10" s="23" t="s">
        <v>329</v>
      </c>
      <c r="R10" s="138" t="str">
        <f t="shared" si="0"/>
        <v>Probabilidad</v>
      </c>
      <c r="S10" s="18" t="s">
        <v>60</v>
      </c>
      <c r="T10" s="18" t="s">
        <v>61</v>
      </c>
      <c r="U10" s="20" t="str">
        <f t="shared" ref="U10:U13" si="1">IF(AND(S10="Preventivo",T10="Automático"),"50%",IF(AND(S10="Preventivo",T10="Manual"),"40%",IF(AND(S10="Detectivo",T10="Automático"),"40%",IF(AND(S10="Detectivo",T10="Manual"),"30%",IF(AND(S10="Correctivo",T10="Automático"),"35%",IF(AND(S10="Correctivo",T10="Manual"),"25%",""))))))</f>
        <v>40%</v>
      </c>
      <c r="V10" s="18" t="s">
        <v>69</v>
      </c>
      <c r="W10" s="18" t="s">
        <v>63</v>
      </c>
      <c r="X10" s="18" t="s">
        <v>64</v>
      </c>
      <c r="Y10" s="139">
        <f t="shared" ref="Y10:Y15" si="2">IFERROR(IF(R10="Probabilidad",(I10-(+I10*U10)),IF(R10="Impacto",I10,"")),"")</f>
        <v>0</v>
      </c>
      <c r="Z10" s="19" t="str">
        <f t="shared" ref="Z10:Z13" si="3">IFERROR(IF(Y10="","",IF(Y10&lt;=0.2,"Muy Baja",IF(Y10&lt;=0.4,"Baja",IF(Y10&lt;=0.6,"Media",IF(Y10&lt;=0.8,"Alta","Muy Alta"))))),"")</f>
        <v>Muy Baja</v>
      </c>
      <c r="AA10" s="20">
        <f t="shared" ref="AA10:AA13" si="4">+Y10</f>
        <v>0</v>
      </c>
      <c r="AB10" s="19" t="str">
        <f t="shared" ref="AB10:AB13" si="5">IFERROR(IF(AC10="","",IF(AC10&lt;=0.2,"Leve",IF(AC10&lt;=0.4,"Menor",IF(AC10&lt;=0.6,"Moderado",IF(AC10&lt;=0.8,"Mayor","Catastrófico"))))),"")</f>
        <v>Leve</v>
      </c>
      <c r="AC10" s="20">
        <f t="shared" ref="AC10:AC15" si="6">IFERROR(IF(R10="Impacto",(M10-(+M10*U10)),IF(R10="Probabilidad",M10,"")),"")</f>
        <v>0</v>
      </c>
      <c r="AD10" s="19" t="str">
        <f t="shared" ref="AD10:AD13" si="7">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Bajo</v>
      </c>
      <c r="AE10" s="18" t="s">
        <v>201</v>
      </c>
      <c r="AF10" s="141"/>
      <c r="AG10" s="140" t="s">
        <v>330</v>
      </c>
      <c r="AH10" s="141" t="s">
        <v>331</v>
      </c>
      <c r="AI10" s="140" t="s">
        <v>327</v>
      </c>
      <c r="AJ10" s="141"/>
      <c r="AK10" s="18" t="s">
        <v>206</v>
      </c>
    </row>
    <row r="11" spans="1:37" ht="182.25" customHeight="1" x14ac:dyDescent="0.3">
      <c r="A11" s="575"/>
      <c r="B11" s="509"/>
      <c r="C11" s="509"/>
      <c r="D11" s="509"/>
      <c r="E11" s="578"/>
      <c r="F11" s="509"/>
      <c r="G11" s="509"/>
      <c r="H11" s="520"/>
      <c r="I11" s="523"/>
      <c r="J11" s="525"/>
      <c r="K11" s="523"/>
      <c r="L11" s="520"/>
      <c r="M11" s="523"/>
      <c r="N11" s="520"/>
      <c r="O11" s="138">
        <v>3</v>
      </c>
      <c r="P11" s="23" t="s">
        <v>332</v>
      </c>
      <c r="Q11" s="142" t="s">
        <v>333</v>
      </c>
      <c r="R11" s="143" t="s">
        <v>168</v>
      </c>
      <c r="S11" s="18" t="s">
        <v>60</v>
      </c>
      <c r="T11" s="18" t="s">
        <v>61</v>
      </c>
      <c r="U11" s="20" t="str">
        <f t="shared" si="1"/>
        <v>40%</v>
      </c>
      <c r="V11" s="18" t="s">
        <v>69</v>
      </c>
      <c r="W11" s="18" t="s">
        <v>63</v>
      </c>
      <c r="X11" s="18" t="s">
        <v>64</v>
      </c>
      <c r="Y11" s="139">
        <f t="shared" si="2"/>
        <v>0</v>
      </c>
      <c r="Z11" s="19" t="str">
        <f t="shared" si="3"/>
        <v>Muy Baja</v>
      </c>
      <c r="AA11" s="20">
        <f t="shared" si="4"/>
        <v>0</v>
      </c>
      <c r="AB11" s="19" t="str">
        <f t="shared" si="5"/>
        <v>Leve</v>
      </c>
      <c r="AC11" s="20">
        <f t="shared" si="6"/>
        <v>0</v>
      </c>
      <c r="AD11" s="19" t="str">
        <f t="shared" si="7"/>
        <v>Bajo</v>
      </c>
      <c r="AE11" s="18" t="s">
        <v>201</v>
      </c>
      <c r="AF11" s="141"/>
      <c r="AG11" s="140" t="s">
        <v>334</v>
      </c>
      <c r="AH11" s="144">
        <v>11383</v>
      </c>
      <c r="AI11" s="140" t="s">
        <v>327</v>
      </c>
      <c r="AJ11" s="141"/>
      <c r="AK11" s="18" t="s">
        <v>206</v>
      </c>
    </row>
    <row r="12" spans="1:37" ht="182.25" customHeight="1" x14ac:dyDescent="0.3">
      <c r="A12" s="230"/>
      <c r="B12" s="561" t="s">
        <v>51</v>
      </c>
      <c r="C12" s="561" t="s">
        <v>627</v>
      </c>
      <c r="D12" s="561" t="s">
        <v>628</v>
      </c>
      <c r="E12" s="561" t="s">
        <v>632</v>
      </c>
      <c r="F12" s="561" t="s">
        <v>501</v>
      </c>
      <c r="G12" s="561" t="s">
        <v>75</v>
      </c>
      <c r="H12" s="580" t="s">
        <v>633</v>
      </c>
      <c r="I12" s="558">
        <f>IF(H12="","",IF(H12="Muy Baja",0.2,IF(H12="Baja",0.4,IF(H12="Media",0.6,IF(H12="Alta",0.8,IF(H12="Muy Alta",1,))))))</f>
        <v>0.8</v>
      </c>
      <c r="J12" s="558" t="s">
        <v>322</v>
      </c>
      <c r="K12" s="558" t="str">
        <f>IF(J12="","",IF(NOT(ISERROR(MATCH(J12,'[17]Tabla Impacto'!$B$37:$B$39,0))),'[17]Tabla Impacto'!$F$37&amp;"Por favor no seleccionar los criterios de impacto(Afectación Económica o presupuestal y Pérdida Reputacional)",J12))</f>
        <v xml:space="preserve">     Genera medianas consecuencias sobre la entidad</v>
      </c>
      <c r="L12" s="580" t="str">
        <f>IF(OR(J12='[17]Tabla Impacto'!$F$25,J12='[17]Tabla Impacto'!$F$31),"Leve",IF(OR(J12='[17]Tabla Impacto'!$F$26,J12='[17]Tabla Impacto'!$F$32),"Menor",IF(OR(J12='[17]Tabla Impacto'!$F$27,J12='[17]Tabla Impacto'!$F$33,J12='[17]Tabla Impacto'!$F$37),"Moderado",IF(OR(J12='[17]Tabla Impacto'!$F$28,J12='[17]Tabla Impacto'!$F$34,J12='[17]Tabla Impacto'!$F$38),"Mayor",IF(OR(J12='[17]Tabla Impacto'!$F$29,J12='[17]Tabla Impacto'!$F$35,J12='[17]Tabla Impacto'!$F$39),"Catastrófico","")))))</f>
        <v/>
      </c>
      <c r="M12" s="558" t="str">
        <f>IF(L12="","",IF(L12="Leve",0.2,IF(L12="Menor",0.4,IF(L12="Moderado",0.6,IF(L12="Mayor",0.8,IF(L12="Catastrófico",1,))))))</f>
        <v/>
      </c>
      <c r="N12" s="56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
      </c>
      <c r="O12" s="236">
        <v>1</v>
      </c>
      <c r="P12" s="237" t="s">
        <v>629</v>
      </c>
      <c r="Q12" s="237" t="s">
        <v>630</v>
      </c>
      <c r="R12" s="236" t="str">
        <f t="shared" ref="R12:R13" si="8">IF(OR(S12="Preventivo",S12="Detectivo"),"Probabilidad",IF(S12="Correctivo","Impacto",""))</f>
        <v>Probabilidad</v>
      </c>
      <c r="S12" s="236" t="s">
        <v>60</v>
      </c>
      <c r="T12" s="236" t="s">
        <v>61</v>
      </c>
      <c r="U12" s="238" t="str">
        <f t="shared" si="1"/>
        <v>40%</v>
      </c>
      <c r="V12" s="236" t="s">
        <v>69</v>
      </c>
      <c r="W12" s="236" t="s">
        <v>116</v>
      </c>
      <c r="X12" s="236" t="s">
        <v>64</v>
      </c>
      <c r="Y12" s="239">
        <f t="shared" si="2"/>
        <v>0.48</v>
      </c>
      <c r="Z12" s="240" t="str">
        <f t="shared" si="3"/>
        <v>Media</v>
      </c>
      <c r="AA12" s="238">
        <f t="shared" si="4"/>
        <v>0.48</v>
      </c>
      <c r="AB12" s="240" t="str">
        <f t="shared" si="5"/>
        <v/>
      </c>
      <c r="AC12" s="238" t="str">
        <f t="shared" si="6"/>
        <v/>
      </c>
      <c r="AD12" s="241" t="str">
        <f t="shared" si="7"/>
        <v/>
      </c>
      <c r="AE12" s="242" t="s">
        <v>65</v>
      </c>
      <c r="AF12" s="141"/>
      <c r="AG12" s="140"/>
      <c r="AH12" s="144"/>
      <c r="AI12" s="140"/>
      <c r="AJ12" s="141"/>
      <c r="AK12" s="18"/>
    </row>
    <row r="13" spans="1:37" ht="182.25" customHeight="1" x14ac:dyDescent="0.3">
      <c r="A13" s="230"/>
      <c r="B13" s="559"/>
      <c r="C13" s="559"/>
      <c r="D13" s="559"/>
      <c r="E13" s="559"/>
      <c r="F13" s="559"/>
      <c r="G13" s="559"/>
      <c r="H13" s="559"/>
      <c r="I13" s="559"/>
      <c r="J13" s="559"/>
      <c r="K13" s="559"/>
      <c r="L13" s="559"/>
      <c r="M13" s="559"/>
      <c r="N13" s="559"/>
      <c r="O13" s="236">
        <v>2</v>
      </c>
      <c r="P13" s="237" t="s">
        <v>631</v>
      </c>
      <c r="Q13" s="237" t="s">
        <v>630</v>
      </c>
      <c r="R13" s="236" t="str">
        <f t="shared" si="8"/>
        <v>Impacto</v>
      </c>
      <c r="S13" s="236" t="s">
        <v>115</v>
      </c>
      <c r="T13" s="236" t="s">
        <v>61</v>
      </c>
      <c r="U13" s="238" t="str">
        <f t="shared" si="1"/>
        <v>25%</v>
      </c>
      <c r="V13" s="236" t="s">
        <v>69</v>
      </c>
      <c r="W13" s="236" t="s">
        <v>116</v>
      </c>
      <c r="X13" s="236" t="s">
        <v>64</v>
      </c>
      <c r="Y13" s="239">
        <f t="shared" si="2"/>
        <v>0</v>
      </c>
      <c r="Z13" s="240" t="str">
        <f t="shared" si="3"/>
        <v>Muy Baja</v>
      </c>
      <c r="AA13" s="238">
        <f t="shared" si="4"/>
        <v>0</v>
      </c>
      <c r="AB13" s="240" t="str">
        <f t="shared" si="5"/>
        <v>Leve</v>
      </c>
      <c r="AC13" s="238">
        <f t="shared" si="6"/>
        <v>0</v>
      </c>
      <c r="AD13" s="241" t="str">
        <f t="shared" si="7"/>
        <v>Bajo</v>
      </c>
      <c r="AE13" s="242" t="s">
        <v>65</v>
      </c>
      <c r="AF13" s="141"/>
      <c r="AG13" s="140"/>
      <c r="AH13" s="144"/>
      <c r="AI13" s="140"/>
      <c r="AJ13" s="141"/>
      <c r="AK13" s="18"/>
    </row>
    <row r="14" spans="1:37" ht="75" customHeight="1" x14ac:dyDescent="0.3">
      <c r="A14" s="426">
        <v>3</v>
      </c>
      <c r="B14" s="427" t="s">
        <v>130</v>
      </c>
      <c r="C14" s="427" t="s">
        <v>335</v>
      </c>
      <c r="D14" s="427" t="s">
        <v>336</v>
      </c>
      <c r="E14" s="435" t="s">
        <v>337</v>
      </c>
      <c r="F14" s="427" t="s">
        <v>501</v>
      </c>
      <c r="G14" s="427" t="s">
        <v>56</v>
      </c>
      <c r="H14" s="519" t="str">
        <f>IF(G14="","",IF('[16]Mapa final'!G13='[16]Tabla probabilidad'!$C$4,"MUY BAJA",IF('[16]Mapa final'!G13='[16]Tabla probabilidad'!$C$5,"BAJA",IF('[16]Mapa final'!G13='[16]Tabla probabilidad'!$C$6,"MEDIA",IF('[16]Mapa final'!G13='[16]Tabla probabilidad'!$C$7,"ALTA",IF('[16]Mapa final'!G13='[16]Tabla probabilidad'!$C$8,"MUY ALTA"))))))</f>
        <v>MEDIA</v>
      </c>
      <c r="I14" s="522">
        <f t="shared" ref="I14" si="9">IF(H14="","",IF(H14="Muy Baja",0.2,IF(H14="Baja",0.4,IF(H14="Media",0.6,IF(H14="Alta",0.8,IF(H14="Muy Alta",1,))))))</f>
        <v>0.6</v>
      </c>
      <c r="J14" s="524" t="s">
        <v>282</v>
      </c>
      <c r="K14" s="20" t="str">
        <f>IF(J14="","",IF(NOT(ISERROR(MATCH(J14,'[16]Tabla Impacto'!$B$37:$B$39,0))),'[16]Tabla Impacto'!$F$37&amp;"Por favor no seleccionar los criterios de impacto(Afectación Económica o presupuestal y Pérdida Reputacional)",J14))</f>
        <v xml:space="preserve">     Genera altas consecuencias sobre la entidad</v>
      </c>
      <c r="L14" s="519" t="str">
        <f>IF(OR(J14='[16]Tabla Impacto'!$F$25,J14='[16]Tabla Impacto'!$F$31),"Leve",IF(OR(J14='[16]Tabla Impacto'!$F$26,J14='[16]Tabla Impacto'!$F$32),"Menor",IF(OR(J14='[16]Tabla Impacto'!$F$27,J14='[16]Tabla Impacto'!$F$33,J14='[16]Tabla Impacto'!$F$37),"Moderado",IF(OR(J14='[16]Tabla Impacto'!$F$28,J14='[16]Tabla Impacto'!$F$34,J14='[16]Tabla Impacto'!$F$38),"Mayor",IF(OR(J14='[16]Tabla Impacto'!$F$29,J14='[16]Tabla Impacto'!$F$35,J14='[16]Tabla Impacto'!$F$39),"Catastrófico","")))))</f>
        <v/>
      </c>
      <c r="M14" s="522" t="str">
        <f t="shared" ref="M14" si="10">IF(L14="","",IF(L14="Leve",0.2,IF(L14="Menor",0.4,IF(L14="Moderado",0.6,IF(L14="Mayor",0.8,IF(L14="Catastrófico",1,))))))</f>
        <v/>
      </c>
      <c r="N14" s="519" t="str">
        <f t="shared" ref="N14" si="11">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
      </c>
      <c r="O14" s="138">
        <v>1</v>
      </c>
      <c r="P14" s="23" t="s">
        <v>338</v>
      </c>
      <c r="Q14" s="23" t="s">
        <v>339</v>
      </c>
      <c r="R14" s="138" t="str">
        <f t="shared" si="0"/>
        <v>Probabilidad</v>
      </c>
      <c r="S14" s="18" t="s">
        <v>60</v>
      </c>
      <c r="T14" s="18" t="s">
        <v>61</v>
      </c>
      <c r="U14" s="20" t="str">
        <f>IF(AND(S14="Preventivo",T14="Automático"),"50%",IF(AND(S14="Preventivo",T14="Manual"),"40%",IF(AND(S14="Detectivo",T14="Automático"),"40%",IF(AND(S14="Detectivo",T14="Manual"),"30%",IF(AND(S14="Correctivo",T14="Automático"),"35%",IF(AND(S14="Correctivo",T14="Manual"),"25%",""))))))</f>
        <v>40%</v>
      </c>
      <c r="V14" s="18" t="s">
        <v>69</v>
      </c>
      <c r="W14" s="18" t="s">
        <v>116</v>
      </c>
      <c r="X14" s="18" t="s">
        <v>64</v>
      </c>
      <c r="Y14" s="139">
        <f t="shared" si="2"/>
        <v>0.36</v>
      </c>
      <c r="Z14" s="19" t="str">
        <f>IFERROR(IF(Y14="","",IF(Y14&lt;=0.2,"Muy Baja",IF(Y14&lt;=0.4,"Baja",IF(Y14&lt;=0.6,"Media",IF(Y14&lt;=0.8,"Alta","Muy Alta"))))),"")</f>
        <v>Baja</v>
      </c>
      <c r="AA14" s="20">
        <f>+Y14</f>
        <v>0.36</v>
      </c>
      <c r="AB14" s="19" t="str">
        <f>IFERROR(IF(AC14="","",IF(AC14&lt;=0.2,"Leve",IF(AC14&lt;=0.4,"Menor",IF(AC14&lt;=0.6,"Moderado",IF(AC14&lt;=0.8,"Mayor","Catastrófico"))))),"")</f>
        <v/>
      </c>
      <c r="AC14" s="20" t="str">
        <f t="shared" si="6"/>
        <v/>
      </c>
      <c r="AD14" s="19" t="str">
        <f>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
      </c>
      <c r="AE14" s="18" t="s">
        <v>65</v>
      </c>
      <c r="AF14" s="141"/>
      <c r="AG14" s="140" t="s">
        <v>340</v>
      </c>
      <c r="AH14" s="141" t="s">
        <v>331</v>
      </c>
      <c r="AI14" s="140" t="s">
        <v>327</v>
      </c>
      <c r="AJ14" s="141"/>
      <c r="AK14" s="18" t="s">
        <v>206</v>
      </c>
    </row>
    <row r="15" spans="1:37" ht="55.2" x14ac:dyDescent="0.3">
      <c r="A15" s="575"/>
      <c r="B15" s="509"/>
      <c r="C15" s="509"/>
      <c r="D15" s="509"/>
      <c r="E15" s="578"/>
      <c r="F15" s="509"/>
      <c r="G15" s="509"/>
      <c r="H15" s="520"/>
      <c r="I15" s="523"/>
      <c r="J15" s="525"/>
      <c r="K15" s="20">
        <f>IF(NOT(ISERROR(MATCH(J15,_xlfn.ANCHORARRAY(#REF!),0))),#REF!&amp;"Por favor no seleccionar los criterios de impacto",J15)</f>
        <v>0</v>
      </c>
      <c r="L15" s="520"/>
      <c r="M15" s="523"/>
      <c r="N15" s="520"/>
      <c r="O15" s="138">
        <v>2</v>
      </c>
      <c r="P15" s="23" t="s">
        <v>341</v>
      </c>
      <c r="Q15" s="23" t="s">
        <v>342</v>
      </c>
      <c r="R15" s="138" t="str">
        <f t="shared" si="0"/>
        <v>Probabilidad</v>
      </c>
      <c r="S15" s="18" t="s">
        <v>60</v>
      </c>
      <c r="T15" s="18" t="s">
        <v>61</v>
      </c>
      <c r="U15" s="20" t="str">
        <f t="shared" ref="U15" si="12">IF(AND(S15="Preventivo",T15="Automático"),"50%",IF(AND(S15="Preventivo",T15="Manual"),"40%",IF(AND(S15="Detectivo",T15="Automático"),"40%",IF(AND(S15="Detectivo",T15="Manual"),"30%",IF(AND(S15="Correctivo",T15="Automático"),"35%",IF(AND(S15="Correctivo",T15="Manual"),"25%",""))))))</f>
        <v>40%</v>
      </c>
      <c r="V15" s="18" t="s">
        <v>69</v>
      </c>
      <c r="W15" s="18" t="s">
        <v>116</v>
      </c>
      <c r="X15" s="18" t="s">
        <v>64</v>
      </c>
      <c r="Y15" s="139">
        <f t="shared" si="2"/>
        <v>0</v>
      </c>
      <c r="Z15" s="19" t="str">
        <f t="shared" ref="Z15" si="13">IFERROR(IF(Y15="","",IF(Y15&lt;=0.2,"Muy Baja",IF(Y15&lt;=0.4,"Baja",IF(Y15&lt;=0.6,"Media",IF(Y15&lt;=0.8,"Alta","Muy Alta"))))),"")</f>
        <v>Muy Baja</v>
      </c>
      <c r="AA15" s="20">
        <f t="shared" ref="AA15" si="14">+Y15</f>
        <v>0</v>
      </c>
      <c r="AB15" s="19" t="str">
        <f t="shared" ref="AB15" si="15">IFERROR(IF(AC15="","",IF(AC15&lt;=0.2,"Leve",IF(AC15&lt;=0.4,"Menor",IF(AC15&lt;=0.6,"Moderado",IF(AC15&lt;=0.8,"Mayor","Catastrófico"))))),"")</f>
        <v>Leve</v>
      </c>
      <c r="AC15" s="20">
        <f t="shared" si="6"/>
        <v>0</v>
      </c>
      <c r="AD15" s="19" t="str">
        <f t="shared" ref="AD15" si="16">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Bajo</v>
      </c>
      <c r="AE15" s="18" t="s">
        <v>65</v>
      </c>
      <c r="AF15" s="141"/>
      <c r="AG15" s="140" t="s">
        <v>340</v>
      </c>
      <c r="AH15" s="141" t="s">
        <v>331</v>
      </c>
      <c r="AI15" s="140" t="s">
        <v>327</v>
      </c>
      <c r="AJ15" s="141"/>
      <c r="AK15" s="18" t="s">
        <v>206</v>
      </c>
    </row>
    <row r="16" spans="1:37" x14ac:dyDescent="0.3">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row>
    <row r="17" spans="1:37" x14ac:dyDescent="0.3">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row>
    <row r="18" spans="1:37" x14ac:dyDescent="0.3">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row>
    <row r="19" spans="1:37" x14ac:dyDescent="0.3">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row>
  </sheetData>
  <mergeCells count="90">
    <mergeCell ref="N14:N15"/>
    <mergeCell ref="G14:G15"/>
    <mergeCell ref="H14:H15"/>
    <mergeCell ref="I14:I15"/>
    <mergeCell ref="J14:J15"/>
    <mergeCell ref="L14:L15"/>
    <mergeCell ref="M14:M15"/>
    <mergeCell ref="A14:A15"/>
    <mergeCell ref="B14:B15"/>
    <mergeCell ref="C14:C15"/>
    <mergeCell ref="D14:D15"/>
    <mergeCell ref="E14:E15"/>
    <mergeCell ref="F14:F15"/>
    <mergeCell ref="I9:I11"/>
    <mergeCell ref="J9:J11"/>
    <mergeCell ref="K9:K11"/>
    <mergeCell ref="L9:L11"/>
    <mergeCell ref="G12:G13"/>
    <mergeCell ref="H12:H13"/>
    <mergeCell ref="I12:I13"/>
    <mergeCell ref="J12:J13"/>
    <mergeCell ref="K12:K13"/>
    <mergeCell ref="L12:L13"/>
    <mergeCell ref="M9:M11"/>
    <mergeCell ref="N9:N11"/>
    <mergeCell ref="AJ7:AJ8"/>
    <mergeCell ref="AK7:AK8"/>
    <mergeCell ref="A9:A11"/>
    <mergeCell ref="B9:B11"/>
    <mergeCell ref="C9:C11"/>
    <mergeCell ref="D9:D11"/>
    <mergeCell ref="E9:E11"/>
    <mergeCell ref="F9:F11"/>
    <mergeCell ref="G9:G11"/>
    <mergeCell ref="H9:H11"/>
    <mergeCell ref="AD7:AD8"/>
    <mergeCell ref="AE7:AE8"/>
    <mergeCell ref="AF7:AF8"/>
    <mergeCell ref="AG7:AG8"/>
    <mergeCell ref="R7:R8"/>
    <mergeCell ref="L7:L8"/>
    <mergeCell ref="M7:M8"/>
    <mergeCell ref="N7:N8"/>
    <mergeCell ref="O7:O8"/>
    <mergeCell ref="P7:P8"/>
    <mergeCell ref="Q7:Q8"/>
    <mergeCell ref="AH7:AH8"/>
    <mergeCell ref="AI7:AI8"/>
    <mergeCell ref="S7:X7"/>
    <mergeCell ref="Y7:Y8"/>
    <mergeCell ref="Z7:Z8"/>
    <mergeCell ref="AA7:AA8"/>
    <mergeCell ref="AB7:AB8"/>
    <mergeCell ref="AC7:AC8"/>
    <mergeCell ref="H7:H8"/>
    <mergeCell ref="I7:I8"/>
    <mergeCell ref="J7:J8"/>
    <mergeCell ref="K7:K8"/>
    <mergeCell ref="H6:N6"/>
    <mergeCell ref="O6:X6"/>
    <mergeCell ref="Y6:AE6"/>
    <mergeCell ref="AF6:AK6"/>
    <mergeCell ref="AH1:AK1"/>
    <mergeCell ref="E2:AG3"/>
    <mergeCell ref="AH2:AK2"/>
    <mergeCell ref="AH3:AK3"/>
    <mergeCell ref="AG5:AK5"/>
    <mergeCell ref="C5:G5"/>
    <mergeCell ref="H5:I5"/>
    <mergeCell ref="J5:N5"/>
    <mergeCell ref="O5:P5"/>
    <mergeCell ref="Q5:AE5"/>
    <mergeCell ref="A1:D3"/>
    <mergeCell ref="E1:AG1"/>
    <mergeCell ref="A5:B5"/>
    <mergeCell ref="A7:A8"/>
    <mergeCell ref="B7:B8"/>
    <mergeCell ref="C7:C8"/>
    <mergeCell ref="D7:D8"/>
    <mergeCell ref="A6:G6"/>
    <mergeCell ref="E7:E8"/>
    <mergeCell ref="F7:F8"/>
    <mergeCell ref="G7:G8"/>
    <mergeCell ref="M12:M13"/>
    <mergeCell ref="N12:N13"/>
    <mergeCell ref="B12:B13"/>
    <mergeCell ref="C12:C13"/>
    <mergeCell ref="D12:D13"/>
    <mergeCell ref="E12:E13"/>
    <mergeCell ref="F12:F13"/>
  </mergeCells>
  <conditionalFormatting sqref="H9 Z9:Z11 H14 Z14:Z15">
    <cfRule type="cellIs" dxfId="549" priority="99" operator="equal">
      <formula>"Baja"</formula>
    </cfRule>
    <cfRule type="cellIs" dxfId="548" priority="98" operator="equal">
      <formula>"Media"</formula>
    </cfRule>
    <cfRule type="cellIs" dxfId="547" priority="97" operator="equal">
      <formula>"Alta"</formula>
    </cfRule>
    <cfRule type="cellIs" dxfId="546" priority="96" operator="equal">
      <formula>"Muy Alta"</formula>
    </cfRule>
    <cfRule type="cellIs" dxfId="545" priority="100" operator="equal">
      <formula>"Muy Baja"</formula>
    </cfRule>
  </conditionalFormatting>
  <conditionalFormatting sqref="H12">
    <cfRule type="cellIs" dxfId="544" priority="18" operator="equal">
      <formula>"Media"</formula>
    </cfRule>
    <cfRule type="cellIs" dxfId="543" priority="19" operator="equal">
      <formula>"Baja"</formula>
    </cfRule>
    <cfRule type="cellIs" dxfId="542" priority="20" operator="equal">
      <formula>"Muy Baja"</formula>
    </cfRule>
    <cfRule type="cellIs" dxfId="541" priority="16" operator="equal">
      <formula>"Muy Alta"</formula>
    </cfRule>
    <cfRule type="cellIs" dxfId="540" priority="17" operator="equal">
      <formula>"Alta"</formula>
    </cfRule>
  </conditionalFormatting>
  <conditionalFormatting sqref="K9 K14:K15">
    <cfRule type="containsText" dxfId="539" priority="30" operator="containsText" text="❌">
      <formula>NOT(ISERROR(SEARCH("❌",K9)))</formula>
    </cfRule>
  </conditionalFormatting>
  <conditionalFormatting sqref="K12:K13">
    <cfRule type="containsText" dxfId="538" priority="15" operator="containsText" text="❌">
      <formula>NOT(ISERROR(SEARCH(("❌"),(K12))))</formula>
    </cfRule>
  </conditionalFormatting>
  <conditionalFormatting sqref="L9 AB9:AB11 L14 AB14:AB15">
    <cfRule type="cellIs" dxfId="537" priority="95" operator="equal">
      <formula>"Leve"</formula>
    </cfRule>
    <cfRule type="cellIs" dxfId="536" priority="94" operator="equal">
      <formula>"Menor"</formula>
    </cfRule>
    <cfRule type="cellIs" dxfId="535" priority="93" operator="equal">
      <formula>"Moderado"</formula>
    </cfRule>
    <cfRule type="cellIs" dxfId="534" priority="92" operator="equal">
      <formula>"Mayor"</formula>
    </cfRule>
    <cfRule type="cellIs" dxfId="533" priority="91" operator="equal">
      <formula>"Catastrófico"</formula>
    </cfRule>
  </conditionalFormatting>
  <conditionalFormatting sqref="L12">
    <cfRule type="cellIs" dxfId="532" priority="23" operator="equal">
      <formula>"Moderado"</formula>
    </cfRule>
    <cfRule type="cellIs" dxfId="531" priority="24" operator="equal">
      <formula>"Menor"</formula>
    </cfRule>
    <cfRule type="cellIs" dxfId="530" priority="25" operator="equal">
      <formula>"Leve"</formula>
    </cfRule>
    <cfRule type="cellIs" dxfId="529" priority="21" operator="equal">
      <formula>"Catastrófico"</formula>
    </cfRule>
    <cfRule type="cellIs" dxfId="528" priority="22" operator="equal">
      <formula>"Mayor"</formula>
    </cfRule>
  </conditionalFormatting>
  <conditionalFormatting sqref="N9 AD9:AD11 N14 AD14:AD15">
    <cfRule type="cellIs" dxfId="527" priority="87" operator="equal">
      <formula>"Extremo"</formula>
    </cfRule>
    <cfRule type="cellIs" dxfId="526" priority="88" operator="equal">
      <formula>"Alto"</formula>
    </cfRule>
    <cfRule type="cellIs" dxfId="525" priority="89" operator="equal">
      <formula>"Moderado"</formula>
    </cfRule>
    <cfRule type="cellIs" dxfId="524" priority="90" operator="equal">
      <formula>"Bajo"</formula>
    </cfRule>
  </conditionalFormatting>
  <conditionalFormatting sqref="N12">
    <cfRule type="cellIs" dxfId="523" priority="26" operator="equal">
      <formula>"Extremo"</formula>
    </cfRule>
    <cfRule type="cellIs" dxfId="522" priority="27" operator="equal">
      <formula>"Alto"</formula>
    </cfRule>
    <cfRule type="cellIs" dxfId="521" priority="28" operator="equal">
      <formula>"Moderado"</formula>
    </cfRule>
    <cfRule type="cellIs" dxfId="520" priority="29" operator="equal">
      <formula>"Bajo"</formula>
    </cfRule>
  </conditionalFormatting>
  <conditionalFormatting sqref="Z12:Z13">
    <cfRule type="cellIs" dxfId="519" priority="1" operator="equal">
      <formula>"Muy Alta"</formula>
    </cfRule>
    <cfRule type="cellIs" dxfId="518" priority="2" operator="equal">
      <formula>"Alta"</formula>
    </cfRule>
    <cfRule type="cellIs" dxfId="517" priority="3" operator="equal">
      <formula>"Media"</formula>
    </cfRule>
    <cfRule type="cellIs" dxfId="516" priority="5" operator="equal">
      <formula>"Muy Baja"</formula>
    </cfRule>
    <cfRule type="cellIs" dxfId="515" priority="4" operator="equal">
      <formula>"Baja"</formula>
    </cfRule>
  </conditionalFormatting>
  <conditionalFormatting sqref="AB12:AB13">
    <cfRule type="cellIs" dxfId="514" priority="10" operator="equal">
      <formula>"Leve"</formula>
    </cfRule>
    <cfRule type="cellIs" dxfId="513" priority="9" operator="equal">
      <formula>"Menor"</formula>
    </cfRule>
    <cfRule type="cellIs" dxfId="512" priority="6" operator="equal">
      <formula>"Catastrófico"</formula>
    </cfRule>
    <cfRule type="cellIs" dxfId="511" priority="8" operator="equal">
      <formula>"Moderado"</formula>
    </cfRule>
    <cfRule type="cellIs" dxfId="510" priority="7" operator="equal">
      <formula>"Mayor"</formula>
    </cfRule>
  </conditionalFormatting>
  <conditionalFormatting sqref="AD12:AD13">
    <cfRule type="cellIs" dxfId="509" priority="14" operator="equal">
      <formula>"Bajo"</formula>
    </cfRule>
    <cfRule type="cellIs" dxfId="508" priority="13" operator="equal">
      <formula>"Moderado"</formula>
    </cfRule>
    <cfRule type="cellIs" dxfId="507" priority="12" operator="equal">
      <formula>"Alto"</formula>
    </cfRule>
    <cfRule type="cellIs" dxfId="506" priority="11" operator="equal">
      <formula>"Extremo"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Control I.Gestión</vt:lpstr>
      <vt:lpstr>Control I.Disciplinario</vt:lpstr>
      <vt:lpstr>Sec. Planeación y Dllo Territor</vt:lpstr>
      <vt:lpstr>Oficina TIC</vt:lpstr>
      <vt:lpstr>Ofi. Prensa, comun. y protocolo</vt:lpstr>
      <vt:lpstr>Sec. General</vt:lpstr>
      <vt:lpstr>Sec. Gral. Ofi. Talento Humano</vt:lpstr>
      <vt:lpstr>Sec. Gral. Ofi. Relacionamiento</vt:lpstr>
      <vt:lpstr>Sec Salud</vt:lpstr>
      <vt:lpstr>Sec Educación</vt:lpstr>
      <vt:lpstr>Sec. Cultura y Patrimonio</vt:lpstr>
      <vt:lpstr>Sec. Gobierno</vt:lpstr>
      <vt:lpstr>Sec. Víctimas</vt:lpstr>
      <vt:lpstr>Sec. Equidad,Género y Mujer</vt:lpstr>
      <vt:lpstr>Sec. Bienestar Social</vt:lpstr>
      <vt:lpstr>Sec. Dllo Econ. y competitivida</vt:lpstr>
      <vt:lpstr>Sec. Dllo Rural y Agropecuario</vt:lpstr>
      <vt:lpstr>Infraestructura</vt:lpstr>
      <vt:lpstr>Sec. Valoriz y Plusvalia</vt:lpstr>
      <vt:lpstr>Gestion de Riesgo de Desastres</vt:lpstr>
      <vt:lpstr>Sec. Medio Ambiente y Sost.</vt:lpstr>
      <vt:lpstr>Sec. Hacienda</vt:lpstr>
      <vt:lpstr>Sec. Hda - Ofi. de Contabilidad</vt:lpstr>
      <vt:lpstr>Sec. Hda - Ofi. del Tesoro</vt:lpstr>
      <vt:lpstr>Ofi. de Gestión Jurídica</vt:lpstr>
      <vt:lpstr>nnn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TAMARA VALENCIA</cp:lastModifiedBy>
  <dcterms:created xsi:type="dcterms:W3CDTF">2024-04-25T13:00:00Z</dcterms:created>
  <dcterms:modified xsi:type="dcterms:W3CDTF">2025-09-02T15:31:06Z</dcterms:modified>
</cp:coreProperties>
</file>