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24226"/>
  <mc:AlternateContent xmlns:mc="http://schemas.openxmlformats.org/markup-compatibility/2006">
    <mc:Choice Requires="x15">
      <x15ac:absPath xmlns:x15ac="http://schemas.microsoft.com/office/spreadsheetml/2010/11/ac" url="C:\Users\ASUS\Documents\ALCALDÍA\2025\PTEP\"/>
    </mc:Choice>
  </mc:AlternateContent>
  <xr:revisionPtr revIDLastSave="0" documentId="13_ncr:1_{DC5C023C-3A88-44BB-A521-A4AAE376B3AA}" xr6:coauthVersionLast="47" xr6:coauthVersionMax="47" xr10:uidLastSave="{00000000-0000-0000-0000-000000000000}"/>
  <bookViews>
    <workbookView xWindow="-120" yWindow="-120" windowWidth="20730" windowHeight="11160" xr2:uid="{00000000-000D-0000-FFFF-FFFF00000000}"/>
  </bookViews>
  <sheets>
    <sheet name="Hoja1" sheetId="1" r:id="rId1"/>
    <sheet name="Hoja2" sheetId="2" r:id="rId2"/>
    <sheet name="Hoja3"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s>
  <calcPr calcId="191029"/>
</workbook>
</file>

<file path=xl/calcChain.xml><?xml version="1.0" encoding="utf-8"?>
<calcChain xmlns="http://schemas.openxmlformats.org/spreadsheetml/2006/main">
  <c r="X32" i="1" l="1"/>
  <c r="U32" i="1"/>
  <c r="X31" i="1"/>
  <c r="U31" i="1"/>
  <c r="H29" i="1" l="1"/>
  <c r="N108" i="1" l="1"/>
  <c r="O107" i="1"/>
  <c r="P107" i="1" s="1"/>
  <c r="N107" i="1"/>
  <c r="N106" i="1"/>
  <c r="O105" i="1"/>
  <c r="P105" i="1" s="1"/>
  <c r="N105" i="1"/>
  <c r="Q105" i="1" l="1"/>
  <c r="Q107" i="1"/>
  <c r="L107" i="1"/>
  <c r="L105" i="1"/>
  <c r="U162" i="1" l="1"/>
  <c r="AF162" i="1" s="1"/>
  <c r="AE162" i="1" s="1"/>
  <c r="AB162" i="1" l="1"/>
  <c r="AC162" i="1" l="1"/>
  <c r="AG162" i="1" s="1"/>
  <c r="AD162" i="1"/>
  <c r="AD62" i="1" l="1"/>
  <c r="AC62" i="1"/>
  <c r="X62" i="1"/>
  <c r="U62" i="1"/>
  <c r="X61" i="1"/>
  <c r="U61" i="1"/>
  <c r="O61" i="1"/>
  <c r="P61" i="1" s="1"/>
  <c r="U57" i="1"/>
  <c r="AD55" i="1"/>
  <c r="AC55" i="1"/>
  <c r="X55" i="1"/>
  <c r="U55" i="1"/>
  <c r="X54" i="1"/>
  <c r="U54" i="1"/>
  <c r="X53" i="1"/>
  <c r="U53" i="1"/>
  <c r="X52" i="1"/>
  <c r="U52" i="1"/>
  <c r="AB53" i="1" l="1"/>
  <c r="AC53" i="1" s="1"/>
  <c r="AF55" i="1"/>
  <c r="AE55" i="1" s="1"/>
  <c r="AG55" i="1" s="1"/>
  <c r="Q61" i="1"/>
  <c r="AF62" i="1"/>
  <c r="AE62" i="1" s="1"/>
  <c r="AG62" i="1" s="1"/>
  <c r="AF61" i="1"/>
  <c r="AE61" i="1" s="1"/>
  <c r="L61" i="1"/>
  <c r="AB61" i="1" s="1"/>
  <c r="N61" i="1"/>
  <c r="AF53" i="1"/>
  <c r="AE53" i="1" s="1"/>
  <c r="AD53" i="1" l="1"/>
  <c r="AD61" i="1"/>
  <c r="AC61" i="1"/>
  <c r="AG61" i="1" s="1"/>
  <c r="AG53" i="1"/>
  <c r="X41" i="1" l="1"/>
  <c r="U41" i="1"/>
  <c r="AF41" i="1" s="1"/>
  <c r="AE41" i="1" s="1"/>
  <c r="N41" i="1"/>
  <c r="X40" i="1"/>
  <c r="U40" i="1"/>
  <c r="O40" i="1"/>
  <c r="P40" i="1" s="1"/>
  <c r="N40" i="1"/>
  <c r="Q40" i="1" l="1"/>
  <c r="AF40" i="1"/>
  <c r="AE40" i="1" s="1"/>
  <c r="L40" i="1"/>
  <c r="AB40" i="1" s="1"/>
  <c r="AB41" i="1"/>
  <c r="AC40" i="1" l="1"/>
  <c r="AG40" i="1" s="1"/>
  <c r="AD40" i="1"/>
  <c r="AC41" i="1"/>
  <c r="AG41" i="1" s="1"/>
  <c r="AD41" i="1"/>
  <c r="AG227" i="1" l="1"/>
  <c r="AG226" i="1"/>
  <c r="X227" i="1"/>
  <c r="Q227" i="1" a="1"/>
  <c r="Q227" i="1" s="1"/>
  <c r="L227" i="1"/>
  <c r="X226" i="1"/>
  <c r="H35" i="1" l="1"/>
  <c r="H33" i="1"/>
  <c r="H31" i="1"/>
  <c r="N155" i="1" l="1"/>
  <c r="N154" i="1"/>
  <c r="N153" i="1"/>
  <c r="N152" i="1"/>
  <c r="N151" i="1"/>
  <c r="N150" i="1"/>
  <c r="N59" i="1" l="1"/>
  <c r="N57" i="1"/>
  <c r="N55" i="1"/>
  <c r="N53" i="1"/>
  <c r="L52" i="1"/>
  <c r="AB52" i="1" s="1"/>
  <c r="O52" i="1"/>
  <c r="Q52" i="1" s="1"/>
  <c r="L54" i="1"/>
  <c r="AB54" i="1" s="1"/>
  <c r="O54" i="1"/>
  <c r="P54" i="1" s="1"/>
  <c r="AF54" i="1" s="1"/>
  <c r="AE54" i="1" s="1"/>
  <c r="L56" i="1"/>
  <c r="O56" i="1"/>
  <c r="Q56" i="1" s="1"/>
  <c r="U56" i="1"/>
  <c r="X56" i="1"/>
  <c r="X57" i="1"/>
  <c r="AB57" i="1" s="1"/>
  <c r="AC57" i="1" s="1"/>
  <c r="AF57" i="1"/>
  <c r="AE57" i="1" s="1"/>
  <c r="L58" i="1"/>
  <c r="O58" i="1"/>
  <c r="P58" i="1" s="1"/>
  <c r="U58" i="1"/>
  <c r="X58" i="1"/>
  <c r="U59" i="1"/>
  <c r="X59" i="1"/>
  <c r="L60" i="1"/>
  <c r="O60" i="1"/>
  <c r="Q60" i="1" s="1"/>
  <c r="U60" i="1"/>
  <c r="X60" i="1"/>
  <c r="AC54" i="1" l="1"/>
  <c r="AG54" i="1" s="1"/>
  <c r="AD54" i="1"/>
  <c r="AC52" i="1"/>
  <c r="AD52" i="1"/>
  <c r="AB56" i="1"/>
  <c r="AC56" i="1" s="1"/>
  <c r="AB58" i="1"/>
  <c r="AC58" i="1" s="1"/>
  <c r="AG57" i="1"/>
  <c r="AB59" i="1"/>
  <c r="AD59" i="1" s="1"/>
  <c r="P60" i="1"/>
  <c r="P56" i="1"/>
  <c r="AF56" i="1" s="1"/>
  <c r="AE56" i="1" s="1"/>
  <c r="Q54" i="1"/>
  <c r="P52" i="1"/>
  <c r="AF52" i="1" s="1"/>
  <c r="AE52" i="1" s="1"/>
  <c r="AF59" i="1"/>
  <c r="AE59" i="1" s="1"/>
  <c r="Q58" i="1"/>
  <c r="AD57" i="1"/>
  <c r="AF58" i="1"/>
  <c r="AE58" i="1" s="1"/>
  <c r="AD58" i="1" l="1"/>
  <c r="AG52" i="1"/>
  <c r="AC59" i="1"/>
  <c r="AG59" i="1" s="1"/>
  <c r="AG56" i="1"/>
  <c r="AD56" i="1"/>
  <c r="AG58" i="1"/>
  <c r="N60" i="1" l="1"/>
  <c r="N56" i="1"/>
  <c r="N58" i="1"/>
  <c r="N52" i="1"/>
  <c r="N54" i="1"/>
  <c r="X234" i="1" l="1"/>
  <c r="U234" i="1"/>
  <c r="X233" i="1"/>
  <c r="U233" i="1"/>
  <c r="O233" i="1"/>
  <c r="P233" i="1" s="1"/>
  <c r="N233" i="1"/>
  <c r="X232" i="1"/>
  <c r="U232" i="1"/>
  <c r="X231" i="1"/>
  <c r="U231" i="1"/>
  <c r="O231" i="1"/>
  <c r="P231" i="1" s="1"/>
  <c r="N231" i="1"/>
  <c r="X222" i="1"/>
  <c r="U222" i="1"/>
  <c r="X221" i="1"/>
  <c r="U221" i="1"/>
  <c r="O221" i="1"/>
  <c r="P221" i="1" s="1"/>
  <c r="N221" i="1"/>
  <c r="L221" i="1"/>
  <c r="X220" i="1"/>
  <c r="U220" i="1"/>
  <c r="X219" i="1"/>
  <c r="U219" i="1"/>
  <c r="O219" i="1"/>
  <c r="P219" i="1" s="1"/>
  <c r="N219" i="1"/>
  <c r="L219" i="1"/>
  <c r="X215" i="1"/>
  <c r="U215" i="1"/>
  <c r="X214" i="1"/>
  <c r="U214" i="1"/>
  <c r="O214" i="1"/>
  <c r="Q214" i="1" s="1"/>
  <c r="N214" i="1"/>
  <c r="L214" i="1"/>
  <c r="X210" i="1"/>
  <c r="U210" i="1"/>
  <c r="X209" i="1"/>
  <c r="U209" i="1"/>
  <c r="O209" i="1"/>
  <c r="P209" i="1" s="1"/>
  <c r="N209" i="1"/>
  <c r="L209" i="1"/>
  <c r="X205" i="1"/>
  <c r="U205" i="1"/>
  <c r="AF205" i="1" s="1"/>
  <c r="AE205" i="1" s="1"/>
  <c r="X204" i="1"/>
  <c r="U204" i="1"/>
  <c r="O204" i="1"/>
  <c r="P204" i="1" s="1"/>
  <c r="N204" i="1"/>
  <c r="L204" i="1"/>
  <c r="X203" i="1"/>
  <c r="U203" i="1"/>
  <c r="X202" i="1"/>
  <c r="U202" i="1"/>
  <c r="O202" i="1"/>
  <c r="Q202" i="1" s="1"/>
  <c r="N202" i="1"/>
  <c r="L202" i="1"/>
  <c r="X199" i="1"/>
  <c r="U199" i="1"/>
  <c r="AF199" i="1" s="1"/>
  <c r="AE199" i="1" s="1"/>
  <c r="X198" i="1"/>
  <c r="U198" i="1"/>
  <c r="O198" i="1"/>
  <c r="P198" i="1" s="1"/>
  <c r="N198" i="1"/>
  <c r="L198" i="1"/>
  <c r="X197" i="1"/>
  <c r="U197" i="1"/>
  <c r="X196" i="1"/>
  <c r="U196" i="1"/>
  <c r="O196" i="1"/>
  <c r="P196" i="1" s="1"/>
  <c r="N196" i="1"/>
  <c r="L196" i="1"/>
  <c r="X192" i="1"/>
  <c r="U192" i="1"/>
  <c r="O192" i="1"/>
  <c r="P192" i="1" s="1"/>
  <c r="N192" i="1"/>
  <c r="L192" i="1"/>
  <c r="X191" i="1"/>
  <c r="U191" i="1"/>
  <c r="AF191" i="1" s="1"/>
  <c r="AE191" i="1" s="1"/>
  <c r="X190" i="1"/>
  <c r="U190" i="1"/>
  <c r="O190" i="1"/>
  <c r="Q190" i="1" s="1"/>
  <c r="N190" i="1"/>
  <c r="L190" i="1"/>
  <c r="X186" i="1"/>
  <c r="U186" i="1"/>
  <c r="X185" i="1"/>
  <c r="U185" i="1"/>
  <c r="O185" i="1"/>
  <c r="P185" i="1" s="1"/>
  <c r="N185" i="1"/>
  <c r="L185" i="1"/>
  <c r="X184" i="1"/>
  <c r="U184" i="1"/>
  <c r="AF184" i="1" s="1"/>
  <c r="AE184" i="1" s="1"/>
  <c r="X183" i="1"/>
  <c r="U183" i="1"/>
  <c r="O183" i="1"/>
  <c r="Q183" i="1" s="1"/>
  <c r="N183" i="1"/>
  <c r="L183" i="1"/>
  <c r="X182" i="1"/>
  <c r="U182" i="1"/>
  <c r="X181" i="1"/>
  <c r="U181" i="1"/>
  <c r="O181" i="1"/>
  <c r="P181" i="1" s="1"/>
  <c r="N181" i="1"/>
  <c r="L181" i="1"/>
  <c r="X180" i="1"/>
  <c r="U180" i="1"/>
  <c r="AF180" i="1" s="1"/>
  <c r="AE180" i="1" s="1"/>
  <c r="X179" i="1"/>
  <c r="U179" i="1"/>
  <c r="O179" i="1"/>
  <c r="Q179" i="1" s="1"/>
  <c r="N179" i="1"/>
  <c r="L179" i="1"/>
  <c r="X175" i="1"/>
  <c r="U175" i="1"/>
  <c r="X174" i="1"/>
  <c r="U174" i="1"/>
  <c r="O174" i="1"/>
  <c r="Q174" i="1" s="1"/>
  <c r="N174" i="1"/>
  <c r="L174" i="1"/>
  <c r="X173" i="1"/>
  <c r="U173" i="1"/>
  <c r="X172" i="1"/>
  <c r="U172" i="1"/>
  <c r="O172" i="1"/>
  <c r="Q172" i="1" s="1"/>
  <c r="N172" i="1"/>
  <c r="L172" i="1"/>
  <c r="X168" i="1"/>
  <c r="U168" i="1"/>
  <c r="X167" i="1"/>
  <c r="U167" i="1"/>
  <c r="O167" i="1"/>
  <c r="P167" i="1" s="1"/>
  <c r="N167" i="1"/>
  <c r="L167" i="1"/>
  <c r="H167" i="1"/>
  <c r="X166" i="1"/>
  <c r="U166" i="1"/>
  <c r="AB166" i="1" s="1"/>
  <c r="AD166" i="1" s="1"/>
  <c r="X165" i="1"/>
  <c r="U165" i="1"/>
  <c r="O165" i="1"/>
  <c r="P165" i="1" s="1"/>
  <c r="N165" i="1"/>
  <c r="L165" i="1"/>
  <c r="H165" i="1"/>
  <c r="X164" i="1"/>
  <c r="U164" i="1"/>
  <c r="AB164" i="1" s="1"/>
  <c r="AC164" i="1" s="1"/>
  <c r="X163" i="1"/>
  <c r="U163" i="1"/>
  <c r="O163" i="1"/>
  <c r="P163" i="1" s="1"/>
  <c r="N163" i="1"/>
  <c r="L163" i="1"/>
  <c r="H163" i="1"/>
  <c r="O161" i="1"/>
  <c r="Q161" i="1" s="1"/>
  <c r="N161" i="1"/>
  <c r="L161" i="1"/>
  <c r="H161" i="1"/>
  <c r="X160" i="1"/>
  <c r="U160" i="1"/>
  <c r="X159" i="1"/>
  <c r="U159" i="1"/>
  <c r="O159" i="1"/>
  <c r="N159" i="1"/>
  <c r="L159" i="1"/>
  <c r="H159" i="1"/>
  <c r="X154" i="1"/>
  <c r="U154" i="1"/>
  <c r="Q154" i="1"/>
  <c r="P154" i="1"/>
  <c r="L154" i="1"/>
  <c r="X152" i="1"/>
  <c r="U152" i="1"/>
  <c r="Q152" i="1"/>
  <c r="P152" i="1"/>
  <c r="L152" i="1"/>
  <c r="X150" i="1"/>
  <c r="U150" i="1"/>
  <c r="Q150" i="1"/>
  <c r="P150" i="1"/>
  <c r="L150" i="1"/>
  <c r="X146" i="1"/>
  <c r="U146" i="1"/>
  <c r="AF146" i="1" s="1"/>
  <c r="AE146" i="1" s="1"/>
  <c r="X145" i="1"/>
  <c r="U145" i="1"/>
  <c r="O145" i="1"/>
  <c r="P145" i="1" s="1"/>
  <c r="N145" i="1"/>
  <c r="L145" i="1"/>
  <c r="X144" i="1"/>
  <c r="U144" i="1"/>
  <c r="AF144" i="1" s="1"/>
  <c r="AE144" i="1" s="1"/>
  <c r="X143" i="1"/>
  <c r="U143" i="1"/>
  <c r="O143" i="1"/>
  <c r="Q143" i="1" s="1"/>
  <c r="N143" i="1"/>
  <c r="L143" i="1"/>
  <c r="X139" i="1"/>
  <c r="U139" i="1"/>
  <c r="AF139" i="1" s="1"/>
  <c r="AE139" i="1" s="1"/>
  <c r="X138" i="1"/>
  <c r="U138" i="1"/>
  <c r="O138" i="1"/>
  <c r="Q138" i="1" s="1"/>
  <c r="N138" i="1"/>
  <c r="L138" i="1"/>
  <c r="AF137" i="1"/>
  <c r="AE137" i="1" s="1"/>
  <c r="AB137" i="1"/>
  <c r="AD137" i="1" s="1"/>
  <c r="X137" i="1"/>
  <c r="X136" i="1"/>
  <c r="U136" i="1"/>
  <c r="O136" i="1"/>
  <c r="P136" i="1" s="1"/>
  <c r="N136" i="1"/>
  <c r="L136" i="1"/>
  <c r="X135" i="1"/>
  <c r="U135" i="1"/>
  <c r="X134" i="1"/>
  <c r="U134" i="1"/>
  <c r="O134" i="1"/>
  <c r="N134" i="1"/>
  <c r="L134" i="1"/>
  <c r="X133" i="1"/>
  <c r="U133" i="1"/>
  <c r="AF133" i="1" s="1"/>
  <c r="AE133" i="1" s="1"/>
  <c r="X132" i="1"/>
  <c r="U132" i="1"/>
  <c r="O132" i="1"/>
  <c r="Q132" i="1" s="1"/>
  <c r="N132" i="1"/>
  <c r="L132" i="1"/>
  <c r="X128" i="1"/>
  <c r="U128" i="1"/>
  <c r="O128" i="1"/>
  <c r="Q128" i="1" s="1"/>
  <c r="L128" i="1"/>
  <c r="X127" i="1"/>
  <c r="U127" i="1"/>
  <c r="O127" i="1"/>
  <c r="L127" i="1"/>
  <c r="X126" i="1"/>
  <c r="U126" i="1"/>
  <c r="O126" i="1"/>
  <c r="Q126" i="1" s="1"/>
  <c r="L126" i="1"/>
  <c r="X116" i="1"/>
  <c r="U116" i="1"/>
  <c r="O116" i="1"/>
  <c r="N116" i="1"/>
  <c r="L116" i="1"/>
  <c r="X114" i="1"/>
  <c r="U114" i="1"/>
  <c r="O114" i="1"/>
  <c r="P114" i="1" s="1"/>
  <c r="N114" i="1"/>
  <c r="L114" i="1"/>
  <c r="X112" i="1"/>
  <c r="U112" i="1"/>
  <c r="O112" i="1"/>
  <c r="N112" i="1"/>
  <c r="L112" i="1"/>
  <c r="AF104" i="1"/>
  <c r="AE104" i="1" s="1"/>
  <c r="AB104" i="1"/>
  <c r="AD104" i="1" s="1"/>
  <c r="X104" i="1"/>
  <c r="X103" i="1"/>
  <c r="U103" i="1"/>
  <c r="O103" i="1"/>
  <c r="P103" i="1" s="1"/>
  <c r="N103" i="1"/>
  <c r="L103" i="1"/>
  <c r="X101" i="1"/>
  <c r="U101" i="1"/>
  <c r="O101" i="1"/>
  <c r="Q101" i="1" s="1"/>
  <c r="N101" i="1"/>
  <c r="L101" i="1"/>
  <c r="X100" i="1"/>
  <c r="U100" i="1"/>
  <c r="AF100" i="1" s="1"/>
  <c r="AE100" i="1" s="1"/>
  <c r="X99" i="1"/>
  <c r="U99" i="1"/>
  <c r="O99" i="1"/>
  <c r="Q99" i="1" s="1"/>
  <c r="N99" i="1"/>
  <c r="L99" i="1"/>
  <c r="X95" i="1"/>
  <c r="U95" i="1"/>
  <c r="X94" i="1"/>
  <c r="U94" i="1"/>
  <c r="N94" i="1"/>
  <c r="O94" i="1" s="1"/>
  <c r="L94" i="1"/>
  <c r="X72" i="1"/>
  <c r="U72" i="1"/>
  <c r="AF72" i="1" s="1"/>
  <c r="AE72" i="1" s="1"/>
  <c r="X71" i="1"/>
  <c r="U71" i="1"/>
  <c r="O71" i="1"/>
  <c r="P71" i="1" s="1"/>
  <c r="N71" i="1"/>
  <c r="L71" i="1"/>
  <c r="X67" i="1"/>
  <c r="U67" i="1"/>
  <c r="X66" i="1"/>
  <c r="U66" i="1"/>
  <c r="O66" i="1"/>
  <c r="Q66" i="1" s="1"/>
  <c r="N66" i="1"/>
  <c r="L66" i="1"/>
  <c r="X48" i="1"/>
  <c r="U48" i="1"/>
  <c r="X47" i="1"/>
  <c r="U47" i="1"/>
  <c r="Q47" i="1"/>
  <c r="P47" i="1"/>
  <c r="L47" i="1"/>
  <c r="X46" i="1"/>
  <c r="U46" i="1"/>
  <c r="X45" i="1"/>
  <c r="AB45" i="1" s="1"/>
  <c r="U45" i="1"/>
  <c r="Q45" i="1"/>
  <c r="P45" i="1"/>
  <c r="X36" i="1"/>
  <c r="U36" i="1"/>
  <c r="X35" i="1"/>
  <c r="U35" i="1"/>
  <c r="O35" i="1"/>
  <c r="P35" i="1" s="1"/>
  <c r="N35" i="1"/>
  <c r="AF34" i="1"/>
  <c r="AE34" i="1" s="1"/>
  <c r="AB34" i="1"/>
  <c r="AD34" i="1" s="1"/>
  <c r="X34" i="1"/>
  <c r="X33" i="1"/>
  <c r="U33" i="1"/>
  <c r="O33" i="1"/>
  <c r="P33" i="1" s="1"/>
  <c r="N33" i="1"/>
  <c r="L33" i="1"/>
  <c r="O31" i="1"/>
  <c r="P31" i="1" s="1"/>
  <c r="N31" i="1"/>
  <c r="L31" i="1"/>
  <c r="X30" i="1"/>
  <c r="U30" i="1"/>
  <c r="X29" i="1"/>
  <c r="U29" i="1"/>
  <c r="O29" i="1"/>
  <c r="P29" i="1" s="1"/>
  <c r="AF29" i="1" s="1"/>
  <c r="AE29" i="1" s="1"/>
  <c r="N29" i="1"/>
  <c r="L29" i="1"/>
  <c r="X25" i="1"/>
  <c r="U25" i="1"/>
  <c r="AF25" i="1" s="1"/>
  <c r="AE25" i="1" s="1"/>
  <c r="X24" i="1"/>
  <c r="O24" i="1"/>
  <c r="Q24" i="1" s="1"/>
  <c r="N24" i="1"/>
  <c r="L24" i="1"/>
  <c r="X23" i="1"/>
  <c r="U23" i="1"/>
  <c r="X22" i="1"/>
  <c r="O22" i="1"/>
  <c r="P22" i="1" s="1"/>
  <c r="AF22" i="1" s="1"/>
  <c r="AE22" i="1" s="1"/>
  <c r="N22" i="1"/>
  <c r="L22" i="1"/>
  <c r="X18" i="1"/>
  <c r="U18" i="1"/>
  <c r="AF18" i="1" s="1"/>
  <c r="AE18" i="1" s="1"/>
  <c r="X17" i="1"/>
  <c r="U17" i="1"/>
  <c r="O17" i="1"/>
  <c r="Q17" i="1" s="1"/>
  <c r="N17" i="1"/>
  <c r="L17" i="1"/>
  <c r="X16" i="1"/>
  <c r="U16" i="1"/>
  <c r="AB16" i="1" s="1"/>
  <c r="X15" i="1"/>
  <c r="U15" i="1"/>
  <c r="O15" i="1"/>
  <c r="P15" i="1" s="1"/>
  <c r="N15" i="1"/>
  <c r="L15" i="1"/>
  <c r="AF14" i="1"/>
  <c r="AE14" i="1" s="1"/>
  <c r="AB14" i="1"/>
  <c r="AD14" i="1" s="1"/>
  <c r="X14" i="1"/>
  <c r="X13" i="1"/>
  <c r="U13" i="1"/>
  <c r="O13" i="1"/>
  <c r="P13" i="1" s="1"/>
  <c r="N13" i="1"/>
  <c r="L13" i="1"/>
  <c r="X12" i="1"/>
  <c r="U12" i="1"/>
  <c r="AF12" i="1" s="1"/>
  <c r="AE12" i="1" s="1"/>
  <c r="X11" i="1"/>
  <c r="U11" i="1"/>
  <c r="O11" i="1"/>
  <c r="Q11" i="1" s="1"/>
  <c r="N11" i="1"/>
  <c r="L11" i="1"/>
  <c r="X10" i="1"/>
  <c r="U10" i="1"/>
  <c r="AF10" i="1" s="1"/>
  <c r="AE10" i="1" s="1"/>
  <c r="X9" i="1"/>
  <c r="U9" i="1"/>
  <c r="O9" i="1"/>
  <c r="P9" i="1" s="1"/>
  <c r="N9" i="1"/>
  <c r="L9" i="1"/>
  <c r="L226" i="1"/>
  <c r="N222" i="1"/>
  <c r="N220" i="1"/>
  <c r="N210" i="1"/>
  <c r="N203" i="1"/>
  <c r="N197" i="1"/>
  <c r="N191" i="1"/>
  <c r="N184" i="1"/>
  <c r="N180" i="1"/>
  <c r="N175" i="1"/>
  <c r="N173" i="1"/>
  <c r="N164" i="1"/>
  <c r="N234" i="1"/>
  <c r="Q226" i="1" a="1"/>
  <c r="N232" i="1"/>
  <c r="P226" i="1"/>
  <c r="N215" i="1"/>
  <c r="N205" i="1"/>
  <c r="N193" i="1"/>
  <c r="N186" i="1"/>
  <c r="N182" i="1"/>
  <c r="N168" i="1"/>
  <c r="N162" i="1"/>
  <c r="N135" i="1"/>
  <c r="Q121" i="1" a="1"/>
  <c r="N102" i="1"/>
  <c r="N199" i="1"/>
  <c r="N146" i="1"/>
  <c r="N139" i="1"/>
  <c r="P121" i="1"/>
  <c r="N115" i="1"/>
  <c r="N137" i="1"/>
  <c r="N133" i="1"/>
  <c r="N166" i="1"/>
  <c r="N160" i="1"/>
  <c r="L121" i="1"/>
  <c r="N113" i="1"/>
  <c r="N100" i="1"/>
  <c r="N67" i="1"/>
  <c r="N144" i="1"/>
  <c r="N117" i="1"/>
  <c r="N72" i="1"/>
  <c r="N104" i="1"/>
  <c r="N95" i="1"/>
  <c r="AG47" i="1" a="1"/>
  <c r="N18" i="1"/>
  <c r="AG45" i="1" a="1"/>
  <c r="N12" i="1"/>
  <c r="N34" i="1"/>
  <c r="N32" i="1"/>
  <c r="N30" i="1"/>
  <c r="N25" i="1"/>
  <c r="N16" i="1"/>
  <c r="N36" i="1"/>
  <c r="N23" i="1"/>
  <c r="N14" i="1"/>
  <c r="N10" i="1"/>
  <c r="AF30" i="1" l="1"/>
  <c r="AE30" i="1" s="1"/>
  <c r="AB30" i="1"/>
  <c r="AB29" i="1"/>
  <c r="AB31" i="1"/>
  <c r="AB32" i="1"/>
  <c r="AF32" i="1"/>
  <c r="AF31" i="1"/>
  <c r="AB159" i="1"/>
  <c r="AB190" i="1"/>
  <c r="Q15" i="1"/>
  <c r="AB66" i="1"/>
  <c r="AC66" i="1" s="1"/>
  <c r="AB196" i="1"/>
  <c r="AD196" i="1" s="1"/>
  <c r="AB204" i="1"/>
  <c r="AD204" i="1" s="1"/>
  <c r="AB221" i="1"/>
  <c r="AF196" i="1"/>
  <c r="AE196" i="1" s="1"/>
  <c r="AF145" i="1"/>
  <c r="AE145" i="1" s="1"/>
  <c r="AB24" i="1"/>
  <c r="AD24" i="1" s="1"/>
  <c r="AF15" i="1"/>
  <c r="AE15" i="1" s="1"/>
  <c r="P24" i="1"/>
  <c r="AF24" i="1" s="1"/>
  <c r="AE24" i="1" s="1"/>
  <c r="AC34" i="1"/>
  <c r="AG34" i="1" s="1"/>
  <c r="Q103" i="1"/>
  <c r="AB150" i="1"/>
  <c r="AD150" i="1" s="1"/>
  <c r="Q233" i="1"/>
  <c r="AB72" i="1"/>
  <c r="AD72" i="1" s="1"/>
  <c r="Q114" i="1"/>
  <c r="Q136" i="1"/>
  <c r="AF150" i="1"/>
  <c r="AE150" i="1" s="1"/>
  <c r="AF163" i="1"/>
  <c r="AE163" i="1" s="1"/>
  <c r="AB114" i="1"/>
  <c r="AD114" i="1" s="1"/>
  <c r="P138" i="1"/>
  <c r="AF138" i="1" s="1"/>
  <c r="AE138" i="1" s="1"/>
  <c r="Q145" i="1"/>
  <c r="Q163" i="1"/>
  <c r="AF210" i="1"/>
  <c r="AE210" i="1" s="1"/>
  <c r="Q71" i="1"/>
  <c r="AB100" i="1"/>
  <c r="AF114" i="1"/>
  <c r="AE114" i="1" s="1"/>
  <c r="P126" i="1"/>
  <c r="AF126" i="1" s="1"/>
  <c r="AE126" i="1" s="1"/>
  <c r="AB133" i="1"/>
  <c r="AD133" i="1" s="1"/>
  <c r="AF166" i="1"/>
  <c r="AE166" i="1" s="1"/>
  <c r="P174" i="1"/>
  <c r="AF174" i="1" s="1"/>
  <c r="AE174" i="1" s="1"/>
  <c r="AB183" i="1"/>
  <c r="AD183" i="1" s="1"/>
  <c r="AB202" i="1"/>
  <c r="AB71" i="1"/>
  <c r="AD71" i="1" s="1"/>
  <c r="AB145" i="1"/>
  <c r="AD145" i="1" s="1"/>
  <c r="AB163" i="1"/>
  <c r="AC163" i="1" s="1"/>
  <c r="Q167" i="1"/>
  <c r="AB174" i="1"/>
  <c r="AD174" i="1" s="1"/>
  <c r="AF13" i="1"/>
  <c r="AE13" i="1" s="1"/>
  <c r="AC14" i="1"/>
  <c r="AG14" i="1" s="1"/>
  <c r="AB15" i="1"/>
  <c r="AD15" i="1" s="1"/>
  <c r="AF16" i="1"/>
  <c r="AE16" i="1" s="1"/>
  <c r="P17" i="1"/>
  <c r="AF17" i="1" s="1"/>
  <c r="AE17" i="1" s="1"/>
  <c r="P161" i="1"/>
  <c r="Q165" i="1"/>
  <c r="AF215" i="1"/>
  <c r="AE215" i="1" s="1"/>
  <c r="Q231" i="1"/>
  <c r="AC104" i="1"/>
  <c r="AG104" i="1" s="1"/>
  <c r="AB138" i="1"/>
  <c r="AD138" i="1" s="1"/>
  <c r="AB146" i="1"/>
  <c r="AD146" i="1" s="1"/>
  <c r="AF233" i="1"/>
  <c r="AE233" i="1" s="1"/>
  <c r="Q204" i="1"/>
  <c r="Q196" i="1"/>
  <c r="Q198" i="1"/>
  <c r="AD16" i="1"/>
  <c r="AC16" i="1"/>
  <c r="Q9" i="1"/>
  <c r="AB22" i="1"/>
  <c r="AC22" i="1" s="1"/>
  <c r="AG22" i="1" s="1"/>
  <c r="AB25" i="1"/>
  <c r="P99" i="1"/>
  <c r="AF99" i="1" s="1"/>
  <c r="AE99" i="1" s="1"/>
  <c r="AB126" i="1"/>
  <c r="P132" i="1"/>
  <c r="AF132" i="1" s="1"/>
  <c r="AE132" i="1" s="1"/>
  <c r="AB134" i="1"/>
  <c r="AC134" i="1" s="1"/>
  <c r="AF136" i="1"/>
  <c r="AE136" i="1" s="1"/>
  <c r="AC137" i="1"/>
  <c r="AG137" i="1" s="1"/>
  <c r="AC166" i="1"/>
  <c r="AB172" i="1"/>
  <c r="AD172" i="1" s="1"/>
  <c r="AB180" i="1"/>
  <c r="AC180" i="1" s="1"/>
  <c r="AG180" i="1" s="1"/>
  <c r="AB184" i="1"/>
  <c r="AC184" i="1" s="1"/>
  <c r="AG184" i="1" s="1"/>
  <c r="AB191" i="1"/>
  <c r="AC191" i="1" s="1"/>
  <c r="AG191" i="1" s="1"/>
  <c r="AB199" i="1"/>
  <c r="AD199" i="1" s="1"/>
  <c r="AB205" i="1"/>
  <c r="AD205" i="1" s="1"/>
  <c r="Q209" i="1"/>
  <c r="AF221" i="1"/>
  <c r="AE221" i="1" s="1"/>
  <c r="AF231" i="1"/>
  <c r="AE231" i="1" s="1"/>
  <c r="AF9" i="1"/>
  <c r="AE9" i="1" s="1"/>
  <c r="AB10" i="1"/>
  <c r="AD10" i="1" s="1"/>
  <c r="Q13" i="1"/>
  <c r="AB101" i="1"/>
  <c r="AD101" i="1" s="1"/>
  <c r="AB139" i="1"/>
  <c r="AD139" i="1" s="1"/>
  <c r="AF154" i="1"/>
  <c r="AE154" i="1" s="1"/>
  <c r="AB179" i="1"/>
  <c r="AD179" i="1" s="1"/>
  <c r="Q181" i="1"/>
  <c r="Q185" i="1"/>
  <c r="Q192" i="1"/>
  <c r="P202" i="1"/>
  <c r="AF202" i="1" s="1"/>
  <c r="AE202" i="1" s="1"/>
  <c r="AF204" i="1"/>
  <c r="AE204" i="1" s="1"/>
  <c r="AC204" i="1"/>
  <c r="AF209" i="1"/>
  <c r="AE209" i="1" s="1"/>
  <c r="AB210" i="1"/>
  <c r="AD210" i="1" s="1"/>
  <c r="Q219" i="1"/>
  <c r="Q221" i="1"/>
  <c r="AF35" i="1"/>
  <c r="AE35" i="1" s="1"/>
  <c r="AB94" i="1"/>
  <c r="AC94" i="1" s="1"/>
  <c r="AB99" i="1"/>
  <c r="AC99" i="1" s="1"/>
  <c r="AB11" i="1"/>
  <c r="AC11" i="1" s="1"/>
  <c r="AB127" i="1"/>
  <c r="AD127" i="1" s="1"/>
  <c r="AB214" i="1"/>
  <c r="AD214" i="1" s="1"/>
  <c r="AG45" i="1"/>
  <c r="AG47" i="1"/>
  <c r="Q121" i="1"/>
  <c r="Q226" i="1"/>
  <c r="P11" i="1"/>
  <c r="AF11" i="1" s="1"/>
  <c r="AE11" i="1" s="1"/>
  <c r="Q94" i="1"/>
  <c r="P94" i="1"/>
  <c r="AF94" i="1" s="1"/>
  <c r="AE94" i="1" s="1"/>
  <c r="AD126" i="1"/>
  <c r="AC126" i="1"/>
  <c r="AB12" i="1"/>
  <c r="AB17" i="1"/>
  <c r="AF23" i="1"/>
  <c r="AE23" i="1" s="1"/>
  <c r="AB23" i="1"/>
  <c r="AC24" i="1"/>
  <c r="AF36" i="1"/>
  <c r="AE36" i="1" s="1"/>
  <c r="AB36" i="1"/>
  <c r="AB9" i="1"/>
  <c r="AB13" i="1"/>
  <c r="AB18" i="1"/>
  <c r="Q22" i="1"/>
  <c r="Q29" i="1"/>
  <c r="Q31" i="1"/>
  <c r="Q33" i="1"/>
  <c r="Q35" i="1"/>
  <c r="L35" i="1"/>
  <c r="AB35" i="1" s="1"/>
  <c r="AF33" i="1"/>
  <c r="AE33" i="1" s="1"/>
  <c r="AB33" i="1"/>
  <c r="P66" i="1"/>
  <c r="AF66" i="1" s="1"/>
  <c r="AE66" i="1" s="1"/>
  <c r="AF67" i="1"/>
  <c r="AE67" i="1" s="1"/>
  <c r="AB67" i="1"/>
  <c r="AF71" i="1"/>
  <c r="AE71" i="1" s="1"/>
  <c r="AF103" i="1"/>
  <c r="AE103" i="1" s="1"/>
  <c r="AB103" i="1"/>
  <c r="AC114" i="1"/>
  <c r="Q127" i="1"/>
  <c r="P127" i="1"/>
  <c r="AF127" i="1" s="1"/>
  <c r="AE127" i="1" s="1"/>
  <c r="AF152" i="1"/>
  <c r="AE152" i="1" s="1"/>
  <c r="AB152" i="1"/>
  <c r="AB165" i="1"/>
  <c r="AB186" i="1"/>
  <c r="AF186" i="1"/>
  <c r="AE186" i="1" s="1"/>
  <c r="P101" i="1"/>
  <c r="AF101" i="1" s="1"/>
  <c r="AE101" i="1" s="1"/>
  <c r="Q116" i="1"/>
  <c r="P116" i="1"/>
  <c r="AF116" i="1" s="1"/>
  <c r="AE116" i="1" s="1"/>
  <c r="Q134" i="1"/>
  <c r="P134" i="1"/>
  <c r="AF134" i="1" s="1"/>
  <c r="AE134" i="1" s="1"/>
  <c r="AF135" i="1"/>
  <c r="AE135" i="1" s="1"/>
  <c r="AB135" i="1"/>
  <c r="AB161" i="1"/>
  <c r="AD163" i="1"/>
  <c r="AD164" i="1"/>
  <c r="AB182" i="1"/>
  <c r="AF182" i="1"/>
  <c r="AE182" i="1" s="1"/>
  <c r="AC196" i="1"/>
  <c r="AF95" i="1"/>
  <c r="AE95" i="1" s="1"/>
  <c r="Q112" i="1"/>
  <c r="P112" i="1"/>
  <c r="AF112" i="1" s="1"/>
  <c r="AE112" i="1" s="1"/>
  <c r="AB116" i="1"/>
  <c r="AC150" i="1"/>
  <c r="AC159" i="1"/>
  <c r="AD159" i="1"/>
  <c r="AB168" i="1"/>
  <c r="AF168" i="1"/>
  <c r="AE168" i="1" s="1"/>
  <c r="AF197" i="1"/>
  <c r="AE197" i="1" s="1"/>
  <c r="AB197" i="1"/>
  <c r="AD202" i="1"/>
  <c r="AC202" i="1"/>
  <c r="AB112" i="1"/>
  <c r="AB128" i="1"/>
  <c r="AB143" i="1"/>
  <c r="Q159" i="1"/>
  <c r="P159" i="1"/>
  <c r="AF159" i="1" s="1"/>
  <c r="AE159" i="1" s="1"/>
  <c r="AD190" i="1"/>
  <c r="AC190" i="1"/>
  <c r="AF160" i="1"/>
  <c r="AE160" i="1" s="1"/>
  <c r="AB160" i="1"/>
  <c r="AF167" i="1"/>
  <c r="AE167" i="1" s="1"/>
  <c r="AB167" i="1"/>
  <c r="AF181" i="1"/>
  <c r="AE181" i="1" s="1"/>
  <c r="AB181" i="1"/>
  <c r="AF185" i="1"/>
  <c r="AE185" i="1" s="1"/>
  <c r="AB185" i="1"/>
  <c r="AF192" i="1"/>
  <c r="AE192" i="1" s="1"/>
  <c r="AB192" i="1"/>
  <c r="AF198" i="1"/>
  <c r="AE198" i="1" s="1"/>
  <c r="AB198" i="1"/>
  <c r="P128" i="1"/>
  <c r="AF128" i="1" s="1"/>
  <c r="AE128" i="1" s="1"/>
  <c r="P143" i="1"/>
  <c r="AF143" i="1" s="1"/>
  <c r="AE143" i="1" s="1"/>
  <c r="AF164" i="1"/>
  <c r="AE164" i="1" s="1"/>
  <c r="AG164" i="1" s="1"/>
  <c r="AF165" i="1"/>
  <c r="AE165" i="1" s="1"/>
  <c r="P172" i="1"/>
  <c r="AF172" i="1" s="1"/>
  <c r="AE172" i="1" s="1"/>
  <c r="P179" i="1"/>
  <c r="AF179" i="1" s="1"/>
  <c r="AE179" i="1" s="1"/>
  <c r="P183" i="1"/>
  <c r="AF183" i="1" s="1"/>
  <c r="AE183" i="1" s="1"/>
  <c r="P190" i="1"/>
  <c r="AF190" i="1" s="1"/>
  <c r="AE190" i="1" s="1"/>
  <c r="AF203" i="1"/>
  <c r="AE203" i="1" s="1"/>
  <c r="AB203" i="1"/>
  <c r="AF219" i="1"/>
  <c r="AE219" i="1" s="1"/>
  <c r="AD221" i="1"/>
  <c r="AC221" i="1"/>
  <c r="AB132" i="1"/>
  <c r="AB136" i="1"/>
  <c r="AB144" i="1"/>
  <c r="AB154" i="1"/>
  <c r="AB209" i="1"/>
  <c r="AB219" i="1"/>
  <c r="L233" i="1"/>
  <c r="AB233" i="1" s="1"/>
  <c r="P214" i="1"/>
  <c r="AF214" i="1" s="1"/>
  <c r="AE214" i="1" s="1"/>
  <c r="AB215" i="1"/>
  <c r="L231" i="1"/>
  <c r="AB231" i="1" s="1"/>
  <c r="AC29" i="1" l="1"/>
  <c r="AG29" i="1" s="1"/>
  <c r="AD29" i="1"/>
  <c r="AC30" i="1"/>
  <c r="AG30" i="1" s="1"/>
  <c r="AD30" i="1"/>
  <c r="AD32" i="1"/>
  <c r="AC32" i="1"/>
  <c r="AC31" i="1"/>
  <c r="AD31" i="1"/>
  <c r="AE31" i="1"/>
  <c r="AE32" i="1"/>
  <c r="AG163" i="1"/>
  <c r="AG221" i="1"/>
  <c r="AC174" i="1"/>
  <c r="AC71" i="1"/>
  <c r="AC205" i="1"/>
  <c r="AG205" i="1" s="1"/>
  <c r="AG150" i="1"/>
  <c r="AD180" i="1"/>
  <c r="AG196" i="1"/>
  <c r="AD66" i="1"/>
  <c r="AC101" i="1"/>
  <c r="AG101" i="1" s="1"/>
  <c r="AG24" i="1"/>
  <c r="AG66" i="1"/>
  <c r="AC179" i="1"/>
  <c r="AG16" i="1"/>
  <c r="AC214" i="1"/>
  <c r="AG214" i="1" s="1"/>
  <c r="AC145" i="1"/>
  <c r="AG145" i="1" s="1"/>
  <c r="AC172" i="1"/>
  <c r="AG172" i="1" s="1"/>
  <c r="AC199" i="1"/>
  <c r="AG199" i="1" s="1"/>
  <c r="AD191" i="1"/>
  <c r="AD134" i="1"/>
  <c r="AC133" i="1"/>
  <c r="AG133" i="1" s="1"/>
  <c r="AD94" i="1"/>
  <c r="AB95" i="1" s="1"/>
  <c r="AC95" i="1" s="1"/>
  <c r="AG95" i="1" s="1"/>
  <c r="AD22" i="1"/>
  <c r="AC183" i="1"/>
  <c r="AC138" i="1"/>
  <c r="AG138" i="1" s="1"/>
  <c r="AC139" i="1"/>
  <c r="AG139" i="1" s="1"/>
  <c r="AD11" i="1"/>
  <c r="AG204" i="1"/>
  <c r="AC210" i="1"/>
  <c r="AG210" i="1" s="1"/>
  <c r="AD184" i="1"/>
  <c r="AG202" i="1"/>
  <c r="AC72" i="1"/>
  <c r="AG72" i="1" s="1"/>
  <c r="AG114" i="1"/>
  <c r="AG126" i="1"/>
  <c r="AG174" i="1"/>
  <c r="AC15" i="1"/>
  <c r="AG15" i="1" s="1"/>
  <c r="AC146" i="1"/>
  <c r="AG146" i="1" s="1"/>
  <c r="AC127" i="1"/>
  <c r="AG127" i="1" s="1"/>
  <c r="AD99" i="1"/>
  <c r="AC10" i="1"/>
  <c r="AG10" i="1" s="1"/>
  <c r="AG166" i="1"/>
  <c r="AD100" i="1"/>
  <c r="AC100" i="1"/>
  <c r="AG100" i="1" s="1"/>
  <c r="AD25" i="1"/>
  <c r="AC25" i="1"/>
  <c r="AG25" i="1" s="1"/>
  <c r="AD209" i="1"/>
  <c r="AC209" i="1"/>
  <c r="AG209" i="1" s="1"/>
  <c r="AD144" i="1"/>
  <c r="AC144" i="1"/>
  <c r="AG144" i="1" s="1"/>
  <c r="AC167" i="1"/>
  <c r="AG167" i="1" s="1"/>
  <c r="AD167" i="1"/>
  <c r="AG190" i="1"/>
  <c r="AC143" i="1"/>
  <c r="AG143" i="1" s="1"/>
  <c r="AD143" i="1"/>
  <c r="AC128" i="1"/>
  <c r="AG128" i="1" s="1"/>
  <c r="AD128" i="1"/>
  <c r="AC168" i="1"/>
  <c r="AG168" i="1" s="1"/>
  <c r="AD168" i="1"/>
  <c r="AC182" i="1"/>
  <c r="AG182" i="1" s="1"/>
  <c r="AD182" i="1"/>
  <c r="AC186" i="1"/>
  <c r="AG186" i="1" s="1"/>
  <c r="AD186" i="1"/>
  <c r="AC152" i="1"/>
  <c r="AG152" i="1" s="1"/>
  <c r="AD152" i="1"/>
  <c r="AG71" i="1"/>
  <c r="AD33" i="1"/>
  <c r="AC33" i="1"/>
  <c r="AG33" i="1" s="1"/>
  <c r="AC12" i="1"/>
  <c r="AG12" i="1" s="1"/>
  <c r="AD12" i="1"/>
  <c r="AD136" i="1"/>
  <c r="AC136" i="1"/>
  <c r="AG136" i="1" s="1"/>
  <c r="AC192" i="1"/>
  <c r="AG192" i="1" s="1"/>
  <c r="AD192" i="1"/>
  <c r="AG183" i="1"/>
  <c r="AD67" i="1"/>
  <c r="AC67" i="1"/>
  <c r="AG67" i="1" s="1"/>
  <c r="AG94" i="1"/>
  <c r="AC18" i="1"/>
  <c r="AG18" i="1" s="1"/>
  <c r="AD18" i="1"/>
  <c r="AC36" i="1"/>
  <c r="AG36" i="1" s="1"/>
  <c r="AD36" i="1"/>
  <c r="AC23" i="1"/>
  <c r="AG23" i="1" s="1"/>
  <c r="AD23" i="1"/>
  <c r="AG11" i="1"/>
  <c r="AC181" i="1"/>
  <c r="AG181" i="1" s="1"/>
  <c r="AD181" i="1"/>
  <c r="AC231" i="1"/>
  <c r="AG231" i="1" s="1"/>
  <c r="AD231" i="1"/>
  <c r="AD233" i="1"/>
  <c r="AC233" i="1"/>
  <c r="AG233" i="1" s="1"/>
  <c r="AD132" i="1"/>
  <c r="AC132" i="1"/>
  <c r="AG132" i="1" s="1"/>
  <c r="AC203" i="1"/>
  <c r="AG203" i="1" s="1"/>
  <c r="AD203" i="1"/>
  <c r="AC160" i="1"/>
  <c r="AG160" i="1" s="1"/>
  <c r="AD160" i="1"/>
  <c r="AG134" i="1"/>
  <c r="AC112" i="1"/>
  <c r="AG112" i="1" s="1"/>
  <c r="AD112" i="1"/>
  <c r="AG159" i="1"/>
  <c r="AC135" i="1"/>
  <c r="AG135" i="1" s="1"/>
  <c r="AD135" i="1"/>
  <c r="AD103" i="1"/>
  <c r="AC103" i="1"/>
  <c r="AG103" i="1" s="1"/>
  <c r="AC13" i="1"/>
  <c r="AG13" i="1" s="1"/>
  <c r="AD13" i="1"/>
  <c r="AD215" i="1"/>
  <c r="AC215" i="1"/>
  <c r="AG215" i="1" s="1"/>
  <c r="AD219" i="1"/>
  <c r="AC219" i="1"/>
  <c r="AG219" i="1" s="1"/>
  <c r="AD154" i="1"/>
  <c r="AC154" i="1"/>
  <c r="AG154" i="1" s="1"/>
  <c r="AC198" i="1"/>
  <c r="AG198" i="1" s="1"/>
  <c r="AD198" i="1"/>
  <c r="AC185" i="1"/>
  <c r="AG185" i="1" s="1"/>
  <c r="AD185" i="1"/>
  <c r="AC197" i="1"/>
  <c r="AG197" i="1" s="1"/>
  <c r="AD197" i="1"/>
  <c r="AC116" i="1"/>
  <c r="AG116" i="1" s="1"/>
  <c r="AD116" i="1"/>
  <c r="AC161" i="1"/>
  <c r="AG161" i="1" s="1"/>
  <c r="AD161" i="1"/>
  <c r="AG179" i="1"/>
  <c r="AD165" i="1"/>
  <c r="AC165" i="1"/>
  <c r="AG165" i="1" s="1"/>
  <c r="AG99" i="1"/>
  <c r="AC35" i="1"/>
  <c r="AG35" i="1" s="1"/>
  <c r="AD35" i="1"/>
  <c r="AC9" i="1"/>
  <c r="AG9" i="1" s="1"/>
  <c r="AD9" i="1"/>
  <c r="AD17" i="1"/>
  <c r="AC17" i="1"/>
  <c r="AG17" i="1" s="1"/>
  <c r="AG32" i="1" l="1"/>
  <c r="AG31" i="1"/>
  <c r="AD95" i="1"/>
  <c r="N128" i="1"/>
  <c r="N126" i="1"/>
  <c r="N127" i="1"/>
</calcChain>
</file>

<file path=xl/sharedStrings.xml><?xml version="1.0" encoding="utf-8"?>
<sst xmlns="http://schemas.openxmlformats.org/spreadsheetml/2006/main" count="2829" uniqueCount="647">
  <si>
    <t>PROCESO</t>
  </si>
  <si>
    <t>SUBPROCESO / OBJETIVO</t>
  </si>
  <si>
    <t>Referencia</t>
  </si>
  <si>
    <t>IDENTIFICACIÓN DEL RIESGO</t>
  </si>
  <si>
    <t>VALORACIÓN DEL RIESGO</t>
  </si>
  <si>
    <t>PLAN DE ACCIÓN</t>
  </si>
  <si>
    <t>Impacto</t>
  </si>
  <si>
    <t>Causa inmediata</t>
  </si>
  <si>
    <t>Causa Raíz</t>
  </si>
  <si>
    <t>Descripción del riesgo</t>
  </si>
  <si>
    <t>Clasificación del riesgo</t>
  </si>
  <si>
    <t>Frecuencia con la cual se realiza la actividad</t>
  </si>
  <si>
    <t>Probabilidad Inherente</t>
  </si>
  <si>
    <t>%</t>
  </si>
  <si>
    <t>Criterios de impacto</t>
  </si>
  <si>
    <t>Observación de criterio</t>
  </si>
  <si>
    <t>Impacto Inherente</t>
  </si>
  <si>
    <t>Zona de Riesgo Inherente</t>
  </si>
  <si>
    <t>No. Control</t>
  </si>
  <si>
    <t>Descripción del Control</t>
  </si>
  <si>
    <t>Indicador</t>
  </si>
  <si>
    <t>Afectación</t>
  </si>
  <si>
    <t>Atributos de eficiencia</t>
  </si>
  <si>
    <t>Atributos Informativos</t>
  </si>
  <si>
    <t>Probabilidad Residual</t>
  </si>
  <si>
    <t xml:space="preserve">Probabilidad Residual Final </t>
  </si>
  <si>
    <t>Impacto Residual Final</t>
  </si>
  <si>
    <t>Zona re Riesgo Final</t>
  </si>
  <si>
    <t>Tratamiento</t>
  </si>
  <si>
    <t>Plan de acción</t>
  </si>
  <si>
    <t>Responsable</t>
  </si>
  <si>
    <t>Fecha implementación</t>
  </si>
  <si>
    <t>Fecha seguimiento</t>
  </si>
  <si>
    <t>Seguimiento</t>
  </si>
  <si>
    <t>Estado</t>
  </si>
  <si>
    <t>Tipo</t>
  </si>
  <si>
    <t>Implementación</t>
  </si>
  <si>
    <t>Calificación</t>
  </si>
  <si>
    <t>Documentación</t>
  </si>
  <si>
    <t>Frecuencia</t>
  </si>
  <si>
    <t>Evidencias</t>
  </si>
  <si>
    <t>EVALUACIÓN Y CONTROL</t>
  </si>
  <si>
    <t>OFICINA DE CONTROL INTERNO DE GESTIÓN</t>
  </si>
  <si>
    <r>
      <t xml:space="preserve">EVALUACIÓN DE LA GESTIÓN. </t>
    </r>
    <r>
      <rPr>
        <sz val="12"/>
        <rFont val="Calibri"/>
        <family val="2"/>
      </rPr>
      <t>Establecer herramientas que de forma razonable le van a permitir alcanzar la eficiencia, eficiencia y transparencia ene l ejercicio de sus funciones.</t>
    </r>
  </si>
  <si>
    <t>Reputacional</t>
  </si>
  <si>
    <t>Presiones internas o externas, Amiguismo y clientelismo, Falta de ética profesional</t>
  </si>
  <si>
    <t xml:space="preserve">Posible afectación reputacional debido a la manipulación de los resultados de las auditorias internas por la falta de etica y profesionalismo aunado a presiones internas o externas y falta de control en el desarrollo del proceso auditor. </t>
  </si>
  <si>
    <t>Fraude Interno</t>
  </si>
  <si>
    <t>La actividad que conlleva el riesgo se ejecuta de 3 a 24 veces por año</t>
  </si>
  <si>
    <t>Baja</t>
  </si>
  <si>
    <t xml:space="preserve">     Genera medianas consecuencias sobre la entidad</t>
  </si>
  <si>
    <t>El jefe de oficina de control interno de gestión, según el Plan de auditoria y programa de auditoria, aplica el control de legalidad de forma mensual a la dependencia auditar  a traves de la programacion, planeación, ejecucion y comunicación de resultados de la auditoría mediante Listado de Asistencia, Carta de compromiso, Acta de apertura y Cierre, acta de reunión, Papeles de trabajo del Auditor, Lista de Verificación,  informe de  auditoria.</t>
  </si>
  <si>
    <t xml:space="preserve">N° de auditorías realizadas/ N° de auditorías Programadas. </t>
  </si>
  <si>
    <t>Detectivo</t>
  </si>
  <si>
    <t>Manual</t>
  </si>
  <si>
    <t>Documentado</t>
  </si>
  <si>
    <t>Continua</t>
  </si>
  <si>
    <t>Con Registro</t>
  </si>
  <si>
    <t>Evitar</t>
  </si>
  <si>
    <t>Falta de aplicabilidad del codigo auditor, Carencia de ética profesional, Falta de objetividad y profesionalismo en el desarrollo del proceso auditor.</t>
  </si>
  <si>
    <t>Posible afectación reputacional por debilidad al detectar hallazgos en el desarrollo de la auditoria sumados a la falta de aplicabilidad del código auditor y carencia de integridad profesional.</t>
  </si>
  <si>
    <t>Realización  de Auditorías con bajo nivel de utilización de técnicas objetivas y modernas, por carecer de un perfil adecuado para desarrollar procesos auditores.</t>
  </si>
  <si>
    <t xml:space="preserve">Falta de un perfil idoneo para conocer y aplicar la normatividad vigente, Poca experiencia relacionada con el desarrollo de un proceso auditor, Falta de sentido de pertenencia e interes personal por profundizar en los temas por los cuales se encuentra vinculado a la entidad. </t>
  </si>
  <si>
    <t xml:space="preserve">Posible afectación reputacional por realización de auditorias  con bajo nivel profesional debido a la carencia de conocimientos o poca experiencia conjuntamente con la falta de ética lo que puede ocasionar un resultado carente de objetividad y actualización. </t>
  </si>
  <si>
    <t xml:space="preserve">Incumplimiento en la programación  de las auditorias por clientelismo y/o beneficio personal lo que permite incurrir en delitos contra la administración publica. </t>
  </si>
  <si>
    <t xml:space="preserve">Falta de coordinación, planeación y disposición del Auditado para atender la Auditoria de acuerdo con las fechas comunicadas. </t>
  </si>
  <si>
    <t xml:space="preserve"> Posible afectación reputacional por el incumplimiento u omisión  al desarrollo del proceso auditor por parte del equipo auditor  detecta una coordinación y programación inadecuada y puede percibir un favorecimiento lo cual es un riesgo muy  significativo. </t>
  </si>
  <si>
    <t xml:space="preserve">Ocultamiento,  manipulación y/o alteración de la información suministrada por los procesos y dependencias en las auditorías  de control. </t>
  </si>
  <si>
    <t>Concentración de información  de determinados procesos o actividades en una sola persona y/o  manejo de intereses personales o subjetivos en la misma.</t>
  </si>
  <si>
    <t>Posible afectación reputacional por ocultamiento, manipulación y/o alteración de la información suministrada en la auditoría debido a la falta a la ética la carencia de profesionalismo y la deficiente supervisión del desarrollo de las auditorias.</t>
  </si>
  <si>
    <t xml:space="preserve">El jefe de oficina de control interno de gestión y líder de auditoría, según la programación del plan de auditoría en la vigencia, realiza seguimiento y control y cumplimiento de los diferentes procedimientos establecidos en el modelo operacional por procesos de forma mensual, conforme a las disposiciones de ley vigentes (Ley 87 de 1993), con la planeación, revisión y ejecución de la Auditoria, continua con el seguimiento a los procedimientos de caracterización del subproceso, seguimiento al control de documentos con base a las normas de control interno mediante comunicaciones, circulares, Listado de Asistencia, Carta de compromiso, Acta de apertura y Cierre, acta de reunión, Papeles de trabajo del Auditor, Lista de Verificación,  informe de  auditoria e informes de seguimiento. </t>
  </si>
  <si>
    <t>ELABORADO POR:
REVISADO POR:</t>
  </si>
  <si>
    <t>Plan de Acción</t>
  </si>
  <si>
    <t>OFICINA DE CONTROL INTERNO DISCIPLINARIO</t>
  </si>
  <si>
    <t>CONTROL DISCIPLINARIO INTERNO</t>
  </si>
  <si>
    <t>INVESTIGACIONES DE LOS ENTES DE CONTROL</t>
  </si>
  <si>
    <t>TRAFICO DE INFLUENCIAS  MINIMIZANDO LAS CONSECUENCIAS DISCIPLINARIAS</t>
  </si>
  <si>
    <t>Fraude interno</t>
  </si>
  <si>
    <t>La actividad que conlleva el riesgo se ejecuta como máximos 2 veces por año</t>
  </si>
  <si>
    <t>Muy baja</t>
  </si>
  <si>
    <t xml:space="preserve">     Entre 100 y 500 SMLMV </t>
  </si>
  <si>
    <t>CADA PROFESIONAL UNIVERSITARIO,PROFESIONAL ESPECIALIZADO Y ABOGADO CONTRATISTA  LLEVARA UN ORDEN DE LOS PROCESOS QUE LE SON ADJUDICADOS Y POR MEDIO DE UN CUADRO DE EXCEL QUE SE PRESENTARA CADA 3 MESES ; DONDE ALLI SE REFLEJA EL ESTADO DE CADA UNO PORQUE EL CODIGO GENERAL DISCIPLINARIO ESTABLECE QUE SE DEBEN RESOLVER TODAS LAS QUEJAS DE ACUERDO AL ORDEN DE LLEGADA</t>
  </si>
  <si>
    <t>Probabilidad</t>
  </si>
  <si>
    <t>PREVENTIVO</t>
  </si>
  <si>
    <t>MANUAL</t>
  </si>
  <si>
    <t>CON REGISTRO</t>
  </si>
  <si>
    <t>PRESCRIPCION DE LA ACCION DISCIPLINARIA</t>
  </si>
  <si>
    <t>FALTA AL PRINCIPIO DE LEGALIDAD Y NO DAR CUMPLIMIENTO A LOS TERMINOS ESTABLECIDOS EN LA CONSTITUCION Y EN LA LEY</t>
  </si>
  <si>
    <t>Preventivo</t>
  </si>
  <si>
    <t>SISBEN</t>
  </si>
  <si>
    <r>
      <t xml:space="preserve">GESTIÓN DE LA INFORMACIÓN ESTADÍSTICA
</t>
    </r>
    <r>
      <rPr>
        <sz val="12"/>
        <rFont val="Calibri"/>
        <family val="2"/>
      </rPr>
      <t>Aplicar la encuesta de clasificación socioeconómica establecida por el Departamento Nacional de Planeación DNP para que a través de la clasificación obtenida la ciudadania pueda ser focalizada en los diferentes programas que ofrece el estado  de manera ágil, transparente y oportuna de acuerdo a la normatividad vigente</t>
    </r>
  </si>
  <si>
    <t>Ejecucion y administracion de procesos</t>
  </si>
  <si>
    <t>La actividad que conlleva el riesgo se ejecuta mínimo 500 veces al año y máximo 5000 veces por año</t>
  </si>
  <si>
    <t xml:space="preserve">     El riesgo afecta la imagen de la entidad a nivel nacional, con efecto publicitarios sostenible a nivel país</t>
  </si>
  <si>
    <r>
      <t xml:space="preserve">% de alteraciones de informaciones
</t>
    </r>
    <r>
      <rPr>
        <u/>
        <sz val="11"/>
        <color indexed="8"/>
        <rFont val="Calibri"/>
        <family val="2"/>
      </rPr>
      <t xml:space="preserve"># de alteraciones </t>
    </r>
    <r>
      <rPr>
        <sz val="11"/>
        <color theme="1"/>
        <rFont val="Calibri"/>
        <family val="2"/>
        <scheme val="minor"/>
      </rPr>
      <t xml:space="preserve">
total encuestas realizadas </t>
    </r>
  </si>
  <si>
    <t>Aleatoria</t>
  </si>
  <si>
    <t>Sin Registro</t>
  </si>
  <si>
    <t>Reducir (mitigar)</t>
  </si>
  <si>
    <t>Usuarios productos y practicas</t>
  </si>
  <si>
    <t>La actividad que conlleva el riesgo se ejecuta de 24 a 500 veces por año</t>
  </si>
  <si>
    <t xml:space="preserve">     El riesgo afecta la imagen de de la entidad con efecto publicitario sostenido a nivel de sector administrativo, nivel departamental o municipal</t>
  </si>
  <si>
    <t>Sin Documentar</t>
  </si>
  <si>
    <r>
      <t xml:space="preserve">% de quejas y/o reclamaciones por recibir o solicitar sobornos
</t>
    </r>
    <r>
      <rPr>
        <u/>
        <sz val="11"/>
        <color indexed="8"/>
        <rFont val="Calibri"/>
        <family val="2"/>
      </rPr>
      <t># de quejas de soborno</t>
    </r>
    <r>
      <rPr>
        <sz val="11"/>
        <color theme="1"/>
        <rFont val="Calibri"/>
        <family val="2"/>
        <scheme val="minor"/>
      </rPr>
      <t xml:space="preserve">
total quejas </t>
    </r>
  </si>
  <si>
    <t xml:space="preserve">     El riesgo afecta la imagen de alguna área de la organización</t>
  </si>
  <si>
    <t># de solicitudes realizadoas / # Asistentes para el tramite</t>
  </si>
  <si>
    <t>Posibilidad de recibir o solicitar cualquier dádiva o beneficio a nombre propio o de terceros al divulgar información considerada reservada y clasificada.</t>
  </si>
  <si>
    <t>Personas sin conocimiento o falta de capacitación llevan a cabo una inadecuada gestión de comunicación.</t>
  </si>
  <si>
    <t>COMUNICACIÓN INSTITUCIONAL</t>
  </si>
  <si>
    <t>OFICINA TIC</t>
  </si>
  <si>
    <r>
      <t xml:space="preserve">TECNOLOGÍAS DE LA INFORMACIÓN Y LAS COMUNICACIONES. </t>
    </r>
    <r>
      <rPr>
        <sz val="14"/>
        <rFont val="Calibri"/>
        <family val="2"/>
      </rPr>
      <t>Identificar y canalizar los posibles riesgos que se prsenten en el subproceso de la gestión de las tecnologias de la información y las comunicaciones</t>
    </r>
  </si>
  <si>
    <t>Entre 500 y 5000 veces por año</t>
  </si>
  <si>
    <t>Alta</t>
  </si>
  <si>
    <t>Genera medianas consecuencias sobre la entidad</t>
  </si>
  <si>
    <t>Moderado</t>
  </si>
  <si>
    <t>Contínua</t>
  </si>
  <si>
    <t>con registro</t>
  </si>
  <si>
    <t>Media</t>
  </si>
  <si>
    <t>Cuatrimestral</t>
  </si>
  <si>
    <t>En curso</t>
  </si>
  <si>
    <t>Leve</t>
  </si>
  <si>
    <t xml:space="preserve">Fraude externo </t>
  </si>
  <si>
    <t>Económico y Reputacional</t>
  </si>
  <si>
    <t>SECRETARIA DE PRENSA Y COMUNICACIONES</t>
  </si>
  <si>
    <t>probabilidad de obtener mala imagen y pérdida de la reputación de la Alcaldía de Cúcuta</t>
  </si>
  <si>
    <t xml:space="preserve">a raíz del favorecimiento por clientelismo o amiguismo a un oferente </t>
  </si>
  <si>
    <t>por adjudicar contrato a una central de medios que no cumpla los requisitos para desempeñar el objeto del mismo</t>
  </si>
  <si>
    <t>probabilidad de obtener mala imagen y pérdida de la reputación de la Alcaldía de Cúcuta a raíz del favorecimiento por clientelismo o amiguismo a un oferente por adjudicar contrato a una central de medios que no cumpla los requisitos para desempeñar el objeto del mismo</t>
  </si>
  <si>
    <t>La actividad que conlleva el riesgo se ejecuta máximo 2 veces por año</t>
  </si>
  <si>
    <t>Genera altas consecuencias sobre la entidad</t>
  </si>
  <si>
    <t>Mayor</t>
  </si>
  <si>
    <t>el profesional jurídico y la secretaria de despacho verificarán que la entidad prestadora del servicio cumpla con los requisitos para ejecutar el objeto del contrato.</t>
  </si>
  <si>
    <t>porcentaje de cumplimiento de los requisitos de contratación</t>
  </si>
  <si>
    <t>La secretaria de Prensa y el profesional juridico establecerán la cantidad de medios o el recurso humano necesario para la ejecucion del contrato</t>
  </si>
  <si>
    <t>cantidad solicitada / total contratados</t>
  </si>
  <si>
    <t>Bajo</t>
  </si>
  <si>
    <t>ocultar información de las convocatorias públicas de licitación de la Alcaldía de Cúcuta</t>
  </si>
  <si>
    <t xml:space="preserve"> interés de beneficiar a un oferente en particular</t>
  </si>
  <si>
    <t>posible pérdida de credibilidad en los procesos de contratación de la Alcaldía de Cúcuta por ocultar información de las convocatorias públicas de licitación debido al interés de beneficiar a un oferente en particular</t>
  </si>
  <si>
    <t>la Secretaria de Prensa solicitará a los miembros del gabinete municipal la información de procesos de convocatoria pública para realizar las piezas gráficas de difusión necesarias.</t>
  </si>
  <si>
    <t>cantidad de convocatorias reportadas/ piezas gráficas emitidas</t>
  </si>
  <si>
    <t xml:space="preserve">el community manager y el enlace de medios se encargarán de publicar la información de las convocatorias a través de las redes sociales y los medios aliados. </t>
  </si>
  <si>
    <t>cantidad de oferentes vigencia 2023/ medios por los que se comunicaron las convocatorias</t>
  </si>
  <si>
    <t>SALUD Y PROTECCIÓN SOCIAL</t>
  </si>
  <si>
    <t>SECRETARÍA DE SALUD MUNICIPAL</t>
  </si>
  <si>
    <t>El procedimiento no se encuentra actualizado o no se realiza</t>
  </si>
  <si>
    <t xml:space="preserve">falta el principio de planeacion </t>
  </si>
  <si>
    <t xml:space="preserve">     Genera consecuencias catastroficas sobre la entidad</t>
  </si>
  <si>
    <t xml:space="preserve">referente programa salud ambiental </t>
  </si>
  <si>
    <t>equipo calidad</t>
  </si>
  <si>
    <t xml:space="preserve">posibilidad de recibir o solicitar cualquier dadiva a los ciudadanos para agilizar los tramites de obligatorio cumplimiento </t>
  </si>
  <si>
    <t xml:space="preserve">carencia de controles internos y seguimiento a conceptos de saneamiento </t>
  </si>
  <si>
    <t>Pérdida de imagen institucional posibilidad de recibir o solicitar cualquier dadiva a los ciudadanos para agilizar los tramites de obligatorio cumplimiento  Debido a la carencia de control y/o verificacion de las visitas de saneamiento o conceptos sanitarios  realizadas.</t>
  </si>
  <si>
    <t xml:space="preserve">     Genera altas consecuencias sobre la entidad</t>
  </si>
  <si>
    <t>subsecretaria de aseguramiento y prestacion de servicios</t>
  </si>
  <si>
    <t>Correctivo</t>
  </si>
  <si>
    <t>Automático</t>
  </si>
  <si>
    <t>Económico</t>
  </si>
  <si>
    <t>Autorizar pagos previos a febrero de 2020</t>
  </si>
  <si>
    <t>Omision del control sobre la  facturacion y servicios no aplicables de poblacion pobre no asegurada</t>
  </si>
  <si>
    <t xml:space="preserve">Por la omicion de posibles hallazgos al momento de realizar auditorias de calidad, permitiendo el favorecimiento a ips, </t>
  </si>
  <si>
    <t>Debido al desconocimiento del procedimiento de auditoría y/o la plicacion del mismo</t>
  </si>
  <si>
    <t xml:space="preserve">retroalimentar los resultados obtenidos por la auditoria de calidad con dos cortes al año, mitad de auditoria y final de la misma. De manera interna con los referentes de los programas, subsecretarios y secretario de despacho </t>
  </si>
  <si>
    <t xml:space="preserve">cantidad de retroalimentaciones / cantidad de reuniones programas realizadas </t>
  </si>
  <si>
    <t>referente programa PAI</t>
  </si>
  <si>
    <t xml:space="preserve">la venta, daño o perdida de alguno de los biologicos </t>
  </si>
  <si>
    <t>La actividad que conlleva el riesgo se ejecuta más de 5000 veces por año</t>
  </si>
  <si>
    <t>Muy Alta</t>
  </si>
  <si>
    <t>Catastrófico</t>
  </si>
  <si>
    <t>Extremo</t>
  </si>
  <si>
    <t>comité de calidad ( secretario de despacho- subsecretarios- asesor financiero-asesor contratacion)</t>
  </si>
  <si>
    <t xml:space="preserve">numero de biologicos recepcionados / numero de biologicos despachados </t>
  </si>
  <si>
    <t>Muy Baja</t>
  </si>
  <si>
    <t>EDUCACIÓN</t>
  </si>
  <si>
    <t>SECRETARÍA DE EDUCACIÓN</t>
  </si>
  <si>
    <r>
      <t xml:space="preserve">TALENTO HUMANO EDUCATIVO. 
</t>
    </r>
    <r>
      <rPr>
        <sz val="10"/>
        <rFont val="Arial"/>
        <family val="2"/>
      </rPr>
      <t>Garantizar el acceso y permanencia de los niños y niñas y jóvenes y adultos del Municipio de San José de Cúcuta en el Sistema Educativo en los niveles de primera Infancia, preescolar, Básica Primaria, Secundaria y Media, ofreciendo un servicio de Calidad que contribuya a la formacion de ciudanos integrales.</t>
    </r>
  </si>
  <si>
    <t>Baja  credibilidad en la imagen de la Secretaría de Educación Municipal y acciones legales contra la entidad, durante la celebración de contratos.</t>
  </si>
  <si>
    <t>Incumplimiento de las normas legales, desviación de recursos, decisiones ajustadas a intereses particulares y/o soborno.</t>
  </si>
  <si>
    <t>Posibilidad de pérdida reputacional y baja credibilidad en la imagen de la Secretaría de Educación Municipal y acciones legales contra la entidad, durante la celebración de contratos por incumplimiento de las normas legales, desviación de recursos, decisiones ajustadas a intereses particulares y/o soborno.</t>
  </si>
  <si>
    <t>Los supervisores de los diferentes contratos adjudicados en la Secretaría de Educación Municipal deben realizar un seguimiento exhaustivo del cumplimiento de los objetivos contractuales con un manejo austero de los recursos públicos a fin de dar más alcance a toda la comunidad educativa por la cual se dejará como registro el informe de los supervisores en los diferentes contratos.</t>
  </si>
  <si>
    <t>Núumero de contratistas / informes de cumplimiento presentado por el supervisor de cada contrato.</t>
  </si>
  <si>
    <t>Aceptar</t>
  </si>
  <si>
    <t>DESARROLLO SOCIAL</t>
  </si>
  <si>
    <t>SECRETARÍA DE CULTURA Y TURISMO</t>
  </si>
  <si>
    <r>
      <rPr>
        <b/>
        <sz val="14"/>
        <color indexed="57"/>
        <rFont val="Calibri"/>
        <family val="2"/>
      </rPr>
      <t>ARTE Y CULTURA.</t>
    </r>
    <r>
      <rPr>
        <b/>
        <sz val="14"/>
        <color indexed="50"/>
        <rFont val="Calibri"/>
        <family val="2"/>
      </rPr>
      <t xml:space="preserve"> </t>
    </r>
    <r>
      <rPr>
        <sz val="12"/>
        <rFont val="Calibri"/>
        <family val="2"/>
      </rPr>
      <t>Promover, generar, coordinar e implementar mecanismos de impulso y fortalecimiento de la cultura y el turismo en el Municipio de San José de Cúcuta.</t>
    </r>
  </si>
  <si>
    <t xml:space="preserve"> Debido a los intereses personales de los funcionarios a cargo del proceso de contratación, incumpliendo con la transparencia en sus etapas. </t>
  </si>
  <si>
    <t xml:space="preserve">Direccionamiento de contratación y/o vinculación favoreciendo a un tercero. </t>
  </si>
  <si>
    <t xml:space="preserve">Posibilidad de perdidas economicas y de perdida reputacional por los interes  personales de los funcionarios a cargo del proceso de contratación, incumpliendo con la transparencia en cada una de sus etapas, direccionando la contratación y  favoreciendo a terceros. </t>
  </si>
  <si>
    <t xml:space="preserve">El profesional a cargo de la contratación verificará el cumplimiento de la normatividad validado en el comite de contratación y con la debida aprobación del Supervisor designando,  dejando como evidencia la publicacion de cada uno de los procesos en la plataforma SECOP II y  SIA OBSERVA. </t>
  </si>
  <si>
    <t>Número de procesos publicados / Número de procesos desarrollados</t>
  </si>
  <si>
    <t xml:space="preserve">Cumplimiento del Manual de Contratación </t>
  </si>
  <si>
    <t xml:space="preserve">Funcionario designado para el tema de contratación  </t>
  </si>
  <si>
    <t>Febrero</t>
  </si>
  <si>
    <t>Constantemente</t>
  </si>
  <si>
    <t>Febrero - Diciembre</t>
  </si>
  <si>
    <t>GESTIÓN CONVIVENCIA Y SEGURIDAD CIUDADANA</t>
  </si>
  <si>
    <t>Probabilidad de afectar la imagen de la entidad por la  manipulación de informacion de la destinacion de recursos del FONSET</t>
  </si>
  <si>
    <t>lo que genera aumento de  inseguridad en la Ciudad</t>
  </si>
  <si>
    <t>debido a la destinación de  los recursos sin tener en cuenta las necesidades de las entidades que hacen parte del Comité de Orden Publico</t>
  </si>
  <si>
    <t>Probabilidad de afectar la imagen de la entidad por la  manipulación de informacion de la destinacion de recursos del FONSET, lo que genera aumento de  inseguridad en la Ciudad debido a la destinación de  los recursos sin tener en cuenta las necesidades de las entidades que hacen parte del Comité de Orden Publico</t>
  </si>
  <si>
    <t>La actividad se ejecuta de 24 a 500 veces por año</t>
  </si>
  <si>
    <t>Genera consecuencias catastróficas sobre la entidad</t>
  </si>
  <si>
    <t>catastrofico</t>
  </si>
  <si>
    <t xml:space="preserve">El ordenador del gasto realizara el  levantamiento de actas de los Comités de orden público, donde se establezcan las necesidades que se requieren para el cumplimiento de las metas establecidas para brindar la Seguridad a la ciudad de Cúcuta y realizara seguimiento a que los compromisos se cumplan.
</t>
  </si>
  <si>
    <t>Cantidad de actas  suscritas / cantidad de actas ejecutadas</t>
  </si>
  <si>
    <t>Aleaotoria</t>
  </si>
  <si>
    <t>Con registro</t>
  </si>
  <si>
    <t>Probabilidad de perder la credibilidad y la imagen de la instiutcion, lo cual acarrea investigaciones penales, disciplinarias y fiscales</t>
  </si>
  <si>
    <t>por promover  el enriquecimiento ilicito del servidor pùblico al beneficiar a un tercero,</t>
  </si>
  <si>
    <t>debido a la manipulación de la información de los procesos precontractuales</t>
  </si>
  <si>
    <t>Probabilidad de perder la credibilidad y la imagen de la instiutcion, el cual acarrea investigaciones penales, disciplinarias y fiscales por promover  el enriquecimiento ilicito del servidor pùblico al beneficiar a un tercero, debido a la manipulación de la información de los procesos precontractuales</t>
  </si>
  <si>
    <t>Fraude externo</t>
  </si>
  <si>
    <t xml:space="preserve">El asesor juridico supervisara la elaboración de la etapa precontractual (juridicos, tecnicos, financieros) de los procesos llevados a cabo adelantados por la Secretaria de Seguridad Ciudadana,teniendo en cuenta  los formatos  establecidos por Colombia Compre Eficiente y el manual de contratación del Municipio de San José de Cúcuta </t>
  </si>
  <si>
    <t>Cantidad de contratos con justificación / la cantidad total de contratos celebrados de la vigencia actual</t>
  </si>
  <si>
    <t>SECRETARÍA DE GOBIERNO</t>
  </si>
  <si>
    <t>PARTICIPACIÓN E INCIDENCIA CIUDADANA
ACCESO A LA JUSTICIA</t>
  </si>
  <si>
    <t>Alteración y/o manipulación de la información relacionada en: estudios previos, contratación, pliego de condiciones, en evaluaciones de las propuestas, para favorecimiento propio o de terceros.</t>
  </si>
  <si>
    <t>Inadecuado uso de los procedimientos de contratación y la normatividad aplicable.</t>
  </si>
  <si>
    <t xml:space="preserve">Obtener provecho propio o a favor intereses particulares </t>
  </si>
  <si>
    <t xml:space="preserve">Alteración y/o manipulación de la información relacionada en: estudios previos, contratación, pliego de condiciones, en evaluaciones de las propuestas, para favorecimiento propio o de terceros. Inadecuado uso de los procedimientos de contratación y la normatividad aplicable. Obtener provecho propio o a favor intereses particulares </t>
  </si>
  <si>
    <t>De 24a 500 veces por año</t>
  </si>
  <si>
    <t>Genera altas consecuencias para la entidad</t>
  </si>
  <si>
    <t>Alto</t>
  </si>
  <si>
    <t>El profesional de contratación verifica que la información  suministrada por el proveedor  corresponda con los requisitos  establecidos con el tipo de contratación a través de una lista de chequeo donde  están los requisitos de información y formatos de contratación.</t>
  </si>
  <si>
    <t>Cumplimiento de información de los  contratos vs numero de contratos</t>
  </si>
  <si>
    <t>El profesional de contratación  debe suscribir los archivos a los aplicativos de contratación en las fechas dispuestas en el Secop II</t>
  </si>
  <si>
    <t>Cumplimiento de suscripción en el aplicativo vs nuemro de contratos</t>
  </si>
  <si>
    <t>SECRETARÍA DE EQUIDAD DE GÉNERO</t>
  </si>
  <si>
    <t>ATENCIÓN A GRUPOS POBLACIONALES</t>
  </si>
  <si>
    <t>Por extracción de documentos</t>
  </si>
  <si>
    <t>debido a la falta de controles en los procesos y la falta de etica de los funcionarios con el fin de recibir o solicitar cualquier dádiva o beneficio a nombre propio o de terceros</t>
  </si>
  <si>
    <t xml:space="preserve">Por celebrar contratos sin el cumplimiento de los requisitos legales y técnicos </t>
  </si>
  <si>
    <t>Debido a la falta de control, vigilancia y seguimiento en la celebración de contratos, para favorecer intereses personales o de un tercero</t>
  </si>
  <si>
    <t>El riesgo afecta la imagen de de la entidad con efecto publicitario sostenido a nivel de sector administrativo, nivel departamental o municipal</t>
  </si>
  <si>
    <t>DESARROLLO ECONÓMICO</t>
  </si>
  <si>
    <t>SECRETARÍA DEL BANCO DEL PROGRESO</t>
  </si>
  <si>
    <t>EMPLEABILIDAD Y FORTALECIMIENTO EMPRESARIAL / PRODUCTIVIDAD Y COMPETITIVIDAD</t>
  </si>
  <si>
    <t>Debilidad en los controles para la verificacion  procesos de  contratación vigentes.</t>
  </si>
  <si>
    <t xml:space="preserve">Desconocimiento del manual de procesos y procedimientos </t>
  </si>
  <si>
    <t>Posibilidad de uso indebido de la informacion en los procesos de contratacion vigentes, en la etapa precontractual por parte de un (os) funcionario (os) del proceso  por el desconocimiento del manual de procesos y procedimientos en busca de beneficio propio o de un tercero.</t>
  </si>
  <si>
    <t>Actualizar los procesos, capacitacion a funcionarios y/o personal a cargo de la contratación en relación con buenas prácticas, compromisos de confidencialidad y de la normatividad aplicadad a cada procesos de contratación pública</t>
  </si>
  <si>
    <t>area administrativa</t>
  </si>
  <si>
    <t>Enero</t>
  </si>
  <si>
    <t>Diciembre</t>
  </si>
  <si>
    <t>Mensual</t>
  </si>
  <si>
    <t>El funcionario de la Secretaria del banco del progreso encargado, hara revision minuciosa de los requisitos contractuales de los proveedores con conocimiento y responsabilidad; dejando como registro la hoja de ruta contractual o lista de cheque del proceso contractual.</t>
  </si>
  <si>
    <t>SECRETARÍA DE DESARROLLO SOCIAL</t>
  </si>
  <si>
    <t>Desconocimiento por parte de los servidores públicos de la normatividad y procedimiento de auditorias</t>
  </si>
  <si>
    <t>Desactualización del plan de capacitaciones de la secretaría</t>
  </si>
  <si>
    <t>Posibilidad de la perdida de calidad en el debido proceso de auditorias a los organismos comunales de primer y segundo grado, por desconocimiento y/o presiones indebidas a los servidores públicos para alterar la información, con el fin de beneficiar a terceros evadiendo los hallazgos encontrados.</t>
  </si>
  <si>
    <t>El Profesional designado por el Subsecretario realiza  la capacitación al equipo auditor sobre la normatividad aplicada al proceso de auditoría de acuerdo al manual de procesos y procedimientos, cada vez que se inicie el plan de auditoria, para evitar la manipulación de los resultados obtenidos en la misma.</t>
  </si>
  <si>
    <t>Número de capacitaciones realizadas/ total de capacitaciones programadas</t>
  </si>
  <si>
    <t xml:space="preserve">El profesional designado por el subsecretario realiza el seguimiento al plan de auditorias definido para el año en vigencia, con el fin de evitar el desvio de los resultados obtenidos en la auditoría </t>
  </si>
  <si>
    <t>Número de auditorias realizadas/ total de auditorias establecidas en el programa de auditorias</t>
  </si>
  <si>
    <t>Omisión de los procesos de contratación vigentes</t>
  </si>
  <si>
    <t>Desconocimiento del manual de procesos y procedimientos</t>
  </si>
  <si>
    <t>Probabilidad de generar perdida de confianza en lo público por la omisión de los procesos contracturales debido al desconocimiento y/o conseguir intereses personales en la selección del personal a contratar.</t>
  </si>
  <si>
    <t>El profesional de contratación realiza la verificación y selección del perfil a contratar validando que cumpla con los requisitos establecidos, cada vez que se tiene la necesidad de contratar.</t>
  </si>
  <si>
    <t>Numero de contratos realizados / numero total de contratos anuales</t>
  </si>
  <si>
    <t>Adulteración por parte de los contratistas  de los documentos legales para soportar la cuenta de cobro</t>
  </si>
  <si>
    <t>Omisión en la verificación de autenticación de los documentos</t>
  </si>
  <si>
    <t>Probabilidad de aceptar cuentas de cobro propias de contratistas que presenten adulteración frente a los requisitos establecidos, omitiendo la verificació de autenticación de los documentos y obtener beneficio propio.</t>
  </si>
  <si>
    <t>El profesional de contratación mensualmente verifica la documentación requerida en las cuentas de cobro, utilizando la hoja de ruta.</t>
  </si>
  <si>
    <t>Numero de cuentas tramitadas/Numero de cuentas totales (en el momento del monitoreo)</t>
  </si>
  <si>
    <t>El secretario solicita la capacitación a la oficina TICs sobre el manejo de la plataforma ORFEO para el buen manejo de los PQRDS.</t>
  </si>
  <si>
    <t>Número de capacitaciones realizadas / número de capacitaciones programadas</t>
  </si>
  <si>
    <t>Número de seguimientos realizados / número de seguimientos programados</t>
  </si>
  <si>
    <t>DESARROLLO TERRITORIAL                           DESARROLLO TERRITORIAL</t>
  </si>
  <si>
    <t xml:space="preserve">SECRETARÍA DE HACIENDA </t>
  </si>
  <si>
    <t>GESTIÓN CATASTRAL</t>
  </si>
  <si>
    <t>Por el ofrecimiento de dinero externo o por omisión en los procesos</t>
  </si>
  <si>
    <t>Debido a la intervención de tramitadores al exterior de la alcaldía y por la cultura ciudadana para obtener una respuesta favorable.</t>
  </si>
  <si>
    <t>Por el ofrecimiento de dinero externo o por omisión en los procesos, debido a la intervención de tramitadores al exterior de la alcaldía y por la cultura ciudadana para obtener una respuesta favorable.</t>
  </si>
  <si>
    <t>Realizar el control de trámites recibidos y trámites solucionados de manera mensual.</t>
  </si>
  <si>
    <t xml:space="preserve"># trámites solucionados mensual/ trámites recibidos </t>
  </si>
  <si>
    <t>El subsecretario mensualmente realiza un seguimiento, control y verificación de avance de metas establecidas para la mitigación del riesgo.</t>
  </si>
  <si>
    <t>Subsecretario de catastro multipropósito</t>
  </si>
  <si>
    <t>1 de febrero de 2023</t>
  </si>
  <si>
    <t>31 de diciembre 2023</t>
  </si>
  <si>
    <t>Por desconocimiento de los requisitos necesarios para realizar los trámites catastrales.</t>
  </si>
  <si>
    <t>Debido a que el ciudadano no tiene una idea clara sobre los documentos   para realizar solicitudes a la subsecretaría de catastro multipropósito.</t>
  </si>
  <si>
    <t>Por desconocimiento de los requisitos necesarios para realizar los trámites catastrales, Debido a que el ciudadano no tiene una idea clara sobre los documentos para realizar solicitudes a la subsecretaría de catastro multipropósito.</t>
  </si>
  <si>
    <t xml:space="preserve">     El riesgo afecta la imagen de la entidad con algunos usuarios de relevancia frente al logro de los objetivos</t>
  </si>
  <si>
    <t>Difundir piezas informativas a la ciudadanía para dar a conocer el proceso correcto para realizar solicitudes de trámites catastrales.</t>
  </si>
  <si>
    <t># piezas informativas realizadas/ # de piezas programadas cuatrimestralmente</t>
  </si>
  <si>
    <t xml:space="preserve">Semestral </t>
  </si>
  <si>
    <t xml:space="preserve">Por desconocimiento de los procesos y procedimiento para la ejecución de los trámites catastrales. </t>
  </si>
  <si>
    <t xml:space="preserve">Debido a que el gestor catastral no tiene un enfoque claro para llevar a cabo las solicitudes allegadas a la subsecretaría de catastro multipropósito. </t>
  </si>
  <si>
    <t xml:space="preserve">Por desconocimiento de los procesos y procedimiento para la ejecución de los trámites catastrales, debido a que el gestor catastral no tiene un enfoque claro para llevar a cabo las solicitudes allegadas a la subsecretaría de catastro multipropósito. </t>
  </si>
  <si>
    <t>Realizar la correcta socialización de procedimientos establecidos y aprobados para la ejecución de trámites catastrales.</t>
  </si>
  <si>
    <t># de socializaciones realizadas/ # de socializaciones programadas</t>
  </si>
  <si>
    <t>Reducir (compartir)</t>
  </si>
  <si>
    <t>DEPARTAMENTO ADMINISTRATIVO DE PLANEACION MUNICIPAL</t>
  </si>
  <si>
    <t>Pérdida de  imagen institucional</t>
  </si>
  <si>
    <t>La existencia de cartel de tramitadores que proceden a cobrar dádivas a los ciudadanos para agilizar los trámites de obligatorio cumplimiento</t>
  </si>
  <si>
    <t>Debido al desconocimiento del usuario acerca del proceso para realizar trámites propios de la dependencia
La difusión de la realización de los trámites no está en los medios pertinentes para que llegue a todos los estratos</t>
  </si>
  <si>
    <t># de profesionales contratados / # de profesionales solicitados</t>
  </si>
  <si>
    <t># de piezas difundidas / # de piezas diseñadas</t>
  </si>
  <si>
    <t>SECRETARIA DE VIVIENDA</t>
  </si>
  <si>
    <t>Cobros de dinero  por parte de   tramitadores externos  o personal de la secretaría de vivienda por  realizar el trámite de solicitud de titulación de predios</t>
  </si>
  <si>
    <t xml:space="preserve"> Por el desconocimiento  de la comunidad de las condiciones y de los  pasos  que deben seguir los ciudadanos  para realizar la titulación de su predio</t>
  </si>
  <si>
    <t xml:space="preserve">Titular predios  que no cumplan con requisitos </t>
  </si>
  <si>
    <t>Por la  aceptación por parte de funcionarios de la secretaria de vivienda del  incumplimiento de  los requisitos  técnicos y jurídicos previamente establecidos  en etapa de revisión y selección de beneficiarios con el propósito de obtener un beneficio propio o para un tercero</t>
  </si>
  <si>
    <t>No. de expedienes de predios titulados que cuentan con concepto técnico y concepto de viabilidad jurídica/No. Expedientes de titulaciones  de predios  realizadas</t>
  </si>
  <si>
    <t>Inadecuada gestión en etapa precontractual  para favorecimiento propio o de terceros</t>
  </si>
  <si>
    <t>al elaborar por parte de funcionarios de condiciones precontractuales (estudios previos, pliegos de condiciones) que satisfacen  intereses particulares  o beneficio propio</t>
  </si>
  <si>
    <t xml:space="preserve"> No. Contratos que cuentan con  estudios previos / No. Total de contratos </t>
  </si>
  <si>
    <t>SECRETARIA DE VALORIZACIÓN Y PLUSVALÍA</t>
  </si>
  <si>
    <t>Recibir cualquier dádiva o beneficio a nombre propio o de terceros para manipular la información de contribucion de Valorizacion y/o Plusvalia en el PORTAL TNS OFICIAL</t>
  </si>
  <si>
    <t>Desconocimiento del codigo de integridad y la Ley de Transparencia debido a falta de capacitación a los servidores públicos</t>
  </si>
  <si>
    <t>Probabilidad de recibir cualquier dádiva o benificio a nombre propio o de terceros para manipular la información por concepto de contribución de valorización y/o Plusvalía en el portal oficial de recaudos TNS, por causa desconocimiento del codigo de integridad debido a falta de capacitación a los servidores públicos.</t>
  </si>
  <si>
    <t>El secretario solicita de forma semestral la capacitación ante la oficina de Talento Humano sobre el decreto 0527 de 28 de mayo del 2019 - Codigo de Integridad de la Alcaldía.</t>
  </si>
  <si>
    <t>Número de capacitaciones solicitadas / número de capacitaciones programadas</t>
  </si>
  <si>
    <t>El profesional encargado, mensualmente realiza a traves de la plataforma de pagos de la alcaldía el seguimiento a los valores liquidados en las resoluciones modificatorias.</t>
  </si>
  <si>
    <t>Número de resolusiones modificadoras revisadas en plataforma / número total de resolusiones modificadoras emitidas</t>
  </si>
  <si>
    <t>Recibir o solicitar cualquier dávida o beneficio a nombre propio o de terceros al omitir la revisión previa al cumplimiento de los requisitos para adelantar el trámite de autorización y/o cancelación de la anotacioón en el folio de mátricula inmobiliaria</t>
  </si>
  <si>
    <t>Probabilidad de Recibir o solicitar cualquier dávida o beneficio a nombre propio o de terceros al omitir la revisión previa al cumplimiento de los requisitos para adelantar el trámite de autorización y/o cancelación de la anotacioón en el folio de mátricula inmobiliaria, por falta de conocimiento del Codigo de Integridad y la Ley de Transparencia</t>
  </si>
  <si>
    <t>número de capacitaciones solicitadas/numero de capacitaciones programadas</t>
  </si>
  <si>
    <t>El profesional encargado, mensualmente realiza a traves de la plataforma de pagos de la alcaldía y del sistema ORFEO el seguimiento de verificacion a los pagos realizados por el contribuyente y verificacion del gravamen.</t>
  </si>
  <si>
    <t>Número de seguimientos a los tramites / número total de trámites gestionados por la dependencia</t>
  </si>
  <si>
    <t xml:space="preserve">Omision de de la verificación en el cumplimiento de requisitos dentro de los procesos contractuales </t>
  </si>
  <si>
    <t>Desconocimiento del manual de procesos y procemientos</t>
  </si>
  <si>
    <t>Probabilidad de generar pérdida de confianza en lo público por la omisión de la verificación en el cumplimiento de requisitos dentro de los procesos contractuales debido al desconocimiento y/o conseguir intereses personales en la selección del personal a contratar.</t>
  </si>
  <si>
    <t>número de contratos verificados en cumplimiento de requisitos/número total de contratos celebrados en el año</t>
  </si>
  <si>
    <t xml:space="preserve">Respuestas tardias a las PQRSD y/o inexistentes </t>
  </si>
  <si>
    <t xml:space="preserve">Desconocimiento de los tiempos de respuesta a las PQRDS contemplados en la normatividad </t>
  </si>
  <si>
    <t>Posibilidad de la perdida de la imagen institucional con respuestas tardías y/o inexistentes de los PQRDS que conllevan a sanciones, debido a la falta de conocimiento del personal encargado sobre la normatividad vigente</t>
  </si>
  <si>
    <t>Los profesionales de apoyo en el manejo de la plataforma ORFEO, realiza el seguimiento mensual del estado de los PQRDS con el formato de seguimiento V3</t>
  </si>
  <si>
    <t>SECRETARIA DE INFRAESTRUCTURA</t>
  </si>
  <si>
    <t>Trafico de influencias y falta de valores éticos en beneficio propio o de un tercero</t>
  </si>
  <si>
    <t xml:space="preserve">Desviación de recursos economicos por la celebración de modificacion y/o adición injustificada a los contratos </t>
  </si>
  <si>
    <t xml:space="preserve"> Desviación de los recursos economicos por la celebración de modificacion y/o adición injustificada a los contratos debido al trafico de influencias y falta de valores éticos en beneficio propio o de un tercero.</t>
  </si>
  <si>
    <t>El ordenador del gasto deberá fortalecer los valores y principios éticos  de los profesionales de apoyo a la supervisión de la Secretaria de Infraestructura reiterando el código de Integridad y obligaciones adquiridas en la delegación de supervisión, creando una lista de chequeo para las modificaciones de los contratos realizados por el supervisor debidamente diligenciada y firmada por los competentes</t>
  </si>
  <si>
    <t xml:space="preserve">Cantidad de contratos modificados con justificación sobre la cantidad total de contratos celebrados de la vigencia actual X/X:XX </t>
  </si>
  <si>
    <t>Obras de baja calidad entregadas a la Comunidad</t>
  </si>
  <si>
    <t>Manipulacion en la estrucuturación del proceso en los compoenetes tecicos , juridos y financieros</t>
  </si>
  <si>
    <t>Obras de baja calidad entregadas a la Comunidad  debido  a la  Manipulacion en la estrucuturación del proceso en los compoenetes tecicos , juridos y financieros</t>
  </si>
  <si>
    <t>Fraude Externo</t>
  </si>
  <si>
    <t>El asesor juridico supervisara la elaboración de la etapa precontractual (juridicos, tecnicos, financieros) de los procesos llevados a cabo por la Secretaria de Infraestructura teniendo en cuenta  los formatos  establecidos por Colombia Compre Eficiente y el manual de contratación del Municipio de San José de Cúcuta</t>
  </si>
  <si>
    <t xml:space="preserve">Cantidad de procesos sin verificación de check list sobre cantidad de contratos estructurados X/X:XX </t>
  </si>
  <si>
    <t>SECRETARÍA DE TRÁNSITO Y TRANSPORTE</t>
  </si>
  <si>
    <t>MOVILIDAD</t>
  </si>
  <si>
    <t>% Requerimientos de Entes de Control con seguimiento: (Número de requerimientos de Entes de Control revisados con seguimiento / Total de requerimientos de Entes de Control) * 100</t>
  </si>
  <si>
    <t>% Servidores Públicos con el Curso de Integridad, transparencia y lucha contra la corrupción: (Número de Servidores Públicos con el Curso de Integridad, transparencia y lucha contra la corrupción realizado / Total de Servidores Públicos de la Secretaría de Tránsito y Transporte) * 100</t>
  </si>
  <si>
    <t>DESARROLLO SOSTENIBLE</t>
  </si>
  <si>
    <t>SECRETARÍA DE GESTIÓN DE RIESGOS Y DESASTRES</t>
  </si>
  <si>
    <t>GESTIÓN DEL RIESGO</t>
  </si>
  <si>
    <t>Entrega de ayudas humanitarias a personas que no son consideradas damnificadas con el fin de beneficiar y satisfacer el bien particular</t>
  </si>
  <si>
    <t>Desvio de ayudas humanitarias para beneficios particulares</t>
  </si>
  <si>
    <t xml:space="preserve">     Entre 50 y 100 SMLMV </t>
  </si>
  <si>
    <t>Revision de documentacion requerida a los damnificados por parte de profesional contratista y verificación de las actas de entrega de Ayudas Humanitarias de Emergencia</t>
  </si>
  <si>
    <t>Ayudas entregadas= # / Numero de actas de entrega de ayudas humanitarias= # 100%</t>
  </si>
  <si>
    <t xml:space="preserve">Indebida ejecución para favorecer a un tercero para recibir dádivas-colusión </t>
  </si>
  <si>
    <t>No implementacion de Check List de control en la docmuentacion requerida para la expedicion de permisos de eventos masivos</t>
  </si>
  <si>
    <t>Manipulación u omision en la documentación requerida para expedir certificacion para la realización de eventos masivos</t>
  </si>
  <si>
    <t>Los profesionales encargados verifican la documentación requerida e Implementacion de Check List con los requisitos necesarios para la expedicion del certificcado de eventos masivos</t>
  </si>
  <si>
    <t xml:space="preserve">Check list para eventos masivos = # / Check list desarrollados= # = 100% </t>
  </si>
  <si>
    <t>Aceptación de dadivas por parte de particulares para desarrollar actividades que se ajustan a intereses particulares</t>
  </si>
  <si>
    <t>Sobrecostos en la ejecucion de los recursos destinados para la implementacion de los procesos de la gestion del riesgo de desastres</t>
  </si>
  <si>
    <t>Elaboracion de estudios técnicos y presupuestos por parte de personal idoneo para cada proceso de contratacion</t>
  </si>
  <si>
    <t xml:space="preserve">Numero de estudios previos exigidos= # / Numero de Contratos desarrollados= #  100% </t>
  </si>
  <si>
    <t>Excepcionalidades en la aplicación del régimen de contratación estatal
Fraccionamiento de contratos
 Diseños direccionados de procesos de contratación</t>
  </si>
  <si>
    <t>Desarrollo de procesos contractuales ajustados a intereses particulares.</t>
  </si>
  <si>
    <t>Elaboracion de estudios previos y pliegos de condiciones por parte de equipo  interdisciplinario</t>
  </si>
  <si>
    <t>Números de estudios previos y pliegos  de condiciones por parte de equipo  interdisciplinario= # / Procesos contractuales desarollados= # = 100%</t>
  </si>
  <si>
    <t>RELACIONAMIENTO CON EL CIUDADANO</t>
  </si>
  <si>
    <t>SECRETARÍA GENERAL - VENTANILLA ÚNICA</t>
  </si>
  <si>
    <r>
      <t xml:space="preserve">ADMINISTRACIÓN DE CANALES DE ATENCIÓN
GESTIÓN PQRSD.
</t>
    </r>
    <r>
      <rPr>
        <sz val="10"/>
        <color indexed="8"/>
        <rFont val="Calibri"/>
        <family val="2"/>
      </rPr>
      <t>Orientar las acciones que se dan desde los procesos o dependencias de la Entidad, encaminadas a la atención de la ciudadanía, propendiendo por la atención amable, oportuna, y confiable, atendiendo criterios diferenciales, incluyentes y de accesibilidad, aplicados en los diferentes canales de interacción (presenciales, telefónicos y virtuales) dispuestos para satisfacer de manera efectiva las demandas y necesidades de la ciudadanía del municipio de San José de Cúcuta.</t>
    </r>
  </si>
  <si>
    <t>Por agilizar, priorizar o refundir la  radicación de PQRSDF</t>
  </si>
  <si>
    <t>Con el fin de solicitar o recibir dadivas a nombre propio o de un tercero.</t>
  </si>
  <si>
    <t>Pérdida de la imagen reputacional por agilizar, priorizar o refundir la radicación de PQRSDF con el fin de solicitar o recibir dadivas a nombre propio o de un tercero.</t>
  </si>
  <si>
    <t>El líder de Ventanilla Única trimestralmente realizará campañas de sensibilización Decreto 0527 de 28 de Mayo de 2019 Código de Integridad del Servicio Público con el fin de sensibilizar y concientizar a los funcionarios y contratistas.</t>
  </si>
  <si>
    <t>Desempeño =
# de campañas de sensibilización - # eventos materializados /
# de campañas de sensibilización x 100</t>
  </si>
  <si>
    <t>El líder de Ventanilla Única trimestralmente realizará capacitaciones del Código Único Disciplinario Ley 734 de 2002 con el fin de sensibilizar y concientizar a los funcionarios y contratistas.</t>
  </si>
  <si>
    <t>Por sanciones administrativas, disciplinarias o fiscales por parte de los entes de control</t>
  </si>
  <si>
    <t>debido a la alteración o demora de la información que soliciten los entes de control con el fin de recibir o solicitar dádivas o beneficio a nombre propio o de un tercero</t>
  </si>
  <si>
    <t>Pérdida de la imagen reputacional y afectación económica por sanciones administrativas, disciplinarias o fiscales por parte de los entes de control, debido a la alteración o demora de la información que soliciten los entes de control con el fin de recibir o solicitar dádivas o beneficio a nombre propio o de un tercero</t>
  </si>
  <si>
    <t>Toda información que soliciten los entes de control tendrán al final del documento (Oficio remisorio con la información), la validación de la o las personas que proyectaron el documento, la validación de la o las personas que revisaron el documento y la validación y firma de el (la) Secretario(a) de despacho de la Secretaría General.</t>
  </si>
  <si>
    <t>Desempeño =
# solicitudes de información recibidas - # eventos materializados /
# solicitudes de información recibidas x 100</t>
  </si>
  <si>
    <t>El (la) Secretario(a) de despacho de la Secretaría General gestionará que toda información que soliciten los entes de control se conteste en los términos de la Resolución 0179 del 01 de junio de 2022.</t>
  </si>
  <si>
    <t>ERIC NIÑO
MARÍA LEONOR VILLAMIZAR</t>
  </si>
  <si>
    <t>GESTIÓN Y DESARROLLO DEL TALENTO HUMANO</t>
  </si>
  <si>
    <t>SUBSECRETARÍA DE TALENTO HUMANO</t>
  </si>
  <si>
    <r>
      <t xml:space="preserve">GESTIÓN Y DESARROLLO HUMANO.
</t>
    </r>
    <r>
      <rPr>
        <sz val="11"/>
        <color theme="1"/>
        <rFont val="Calibri"/>
        <family val="2"/>
        <scheme val="minor"/>
      </rPr>
      <t xml:space="preserve">Establecer, implementar y evaluar los planes, programas, proyectos y las estrategias de talento humano que permitan promover el trabajo digno y el fortalecimiento institucional, de conformidad con las disposiciones legales vigentes. </t>
    </r>
  </si>
  <si>
    <t>manipulación incorrecta del archivo de expedientes laborales con el ánimo de beneficiar o perjudicar los intereses de particulares</t>
  </si>
  <si>
    <t xml:space="preserve">acceso sin restricción y control de los expedientes laborales </t>
  </si>
  <si>
    <t xml:space="preserve">
Posibilidad de afectación reputacional de la entidad debido a la manipulación incorrecta del archivo de expedientes laborales con el ánimo de beneficiar o perjudicar los intereses de particulares debido al acceso sin restricción y control de los expedientes laborales</t>
  </si>
  <si>
    <t>El Servidor Público (asistencial) encargado del archivo y custodia de historias laborales controlará el acceso a las mismas, mediante el formato de "Control de préstamo de hojas de vida" registrando el préstamo y devolución de la misma, validando el contenido de estas.   Está será verificada por el asesor encargado de manera trimestral.</t>
  </si>
  <si>
    <t>No. de Hojas de Vida revisadas / Total de Hojas de Vida Prestadas</t>
  </si>
  <si>
    <t xml:space="preserve">solicitar y/o recibir dinero o beneficio alguno a nombre propio o de terceros </t>
  </si>
  <si>
    <t>nombramientos de ciudadanos que no cumplen con el perfil requerido para el cargo</t>
  </si>
  <si>
    <t xml:space="preserve">
Posibilidad de afectación reputacional de la entidad por solicitar y/o recibir dinero o beneficio alguno a nombre propio o de terceros por nombramientos de ciudadanos que no cumplen con el perfil requerido para el cargo</t>
  </si>
  <si>
    <t>El asesor de la Subsecretaría de Administración de Talento Humano verificará el perfil profesional con la hoja de vida de los aspirantes mediante el formato de "Verificación de Requisitos" garantizando la idoneidad y el cumplimiento de los requisitos del aspirante al cargo.</t>
  </si>
  <si>
    <t>No. de aspirantes con verificación de requisitos nombrados / Total de servidores públicos nombrados</t>
  </si>
  <si>
    <t>sanciones de entes reguladores debido a la solicitud o aceptación de dinero o beneficios a nombre propio o de terceros</t>
  </si>
  <si>
    <t>favorecer a los servidores públicos de la planta de cargos en el momento de la liquidación de la nomina</t>
  </si>
  <si>
    <t>Posibilidad de afectación económica por sanciones de entes reguladores debido a la solicitud o aceptación de dinero o beneficios a nombre propio o de terceros por favorecer a los servidores públicos de la planta de cargos en el momento de la liquidación de la nomina</t>
  </si>
  <si>
    <t>El Servidor Público asignado registra las novedades de nómina dando constancia de la veracidad de la información con la firma en las planillas de nómina.</t>
  </si>
  <si>
    <t>No. de planillas de nómina verificadas / Total de planillas de nómina generadas</t>
  </si>
  <si>
    <t>La Subsecretaria de Administración de Talento Humano verificará mensualmente  y dará constancia de la veracidad de la información  con su firma de la información contenida en las liquidaciones de nómina y prestaciones sociales  antes de remitirlas a secretaría de hacienda.</t>
  </si>
  <si>
    <t>sanciones de entes reguladores por obtener dinero y/o beneficios propio o de terceros</t>
  </si>
  <si>
    <t xml:space="preserve"> favorecer a los servidores o ex-servidores públicos en la expedición de certificaciones laborales</t>
  </si>
  <si>
    <t xml:space="preserve">
Posibilidad de afectación económica por sanciones de entes reguladores por obtener dinero y/o beneficios propio o de terceros por favorecer a los servidores o ex-servidores públicos en la expedición de certificaciones laborales</t>
  </si>
  <si>
    <t>La Subsecretaría de Administración de Talento Humano verificará y validará que los datos de las certificación laboral generada coincidan con la documentación del servidor o ex -servidor público contenida en sus historias laborales.</t>
  </si>
  <si>
    <t>No. de Certificaciones Laborales Validas por Subsecretaría de Administración de Talento Humano / Total de certificaciones laborales expedidas</t>
  </si>
  <si>
    <t>GESTIÓN DE HACIENDA                                          GESTIÓN DE HACIENDA</t>
  </si>
  <si>
    <t>SECRETARÍA DE HACIENDA - SUBSECRETARÍA DE RENTAS E IMPUESTOS</t>
  </si>
  <si>
    <t>RENTAS E IMPUESTOS</t>
  </si>
  <si>
    <t xml:space="preserve">Por el ofrecimiento de dadivas de tercero o por omisión en los procesos en los registro y  recaudo tributario. </t>
  </si>
  <si>
    <t>Debido al desconocmiento de canales de atencion ciudadanos</t>
  </si>
  <si>
    <t>Por el ofrecimiento de dadivas de tercero o por omisión en los procesos en los registro y  recaudo tributario.  Debido al desconocmiento de canales de atencion ciudadanos</t>
  </si>
  <si>
    <t>La  subsecretaría de Rentas e Impuesto realizara campañas de  formalización de actividades económicas e informacion de las obligaciones tributarias,  Mediante herramientas y canales con los que cuenta la Administración.</t>
  </si>
  <si>
    <t># de campañas realizadas / 3 campaña a realizar en el año</t>
  </si>
  <si>
    <t>El subsecretario realizara capacitacion de procesos y de tramites para creacion de hoja de ruta y buscar unificacion de criterios.</t>
  </si>
  <si>
    <t># de capacitacion o retroamilimentacion/ 12 capacitacion en el año 2023</t>
  </si>
  <si>
    <t>por la intervencion de terceros que ofrecen dadivas o por omision en los procesos</t>
  </si>
  <si>
    <t>por la intervencion de terceros que ofrecen dadivas o por omision en los procesos, por la intervencion de terceros que ofrecen dadivas o por omision en los procesos</t>
  </si>
  <si>
    <t>La  subsecretaría realizara capacitacion de procesos y de tramites para creacion de hoja de ruta y buscar unificacion de criterios.</t>
  </si>
  <si>
    <t>SECRETARÍA DE HACIENDA - SUBSECRETARÍA DE RECUPERACIÓN DE CARTERA</t>
  </si>
  <si>
    <r>
      <t xml:space="preserve">CARTERA Y COBRO COACTIVO. </t>
    </r>
    <r>
      <rPr>
        <sz val="12"/>
        <rFont val="Calibri"/>
        <family val="2"/>
      </rPr>
      <t xml:space="preserve">Mejorar el recaudo de impuestos a traves de un sistema moderno, seguro y confiable. Aplicando la ley general de archivo a los expedientes de industia y comercio. En busca de satisfacer las necesidades de los contribuyentes. </t>
    </r>
  </si>
  <si>
    <t>Por el ofrecimiento de dadivas o por omisión en los procesos,</t>
  </si>
  <si>
    <t>debido a la intervención de tramitadores al exterior de la alcaldía y por la cultura ciudadana para obtener una respuesta favorable.</t>
  </si>
  <si>
    <t>Por el ofrecimiento de dadivas o por omisión en los procesos, debido a la intervención de tramitadores al exterior de la alcaldía y por una cultura ciudadana  para obtener una respuesta favorable.</t>
  </si>
  <si>
    <t>Asignación de un jurídico con hoja de ruta para la direccionalidad del proceso, con el fin de mantener articulado y con seguimiento estricto el proceso. Se realizará verificación de procesos de forma mensual presentando hoja de ruta a jefe de la subsecretaria de Recuperación de Cartera.</t>
  </si>
  <si>
    <t># de expedientes ya en procesos / # de Expedientes para validacion de inicio de procesoss</t>
  </si>
  <si>
    <t>El subsecretario mensualmente realiza un seguimiento al funcionario delegado de control y verificación de avance de metas establecidas para la mitigación del riesgo.</t>
  </si>
  <si>
    <t>Subsecretaria de Recuperacion de Cartera</t>
  </si>
  <si>
    <t xml:space="preserve">Realizacion de Jornadas de capacitacion y retroalimentacion por parte del Jefe de la Subsecretaria  de Recuperacion de Cartera. Se realiza de forma articulada con actividad de control </t>
  </si>
  <si>
    <t>Por el ofrecimiento de dadivas o por omisión en los procesos</t>
  </si>
  <si>
    <t>de actualizacion de infromacion de parte de los contribuyentes  inmuebles.</t>
  </si>
  <si>
    <t>Por el ofrecimiento de dadivas o por omisión en los procesos de actualizacion de infromacion de parte de los contribuyentes  inmuebles.</t>
  </si>
  <si>
    <t>Jefe de Subsecretaria de Recuperacion de Cartera solicitara de forma mensual actualizacion de base de datos al area de Catastro multiproposito.</t>
  </si>
  <si>
    <t># Base de datos actualizadas / # de solicitud de base de datos actualizar</t>
  </si>
  <si>
    <t>El subsecretario realizara un seguimiento a las solicitudes con la finalidad de tener una base real de los contribuyentes</t>
  </si>
  <si>
    <t>Jefe de Subsecretaria de Recuperacion de Cartera realizra capacitacion de los programas implementados com TNS y Castrato Multiproposito.</t>
  </si>
  <si>
    <t>SECRETARÍA DE HACIENDA - ÁREA FINANCIERA</t>
  </si>
  <si>
    <t>CONTABILIDAD</t>
  </si>
  <si>
    <t>Perdida de la Imagen Institucional y Economica por la intervencion de terceros que ofrecen dadivas o por omision en los procesos</t>
  </si>
  <si>
    <t>con el fin de dar continuidad a cuentas de cobro sin el cumplimiento de los requisitos</t>
  </si>
  <si>
    <t>Perdida de la Imagen Institucional y Economica por la intervencion de terceros que ofrecen dadivas o por omision en los procesos , con el fin de dar continuidad a cuentas de cobro sin el cumplimiento de los requisitos</t>
  </si>
  <si>
    <t>La subsecretaria realliara 4  capacitacion de funcionarios a cargo del procesos de revision de cuentas de cobro, Esto para los fines pertinentes de identificar documentacion no  correspondientes como soporte requeridos.  NUMERO DE CAPACITACION PROGRAMAS / NUMERO DE CAPACITACIONES REALIZADAS</t>
  </si>
  <si>
    <t># De capacitaciones / capacitaciones proyectadas</t>
  </si>
  <si>
    <t>Realizacion de 4 capacitacion  a auxiliar asignados para la recepcion de documentos en las dependencias  de la alcaldia. Lo anterior para realizar accion de  primer filtro del proceso. (N DE FUNCIONARIOS  CAPACITADOS / N DE FUNCIONARIOS DE LA OFICINA</t>
  </si>
  <si>
    <t># De capacitaciones / capacitaciones proyectadas 4</t>
  </si>
  <si>
    <t>con el fin de agilizar   de forma anticipada el pago a proveedores.</t>
  </si>
  <si>
    <t>por la intervencion de terceros que ofrecen dadivas o por omision en los procesos, con el fin de agilizar   de forma anticipada el pago a proveedores.</t>
  </si>
  <si>
    <t>Capacitacion de funcionarios a cargo del Subsecretario para los fines pertinentes de identificar documentacion y procesos.</t>
  </si>
  <si>
    <t xml:space="preserve">Facil acceso a formatos correspondiente de los procesos de solicitud y orientacion a estos mismo por parte de los funcionarios de la subsecretaria. Con apoyo de herramientas tecnologicas. </t>
  </si>
  <si>
    <t># de formatos en plataforma / # de formatos deiseñados</t>
  </si>
  <si>
    <t>SECRETARÍA DE HACIENDA - SUBSECRETARÍA DE CONTADURÍA MUNICIPAL</t>
  </si>
  <si>
    <r>
      <t xml:space="preserve">CONTABILIDAD. </t>
    </r>
    <r>
      <rPr>
        <sz val="12"/>
        <rFont val="Calibri"/>
        <family val="2"/>
      </rPr>
      <t>Garantizar la gestión financiera y económica de la alcaldía de san José de Cúcuta, para lograr la solidez, que permita cumplir con todos los compromisos adquiridos y manteniendo información oportuna, clara, veraz y fidedigna para la toma de decisiones.</t>
    </r>
  </si>
  <si>
    <t>Observacion, la cual termine siendo un  Hallazgo. Efecto ocasionado por auditoria realizada por el  Ente de Control</t>
  </si>
  <si>
    <t xml:space="preserve">Debido al incumplimiento del Marco Normativo y Conceptual. </t>
  </si>
  <si>
    <t xml:space="preserve">La probabilidad de incumplimiento normativo al no efectuar el procedimiento de reporte de información en las fechas indicadas.
 Las fechas de corte son 31 de mayo y 30 de noviembre de cada año. El informe lo deberán trasmitir a la Contaduría General de la Nación dentro de los diez (10) primeros días calendario de los meses de junio y diciembre.
"El Boletín de Deudores Morosos del Estado" BDME:
Es la relación de las personas naturales y jurídicas que tienen contraídas obligaciones con el Estado y que cumplen los requisitos establecidos en la ley 901 de 2004, la cual consolida la Contaduría General de la Nación con base en la información que reportan las entidades públicas. Y  
las condiciones establecidas en el parágrafo del artículo 66 de la Ley 863 de 2003 no sean aplicables, es decir, cuando las acreencias no superen los seis (6) meses de mora y la cuantía no sea superior a cinco (5) salarios mínimos legales vigentes, o cuando se suscriba un acuerdo de pago, la persona reportada puede solicitar a la entidad reportante proceder de forma inmediata con la eliminación del registro en el BDME.
</t>
  </si>
  <si>
    <t>Como el Procedimiento nace de una información transversal, generada por la Secretaria de Hacienda, por lo mismo se involucra como medida la necesidad de que el Servidor Público del Área de la Secretaria de Hacienda encargado; Genere el informe que va dirigido a la Subsecretaria de Contaduría. Que cumpla las fechas de corte a 31 de Mayo y 30 de Noviembre, para ser enviado en los 10 primeros dias de los meses de junio y diciembre en cada vigencia</t>
  </si>
  <si>
    <t xml:space="preserve">Numero de Informes presentados  2 / 2 </t>
  </si>
  <si>
    <t>La acción a efectuar como control, nace en el compromiso del Servidor Público de la Secretaria de Hacienda, encargado de la realización del informe.</t>
  </si>
  <si>
    <t>SECRETARIA DEL TESORO</t>
  </si>
  <si>
    <r>
      <t>PAGADURÍA.</t>
    </r>
    <r>
      <rPr>
        <sz val="12"/>
        <rFont val="Calibri"/>
        <family val="2"/>
      </rPr>
      <t xml:space="preserve"> Garantizar la gestión financiera y económica de la alcaldía de San José de Cúcuta, para lograr  la solidez,  que permita cumplir con  todos los compromisos adquiridos y manteniendo información oportuna, clara,  veraz y fidedigna para la toma de decisiones.</t>
    </r>
  </si>
  <si>
    <t xml:space="preserve">Solicitar o recibir dadivas a fin de ejecutar pagos </t>
  </si>
  <si>
    <t>sin el cumpimiento de los requisitos establecidos para la aprobación de pagos o sin el cumplimiento del procedimiento establecido</t>
  </si>
  <si>
    <t xml:space="preserve">Posibilidad de detrimento patrimonial y afectación de la imagen institucional por solicitar o recibir dadivas a fin de ejecutar pagos sin el cumpimiento de los requisitos legales para la aprobación de pagos o sin el cumplimiento del procedimiento establecido.  </t>
  </si>
  <si>
    <t>La Secretaría del tesoro realizará capacitaciones y sensibilizaciones mensuales a fin de fortalecer competencias de funcionarios y contratistas que realizan la revisión de los soportes requeridos para el proceso de pago en relación a los requisitos especificos de cada documento soporte, criterios de aprobación y consecuencias disciplinarias en el incumplimiento de los mismos. Para cada capacitación y/o sensibilización se realizará un  registro de asistencia como compromiso y evidencia de la comunicación de la información.</t>
  </si>
  <si>
    <t>100%-(Número de pagos con hallazgos en proceso de pagos por  incumplimiento de requisitos de pagos o del procedimiento(orden) establecido/(Total de pagos procesados)*100</t>
  </si>
  <si>
    <t>Realizar sensibilizaciones al equipo de pago de cuentas de la secretaría del Tesoro</t>
  </si>
  <si>
    <t>Ana Maria Blanco</t>
  </si>
  <si>
    <t>El contratista responsable del proceso de pago realizará auditorias de seguimiento mensual a los reportes del software orfeo, con el fin de asegurar que se cumplan los tiempos estimados de pago en el orden de ingreso de las cuentas a la dependencia y el cumplimiento del proceso de pago.</t>
  </si>
  <si>
    <t>Ralizar auditoria al proceso de pago por medio de los reportes generados por el sofware Orfeo</t>
  </si>
  <si>
    <t>ANA MARÍA BLANCO</t>
  </si>
  <si>
    <t>GESTIÓN DE BIENES Y SERVICIOS</t>
  </si>
  <si>
    <t>SECRETARÍA GENERAL</t>
  </si>
  <si>
    <t>CONTRATACIÓN</t>
  </si>
  <si>
    <t>Recibir sanciones disciplinarias, fiscales o penales Por celebrar contratos sin el cumplimiento de los requisitos legales y técnicos  Debido a la falta de control, vigilancia y seguimiento en la celebración de contratos, para favorecer intereses personales o de un tercero</t>
  </si>
  <si>
    <t>El jefe de contratación someterá a evaluación y aprobación ante el comité de contratación, los procesos contractuales que se estén adelantando.</t>
  </si>
  <si>
    <t>Desempeño =
# comités celebrados - # eventos materializados /
# comités celebrados x 100</t>
  </si>
  <si>
    <t>Los funcionarios delegados para la planeación y revisión de los procesos contractuales, verificarán y aplicarán los puntos de control establecidos en los lineamientos previstos para la contratación, a través de la plataforma SECOP II.</t>
  </si>
  <si>
    <t>Desempeño =
# de contratos celebrados - # eventos materializados /
# de contratos celebrados x 100</t>
  </si>
  <si>
    <t>GESTIÓN JURÍDICA</t>
  </si>
  <si>
    <t>Objetivo Institucional / Proceso/ Producto / Activo / Actividad operativa</t>
  </si>
  <si>
    <t>GESTIÓN JURÍDICA - OFICINA ASESORA JURÍDICA</t>
  </si>
  <si>
    <t>Posibilidad de afectación reputacional y económica</t>
  </si>
  <si>
    <t>24 a 500 veces por año</t>
  </si>
  <si>
    <t>Reducir - mitigar</t>
  </si>
  <si>
    <t>El jefe o delegado de la O.A.J</t>
  </si>
  <si>
    <t>Semestral</t>
  </si>
  <si>
    <t>N° Procesos con hallazgos / N° Procesos con hallazgos reportados ante la autoridad competente</t>
  </si>
  <si>
    <t>continua</t>
  </si>
  <si>
    <t>El profesional designado por el Jefe de la oficina debe efectuar revisión aleatoria - de forma semestral - de los procesos judiciales o extrajudiciales que adelanta la OAJ</t>
  </si>
  <si>
    <t>Realizar seguimiento a los apoderados que ejercen defensa judicial.</t>
  </si>
  <si>
    <t>GESTIÓN DOCUMENTAL</t>
  </si>
  <si>
    <t>SECRETARÍA GENERAL - ARCHIVO CENTRAL</t>
  </si>
  <si>
    <t>GESTIÓN TRÁMITE Y CONTROL DOCUMENTAL</t>
  </si>
  <si>
    <t>Posibilidad de Pérdida de la imagen reputacional Por extracción de documentos debido a la falta de controles en los procesos y la falta de etica de los funcionarios con el fin de recibir o solicitar cualquier dádiva o beneficio a nombre propio o de terceros</t>
  </si>
  <si>
    <t>El (La) líder de Archivo trimestralmente realizará campañas de sensibilización Decreto 0527 de 28 de Mayo de 2019 Código de Integridad del Servicio Público con el fin de sensibilizar y concientizar a los funcionarios y contratistas.</t>
  </si>
  <si>
    <t>El (La) líder de Archivo  trimestralmente realizará capacitaciones del Código Único Disciplinario Ley 734 de 2002 con el fin de sensibilizar y concientizar a los funcionarios y contratistas.</t>
  </si>
  <si>
    <t>Consolidó</t>
  </si>
  <si>
    <t>Revisó:</t>
  </si>
  <si>
    <t>RAÚL CLARO - SUBDIRECTOR DE DESARROLLO SOCIECONÓMICO - DAPM</t>
  </si>
  <si>
    <t>Aprobó</t>
  </si>
  <si>
    <r>
      <rPr>
        <b/>
        <sz val="12"/>
        <color theme="9" tint="-0.249977111117893"/>
        <rFont val="Calibri"/>
        <family val="2"/>
      </rPr>
      <t>COMUNICAIÓN INTERNA
COMUNICACIÓN EXTERNA</t>
    </r>
    <r>
      <rPr>
        <b/>
        <sz val="12"/>
        <color indexed="57"/>
        <rFont val="Calibri"/>
        <family val="2"/>
      </rPr>
      <t xml:space="preserve">
</t>
    </r>
    <r>
      <rPr>
        <sz val="12"/>
        <color indexed="8"/>
        <rFont val="Calibri"/>
        <family val="2"/>
      </rPr>
      <t xml:space="preserve">Garantizar la transparencia en el proceso de contratación de la central de medios </t>
    </r>
  </si>
  <si>
    <r>
      <rPr>
        <b/>
        <sz val="14"/>
        <color theme="9" tint="-0.249977111117893"/>
        <rFont val="Arial"/>
        <family val="2"/>
      </rPr>
      <t>SALUD PÚBLICA
INSPECCIÓN Y VIGILANCIA EN SALUD</t>
    </r>
    <r>
      <rPr>
        <b/>
        <sz val="12"/>
        <color indexed="57"/>
        <rFont val="Arial"/>
        <family val="2"/>
      </rPr>
      <t xml:space="preserve">
</t>
    </r>
    <r>
      <rPr>
        <sz val="12"/>
        <rFont val="Arial"/>
        <family val="2"/>
      </rPr>
      <t>Gestión social y Económica/Gestión de la Salud Pública 
Fortalecimiento de la autoridad sanitaria para la gestion en salud</t>
    </r>
  </si>
  <si>
    <r>
      <rPr>
        <b/>
        <sz val="16"/>
        <color theme="9" tint="-0.249977111117893"/>
        <rFont val="Calibri"/>
        <family val="2"/>
      </rPr>
      <t xml:space="preserve">ORDENAMIENTO TERRITORIAL. </t>
    </r>
    <r>
      <rPr>
        <sz val="16"/>
        <color theme="9" tint="-0.249977111117893"/>
        <rFont val="Calibri"/>
        <family val="2"/>
      </rPr>
      <t xml:space="preserve"> </t>
    </r>
    <r>
      <rPr>
        <sz val="12"/>
        <color indexed="8"/>
        <rFont val="Calibri"/>
        <family val="2"/>
      </rPr>
      <t>Definir el marco del desarrollo físico del municipio, creando las condiciones espaciales básicas que sustenten las acciones del desarrollo social y económico.</t>
    </r>
  </si>
  <si>
    <r>
      <rPr>
        <b/>
        <sz val="18"/>
        <color theme="9" tint="-0.249977111117893"/>
        <rFont val="Calibri"/>
        <family val="2"/>
      </rPr>
      <t xml:space="preserve">VIVIENDA DIGNA. </t>
    </r>
    <r>
      <rPr>
        <sz val="12"/>
        <rFont val="Calibri"/>
        <family val="2"/>
      </rPr>
      <t>Describir las actividades a realizar durante el proceso de titulación de bienes fiscales a título gratuito realizado por la Secretaría de Vivienda del municipio de San José de Cúcuta/Adelantar las actividades relacionadas con la  etapa precontractual, contractual y postcontractual  que se llevan a cabo para cada uno de los contratos celebrados en la secretaría de vivienda</t>
    </r>
  </si>
  <si>
    <r>
      <rPr>
        <b/>
        <sz val="18"/>
        <color theme="9" tint="-0.249977111117893"/>
        <rFont val="Calibri"/>
        <family val="2"/>
      </rPr>
      <t>INSTRUMENTOS DE GESTIÓN Y VALORIZACIÓN.</t>
    </r>
    <r>
      <rPr>
        <b/>
        <sz val="18"/>
        <color indexed="50"/>
        <rFont val="Calibri"/>
        <family val="2"/>
      </rPr>
      <t xml:space="preserve"> </t>
    </r>
    <r>
      <rPr>
        <sz val="12"/>
        <rFont val="Calibri"/>
        <family val="2"/>
      </rPr>
      <t>Formular, orientar, coordinar y/o acompañar las politicas, planes y programas que soportan las las operaciones administrativas de calculo, liquidación, distribución, asignación y cobro de la contribución de valorización y plusvalia.</t>
    </r>
  </si>
  <si>
    <r>
      <rPr>
        <b/>
        <sz val="18"/>
        <color theme="9" tint="-0.249977111117893"/>
        <rFont val="Calibri"/>
        <family val="2"/>
      </rPr>
      <t>GESTIÓN DE LA INFRAESTRUCTURA.</t>
    </r>
    <r>
      <rPr>
        <b/>
        <sz val="18"/>
        <color indexed="50"/>
        <rFont val="Calibri"/>
        <family val="2"/>
      </rPr>
      <t xml:space="preserve"> </t>
    </r>
    <r>
      <rPr>
        <sz val="12"/>
        <rFont val="Calibri"/>
        <family val="2"/>
      </rPr>
      <t>Ejecutar los estudios, diseños y obras de infraestructura y medio ambiente en cumplimiento de los planes, programas y proyectos establecidos en el Plan de Desarrollo y Plan de Ordenamiento Territorial</t>
    </r>
  </si>
  <si>
    <t>POSIBLE AFECTACIÓN REPUTACIONAL POR INVESTIGACIONES DE LOS ENTES DE CONTROL DEBIDO A LA MANIPULACIÓN DE LA INFORMACIÓN DE LOS CASOS MINIMIZANDO LAS CONSECUENCIAS DISCIPLINARIAS CON EL FIN DE RECIBIR UNA DADIVA O BENEFICIO A NOMBRE PROPIO O DE TERCEROS.</t>
  </si>
  <si>
    <t>POSIBLE AFECTACIÓN REPUTACIONAL POR PRESCRIPCIÓN DE LA ACCIÓN DISCIPLINARIA DEBIDO A LA FALTA AL PRINCIPIO DE LEGALIDAD Y NO DAR CUMPLIMIENTO A LOS TÉRMINOS ESTABLECIDOS EN LA CONSTITUCIÓN Y EN LA LEY, CON EL FIN DE RECIBIR UNA DADIVA O BENEFICIO A NOMBRE PROPIO O DE TERCEROS.</t>
  </si>
  <si>
    <t>EL PROFESIONAL UNIVERSITARIO, EL PROFESIONAL ESPECIALIZADO Y EL CONTRATISTA  REALIZA EL CONTROL DE LOS PROCESOS QUE LE SON ADJUDICADOS POR MEDIO DE MATRIZ DE EXCEL, EN LA CUAL SE REFLEJA EL ESTADO DE CADA UNO RESUELTOS CONFORME EL ORDEN DE LLEGADA TAL COMO LO ESTABLECE EL CÓDIGO GENERAL DISCIPLINARIO, PRESENTADA CADA TRES MESES AL JEFE DE OFICINA DE CONTROL INTERNO DISCIPLINARIO.</t>
  </si>
  <si>
    <t xml:space="preserve">NUMEROS DE INFORMES PRESENTADOS </t>
  </si>
  <si>
    <t>EL JEFE DE LA OFICINA DE CONTROL INTERNO DISCIPLINARIO, MEDIANTE COMUNICACIÓN INTERNA, ACTA DE REUNIÓN O CORREO ELECTRÓNICO INSTITUCIONAL, REITERA DE MANERA TRIMESTRAL A SU EQUIPO DE TRABAJO EL CUMPLIMIENTO DE LOS VALORES DEL CÓDIGO DE INTEGRIDAD DEL SERVICIO PÚBLICO APLICABLE A TODOS LOS PROCESOS QUE SE REALICEN EN LA OFICINA, ASÍ MISMO REALIZA SOCIALIZACIONES DE LOS CASOS DE MANERA MENSUAL AL EQUIPO DE TRABAJO CON EL FIN DE QUE NO PRESCRIBAN LOS MISMOS.</t>
  </si>
  <si>
    <t>NUMERO DE INFORMES PRESENTADOS</t>
  </si>
  <si>
    <t>El jefe de oficina de control interno de gestiòn realiza la programación anual acompañada de un cronograma de actividades mensual donde se especifica las auditorias a realizar  y auditorias especiales, genera un programa de auditorias con fechas, dependencias y responsables presentado al comité institucional de coordinación de control interno para su aprobación, soportado con el formato plan anual de auditorías, actas de reunión del comite y papeles de trabajo.</t>
  </si>
  <si>
    <t>Aplicar el control de legalidad a la dependencia a auditar de forma mensual con la aplicación del código del auditor y manual de integridad. Con la revisión de la documentación solicitada previa carta de presentación y dentro de las fechas de auditoría, soportado con Carta de compromiso, memorandos, Comunicaciones, actas de visita, informe al auditado.</t>
  </si>
  <si>
    <t xml:space="preserve">El jefe de oficina de Control Interno de Gestión , verifica la caracterización de los perfiles requeridos para el empleo y realiza monitoreo, seguimiento, control y cumplimiento de forma mensual de los diferentes procesos y procedimientos de auditoría establecidos en el modelo operacional de la Alcaldía de San José de Cúcuta mediante Analisis del perfil del contratado,informe de auditoria, actas y papeles de trabajo, lo que conlleva al cumplimiento del Plan Anual de Auditorìa.
</t>
  </si>
  <si>
    <t xml:space="preserve">PAS formulados con seguimiento y evaluacion / Total PAS por ejes </t>
  </si>
  <si>
    <t xml:space="preserve">Recurso ejecutado  ( personal o bienes y servicios)  / Recursos programado  </t>
  </si>
  <si>
    <t>Posibilidad de riesgo economico por autorizar pagos previos a febrero del 2020, por causa o omision de los controles sobre la facturacion. generar riesgo fiscal  Por la autorizacion de pagos previos a febrero de 2020 debido a la omision del control sobre la  facturacion y servicios no aplicables de poblacion pobre no asegurada</t>
  </si>
  <si>
    <t xml:space="preserve">la subsecretaria de aseguramiento y control en la atencion en salud debe gestionar mediante el equipo de calidad en atencion en salud  los  los paz y salvos  y consiliaciones a las IPS mediante los recursos que indica le ley y que sean como apoyo a su ejercicio de verificacion. </t>
  </si>
  <si>
    <t>Numero de consilicaciones / total de IPS auditadas</t>
  </si>
  <si>
    <t xml:space="preserve">Probabilidad de daño economico y reputacional debido a la Pérdida de imagen institucional Por la omicion de posibles hallazgos al momento de realizar auditorias de calidad, permitiendo el favorecimiento a terceros ,  Debido al desconocimiento del procedimiento de auditoría y/o la omision  indebida de este. </t>
  </si>
  <si>
    <t xml:space="preserve">Realizar el cierre del proceso de auditoria adelantado por la secretaria a las entidades de salud ( IPS -EAPB) del municipio. </t>
  </si>
  <si>
    <t xml:space="preserve"> Omitir información hacia los Entes de Control, por la debilidad en los  controles y en los mecanismos de seguimiento y medición de la eficacia en los procesos de cierre de los hallazgos encontrados</t>
  </si>
  <si>
    <t>Posibilidad de recibir cualquier beneficio a nombre propio o de terceros con el objeto de no presentar información fidedigna a los entes de control.</t>
  </si>
  <si>
    <t>Posibilidad de Pérdida de la imagen institucional, porque se omitie información hacia los Entes de Control, por la debilidad en los  controles y en los mecanismos de seguimiento y medición de la eficacia en los procesos de cierre de los hallazgos encontrados, que podría llevar a la posibilidad de recibir cualquier beneficio a nombre propio o de terceros con el fin de no presentar información fidedigna a los entes de control.</t>
  </si>
  <si>
    <t xml:space="preserve">Bajos niveles de denuncia de actos de corrupción. Débil promoción de los mecanismos de denuncia de los actos de soborno y otros tipos de corrupción.
</t>
  </si>
  <si>
    <t>Debilidad en el conocimiento del cumplimiento del código de integridad.</t>
  </si>
  <si>
    <t>Posibilidad de Beneficio propio o a un tercero, a través de sobornos, bajos niveles de denuncia de actos de corrupción. Débil promoción de los mecanismos de denuncia de los actos de soborno y otros tipos de corrupción, por debilidad en el conocimiento del cumplimiento del código de integridad.</t>
  </si>
  <si>
    <t xml:space="preserve">Baja cultura de control en los colaboradores frente al uso responsable de la información pública y  tipologías de actos de corrupción. </t>
  </si>
  <si>
    <t>Debilidad en la formulación, aplicación y seguimiento de la política de seguridad de la información, que incluye el uso de aplicativos informáticos, data o información cofidencial sensible, manejada sin ningún tipo de control o lineamiento de gestión documental electrónica.</t>
  </si>
  <si>
    <t>Posibilidad de Beneficio propio o a un tercero, a través de la manipulación de información pública por baja cultura de control en los colaboradores frente al uso responsable de la información pública y  tipologías de actos de corrupción. Debilidad en la formulación, aplicación y seguimiento de la política de seguridad de la información, que incluye el uso de aplicativos informáticos, data o información cofidencial sensible, manejada sin ningún tipo de control o lineamiento de gestión documental electrónica.</t>
  </si>
  <si>
    <t>El Profesional Universitario o Contratista asignado revisa cuatrimestralmente los requerimientos solicitados por los Entes de Control y cita a los diferentes responsables para hacer seguimiento y tener eficacia en los procesos de cierre de los hallazgos encontrados, para evitar sanciones hacia la Secretaría de Tránsito y Transporte lo cual se puede evidenciar en el informe de monitoreo a los mapas de riesgo.  (preventivo),</t>
  </si>
  <si>
    <t xml:space="preserve">El Profesional Universitario o Contratista asignado implementa la estrategia por medio del correo institucional semestral, para que los Servidores Públicos conozcan donde realizar el Curso de Integridad, transparencia y lucha contra la corrupción, recondandoles la importancia de la participación en este curso y a su vez sea compartido el conocimiento con los demás colaboradores de la Secretaría de Tránsito y Transporte  (preventivo)     </t>
  </si>
  <si>
    <r>
      <t xml:space="preserve">El Profesional Universitario o Contratista asignado establece en la cláusula séptima de los contratos la obligación general de tener la confidencialidad de la información que se maneja en la Secretaría de Tránsito y Transporte, y Subsecretaria de Regulación de Tránsito y Transporte debido a la confidencialidad de la información que es reserva de esta Secretaria, esta acción se ejecuta cada vez que se firme un nuevo contrato o se reuneve el mismo (preventivo) </t>
    </r>
    <r>
      <rPr>
        <sz val="10"/>
        <color rgb="FFFF0000"/>
        <rFont val="Arial Narrow"/>
        <family val="2"/>
      </rPr>
      <t xml:space="preserve"> </t>
    </r>
  </si>
  <si>
    <r>
      <rPr>
        <sz val="10"/>
        <color theme="1"/>
        <rFont val="Arial Narrow"/>
        <family val="2"/>
      </rPr>
      <t xml:space="preserve">% Contratos de OPS con Cláusula de confidencialidad de la información  de la Secretaría de Tránsito y  Transporte: (Número de Contratos de OPS con Cláusula de confidencialidad de la información  de la Secretaría de Tránsito y  Transporte / Total de Contratos de OPS de la Secretaría de Tránsito y  Transporte) * 100                                                                     </t>
    </r>
    <r>
      <rPr>
        <sz val="10"/>
        <color rgb="FFFF0000"/>
        <rFont val="Arial Narrow"/>
        <family val="2"/>
      </rPr>
      <t>-</t>
    </r>
  </si>
  <si>
    <t>Posibilidad de deterioro de la imagen de la secretaría de vivienda  por cobros de dinero por parte de tramitadores externos o personal de la secretaría de vivienda por realizar el trámite de solicitud de titulacion de predios valiendose del desconocimiento de las condiciones y de los  pasos que deben seguir los ciudadanos para realizar la titulación de su predio de manera gratuita</t>
  </si>
  <si>
    <t>Posibilidad de deterioro de la imagen de la secretaría de vivienda  por titular predios  que no cumplan con requisitos técnicos o jurídicos por la  aceptación por parte de funcionarios de la secretaría de vivienda del  incumplimiento de  los requisitos previamente establecidos  en etapa de revisión y selección de beneficiarios con el propósito de obtener un beneficio propio o para un tercero</t>
  </si>
  <si>
    <t>Posibilidad de baja calidad en los servicios prestados y/o productos generados en la contratación por la inadecuada gestión en la etapa precontractual por el favorecimiento propio o de terceros al elaborar por parte de los funcionarios condiciones precontractuales  (estudios previos, pliegos de condicione)  que satisfacen intereses particulares o en beneficio propio</t>
  </si>
  <si>
    <t>El enlace de prensa y comunicaciones asignado para la secretaría de vivienda deberá divulgar a la ciudadanía por medio de los diferentes canales de comunicación institucionales de la alcaldía y de la secretaría de vivienda toda la información referente a la ruta de atención y los requisitos para la titulación gratuita de predios y deberá realizar un informe cuatrimestral del área de comunicaciones que incluya la información de las publicaciones y divulgaciones realizadas. Esto con el fin de que la comunidad este constantemente informada respecto a que el proceso de titulación de predios fiscales es totalmente gratuito. La evidencia de la aplicación del control será el informe cuatrimestral de publicaciones y divulgaciones realizadas por la secretaria de vivienda a presentar por el enlace de comunicaciones de la secretaria de vivienda.</t>
  </si>
  <si>
    <t xml:space="preserve"> No. de publicaciones y jornadas de divulgación  realizadas de las rutas de atencíon  y requisitos del proceso de titulacion de predios  realizadas en forma transparente por diferentes medios / No. de publicaciones y jornadas de divulgación programadas</t>
  </si>
  <si>
    <t>: El equipo jurídico que tiene a su cargo el programa de titulación de la secretaría de vivienda cada vez que se le entregue expedientes a la oficina jurídica de la alcaldía de San José de Cúcuta deberá verificar que todo expediente de titulación gestionado en la vigencia 2024 debe contener concepto técnico y concepto de viabilidad jurídica. Esto con el fin de asegurar el cumplimiento de requisitos de las titulaciones realizadas por la secretaría de vivienda. La evidencia del control serán los conceptos técnicos y conceptos de viabilidad jurídica los cuales estarán en cada expediente de los bienes titulados  y en los formatos establecidos para tal fin.</t>
  </si>
  <si>
    <t>El abogado de contratación cada vez que realice un contrato en la secretaría de vivienda debe garantizar que dichos contratos lleven sus respectivos estudios previos los cuales deben estar firmados  por dicho profesional y el secretario de despacho.  Esto con el fin de garantizar la calidad en los servicios prestados y/o productos generados en la contratación de la secretaría de vivienda. Los estudios previos reposarán en los expedientes de los contratos celebrados.</t>
  </si>
  <si>
    <t>Elaborar pliegos de condiciones o estudios previos incompletos y/o con requerimientos técnicos excluyentes</t>
  </si>
  <si>
    <t>JUAN CARLOS BOCANEGRA</t>
  </si>
  <si>
    <t>TAMARA SAMANTA VALENCIA VARGAS - CONTRATISTA MIPG  MIGUEL ANGEL ENCISO - SUBDIRECTOR DE DESARROLLO SOCIOECONOMICO - DEPARTAMENTO ADMINISTRATIVO DE PLANEACION MUNICIPAL</t>
  </si>
  <si>
    <t>ALTA</t>
  </si>
  <si>
    <t>MEDIA</t>
  </si>
  <si>
    <t>BAJA</t>
  </si>
  <si>
    <t>Obtener beneficios económicos para agilizar el proceso de asignación y aplicación de ecnuestas</t>
  </si>
  <si>
    <t>Tráfico de influencias</t>
  </si>
  <si>
    <t>El líder de calidad de la oficina de manera mensual valida los tiempos de espera para dar respuesta a las solicitudes de los usuarios que generan encuesta, identificando aquellas solicitudes que no cumplen con los criterios de clasificación y asignación de rutas</t>
  </si>
  <si>
    <t>El ingeniero de sistemas, en calidad de administrador de la base de datos de caracterización Socioeconómica - Sisbén de la ciudad de Cúcuta, consulta al jefe de oficina la viabilidad del envío de información solicitada formalmente por entidades externas y/o terceros.</t>
  </si>
  <si>
    <t>El ingeniero de sistemas controla los permisos de ingreso al aplicativo Sisbenapp de acuerdo a criterios de confidencialidad y privacidad de la información. Así mismo actualizar la habilitación de accesos teniendo en cuenta las vigencias de las condiciones de vinculación laboral de los responsables de los dominios otorgados.</t>
  </si>
  <si>
    <t>DIRECCIONAMIENTO Y PLANEACIÓN ESTRATÉGICA</t>
  </si>
  <si>
    <r>
      <rPr>
        <b/>
        <sz val="11"/>
        <color theme="9" tint="-0.249977111117893"/>
        <rFont val="Arial"/>
        <family val="2"/>
      </rPr>
      <t>CONVIVENCIA Y SEGURIDAD.</t>
    </r>
    <r>
      <rPr>
        <sz val="11"/>
        <rFont val="Arial"/>
        <family val="2"/>
      </rPr>
      <t xml:space="preserve"> </t>
    </r>
    <r>
      <rPr>
        <sz val="10"/>
        <rFont val="Arial"/>
        <family val="2"/>
      </rPr>
      <t>Fortalecer las capacidades institucionales y territoriales para la prevención de la violencia, el control de los delitos y promover la articulación institucional</t>
    </r>
  </si>
  <si>
    <r>
      <rPr>
        <b/>
        <sz val="11"/>
        <color theme="9" tint="-0.249977111117893"/>
        <rFont val="Calibri"/>
        <family val="2"/>
        <scheme val="minor"/>
      </rPr>
      <t xml:space="preserve">DEFENSA JURÍDICA. </t>
    </r>
    <r>
      <rPr>
        <sz val="11"/>
        <color theme="1"/>
        <rFont val="Calibri"/>
        <family val="2"/>
        <scheme val="minor"/>
      </rPr>
      <t xml:space="preserve">
Asesorar, representar jurídicamente a la Alcaldía mediante la emisión de conceptos, desarrollo de actuaciones judiciales, extrajudiciales o administrativas y, el establecimiento de políticas de prevención del daño antijurídico y defensa jurídica para asegurar la protección de los intereses de la Entidad.</t>
    </r>
  </si>
  <si>
    <t xml:space="preserve">Sanciones o sentencias desfavorables por deficiencia o inoportunidad en el trámite de procesos judiciales o de procedimientos administrativos </t>
  </si>
  <si>
    <t xml:space="preserve"> Manipulación de los procesos  por intereses propios o de terceros  </t>
  </si>
  <si>
    <t xml:space="preserve">Posibilidad de afectación reputacional y económica causada sanciones o sentencias desfavorables por deficiencia o inoportunidad en el trámite de procesos judiciales o de procedimientos administrativos  por manipulación de los procesos  debido a intereses propios o de terceros  </t>
  </si>
  <si>
    <t>Seguimiento por parte del supervisor, para que en caso de encontrar mérito, realizar el proceso administrativo por incumplimiento y reporte a la autoridad competente. Para los servidores públicos, si a ello hay lugar, iniciar el proceso disciplinario o reporte ante la autoridad competente</t>
  </si>
  <si>
    <t>Realizar seguimiento a la actuaciones judiciales de los apoderados contratistas o funcionarios públicos que ejercen la defensa judicial del ente territorial</t>
  </si>
  <si>
    <t xml:space="preserve"> Sentencias en contra del Municipio por deficiente, nula representación judicial o extrajudicial del Municipio</t>
  </si>
  <si>
    <t>Argumentación jurídica deficiente o nula (vencimiento de términos)</t>
  </si>
  <si>
    <t>Posibilidad de afectación reputacional y económica causada por sentencias en contra del Municipio por deficiente, nula representación judicial o extrajudicial del Municipio.</t>
  </si>
  <si>
    <t>N° de procesos con hallazgos/ N°procesos revisados aleatoriamente</t>
  </si>
  <si>
    <t xml:space="preserve">Posibilidad de multa o sanción a la entidad </t>
  </si>
  <si>
    <t>por suministrar roles y permisos inadecaudos  en la plataforma de recaudo de la entidad</t>
  </si>
  <si>
    <t>Posibilidad de impacto económico y reputacional por multa o sanción a la entidad debido al suministro de roles y permisos inadecuados en la plataforma de recaudo de la entidad con el objetivo de buscar el beneficio propio.</t>
  </si>
  <si>
    <t>El funcionario encargado de la Oficina TIC establecerá los formatos para la asignación de permisos en el sistema de recaudo de la entidad.</t>
  </si>
  <si>
    <t xml:space="preserve"># de formatos realizados/# de formatos programados </t>
  </si>
  <si>
    <t>Realizar un documento donde se establescan las directrices para la asignacion de permisos en el sistema de recaudo</t>
  </si>
  <si>
    <t>Oficina TIC</t>
  </si>
  <si>
    <t>Mayo - Agosto</t>
  </si>
  <si>
    <t>Agosto</t>
  </si>
  <si>
    <t>El funcionario encragado de la Oficina TIC deberá llevar un registo de las solicitudes de permisos que llegan a la oficina para la asignación de roles en el sistema de recaudo.</t>
  </si>
  <si>
    <t xml:space="preserve"># de solicitudes realizadas /# de solicitudes con respuesta </t>
  </si>
  <si>
    <t xml:space="preserve">Se realizara un informe con las solicitudes de los permisos que llegan a la oficina </t>
  </si>
  <si>
    <t xml:space="preserve">Probabilidad de que la secretaria de salud tenga  investigaciones que puedan generar algun tipo de sansion disciplinaria o penales para la entidad, generando un impacto economico y reputacional de la entidad,   por la omision o no accion del cumplimiento de las acciones priorizadas  por el territorio dentro del PTS y el PAS afectando  la oportunidad y cumplimiento en las priorizaciones del territorio y estas al no desarrollarse o desarrollarse sin la competencia que se requiere  favoreciendo a un privado. fallarian no solo al principio de planeacion de la entidad, sino   a el impacto que la comunidad requiere en el desarrolo del mismo. </t>
  </si>
  <si>
    <t xml:space="preserve">El area de planecion en salud y de manera colectiva con las demas subsecretarias  realizan la formulacion de los PLANES DE ACCION EN SALUD- PAS. los cuales deben ser evaluados por el profresional universitario con el equipo de contratistas de la oficina de  planeacion en salud de manera trimestral para ser cargado a las plataformas SISPRO segun lo determna la norma. </t>
  </si>
  <si>
    <t>El area financiera  por medio del referente contratista del equipo designado por la secretaria de salud es quien  de manera mensual envia a los referentes la matriz finacniera evidencia compromisos y pagos financieros  proyectados en los documentos del PAS, PLANES DE ACCION EN SALUD.</t>
  </si>
  <si>
    <t>verificacion del procedimiento interno de conceptos sanitarios determinado por la secretaria de salud esta gestion esta enmarcada en los lineamientos internos</t>
  </si>
  <si>
    <t>verificacion de ruta de tramites junto a conceptos sanitarios</t>
  </si>
  <si>
    <t>Cantidad de empresas registradas/ cantidad de conceptos sanitarios EMITIDOS</t>
  </si>
  <si>
    <t>implementar las acciones correspondientes a TRAMITES de concepto sanitiario mediante plataforma WEB</t>
  </si>
  <si>
    <t>La subsecretaria de aseguramiento y control en la atencion en salud debe gestionar mediante el equipo de calidad y el profesional especializado en atencion en salud  los  los paz y salvos  y consiliaciones a las IPS mediante los recursos que indica le ley y que sean como apoyo a su ejercicio de verificacion.</t>
  </si>
  <si>
    <t xml:space="preserve">el equipo de PAI Y el equipo de zoonosis. diligencia un formato de control de las vacunas, el profesional asignado para esa labor es la enfermera que custodia dichas vacunas, ella debe reportar a los referntes de los programas mediante  los formatos determiandos para  hacer control  y seguimiento de  los biologicos  humanos y animales, identificando cantidad- fecha de vencimiento y fecha de recepcion de los mismos, en que condicion estan y si salen del ente territorial , generar a quien y firma del mismo. el seguimiento es mensual. </t>
  </si>
  <si>
    <t xml:space="preserve">por falta de controles internos puede perderse , dañarse o pueda  para obtenerse  algun lucro con la venta de algun  bilogicos </t>
  </si>
  <si>
    <t xml:space="preserve">Probabilidad de daño economico y reputacional por falta de controles internos donde las vacunas humanas o animales  pueden  perderse , dañarse o pueda obtenerse  algun lucro con la venta de algun bilogico, incumpliendo la planeacion estrategica de los PAS y las  actividades de estricto cumplimiento que se  establenecen en los lineamientos del Plan de Intensificación de la Vacunacion en Colombia. </t>
  </si>
  <si>
    <t xml:space="preserve">Pérdida de imagen institucional posibilidad de recibir o solicitar cualquier dadiva a los ciudadanos para agilizar los tramites de obligatorio cumplimiento  Debido a la carencia de control y/o verificacion de los certificados de discapacidad emitidos por el municipio </t>
  </si>
  <si>
    <t>documentacion del procedimiento/ ruta/ guia  interno , certificados de discapacidad  determinado por la secretaria de salud esta gestion esta enmarcada en los lineamientos internos</t>
  </si>
  <si>
    <t>verificar, diseñar o formular RUTA para  acciones correspondientes a tramites -  de discapacidad   mediante plataforma WEB</t>
  </si>
  <si>
    <t xml:space="preserve"> El lider profesional contratista es el responsable  de revisar los documentos precontractuales, contractuales y propuestas,  y verificar los check list de los procesos contractuales</t>
  </si>
  <si>
    <t>Check list expedientes contractuales = # / Procesos contractuales desarrollados= # 100%</t>
  </si>
  <si>
    <t>Formulacion plan de mejoramiento con el equipo de calidad, control y seguimiento</t>
  </si>
  <si>
    <t># Planes de Mejoramiento / 0 Hallazgos = 0 %</t>
  </si>
  <si>
    <t>inobservancia del manual de contratación y de la normatividad legal vigente al realizar un contrato</t>
  </si>
  <si>
    <t>Falta de controles en la ejecución del gasto de acuerdo a las fuentes de financiación</t>
  </si>
  <si>
    <t>Probabilidad de que los recursos del SGP sean utilizados para fines distintos a los legalmente establecidos, debido a la falta de controles efectivos en la ejecución del gasto y a la debilidad en la supervisión y seguimiento de los recursos. Esto podría dar lugar a actos de corrupción como el peculado, la malversación de fondos</t>
  </si>
  <si>
    <t>El equipo de contratación de la Secretaría analiza si el objeto contractual cumple con los criterios para ejecutar en SGP</t>
  </si>
  <si>
    <t>Número de contratos SGP/ Número total de contratos</t>
  </si>
  <si>
    <t>40%</t>
  </si>
  <si>
    <t>El equipo de apoyo y seguimiento de contratos de la Secretaría realiza seguimiento de la ejecución de los contratos bajo SGP</t>
  </si>
  <si>
    <t>El equipo de apoyo y seguimiento de contratos de la Secretaría realiza el proceso de archivo de todos los documentos contractuales</t>
  </si>
  <si>
    <t>Número de contratos archivados / Número total de contratos</t>
  </si>
  <si>
    <t>Subsectrario de Participación/Subsecretario de Productividad</t>
  </si>
  <si>
    <t>Pérdida de información crítica, dificultad para la toma de decisiones, posibles sanciones legales, daño a la imagen institucional</t>
  </si>
  <si>
    <t>Manejo inadecuado del archivo contractual, falta de control en el acceso a los documentos, deterioro de los documentos por malas condiciones de almacenamiento.</t>
  </si>
  <si>
    <t>Probabilidad de pérdida o deterioro de documentos importantes, lo que podría facilitar la ocurrencia de actos de corrupción por la sustracción de documentos, la falsificación de información, la manipulación de contratos o la destrucción de evidencia.</t>
  </si>
  <si>
    <t>DEPARTAMENTO ADMINISTRATIVO DE BIENESTAR SOCIAL</t>
  </si>
  <si>
    <t>Fiscal y Administrativo</t>
  </si>
  <si>
    <t>Bajo nivel de seguimiento y control en la celebración de contratos, para beneficios de terceros</t>
  </si>
  <si>
    <t>Económico y Reputacional Por celebrar contratos sin el cumplimiento de los requisitos legales y técnicos  Debido a la falta de control, vigilancia y seguimiento en la celebración de contratos, para favorecer intereses personales o de un tercero</t>
  </si>
  <si>
    <t>La Secretaria de la Dependencia y  el enlace de contratación someterá a evaluación y aprobación ante el comité de contratación, los procesos contractuales que se estén adelantando.</t>
  </si>
  <si>
    <t>Desempeño = (No  eventos materializados / No de comités celebrados) x 100</t>
  </si>
  <si>
    <t xml:space="preserve">Cumplimiento de las herramientas de consolidación </t>
  </si>
  <si>
    <t xml:space="preserve">Enero </t>
  </si>
  <si>
    <t xml:space="preserve">Enero - Diciembre </t>
  </si>
  <si>
    <t>Beneficiar a particulares y/o conocidos, o ficticios, sin cumplir con lo requisitos de ingreso a los programas institucionales</t>
  </si>
  <si>
    <t>Desactualizados procesos y  mecanismos de validación efectiva de requisitos; debilidad en los filtros de control interno; presión externa o clientelismo político.</t>
  </si>
  <si>
    <t>Funcionarios del Departamento de Bienestar Social asignan beneficios de programas institucionales a particulares o conocidos, sin cumplir requisitos.</t>
  </si>
  <si>
    <t>Mensual (según los ciclos de asignación de cupos o recursos)</t>
  </si>
  <si>
    <t>Impacto en la equidad del acceso a programas sociales, pérdida de confianza ciudadana, daño reputacional a la Alcaldía de Cúcuta.</t>
  </si>
  <si>
    <t>Casos anteriores denunciados por veedurías ciudadanas; hallazgos en auditorías internas.</t>
  </si>
  <si>
    <t>Validación de criterios de ingreso mediante cruce con bases oficiales (SISBEN, etc.) y doble verificación documental.</t>
  </si>
  <si>
    <t>% de beneficiarios auditados con cumplimiento total de requisitos.</t>
  </si>
  <si>
    <t>Reputacional, social, legal y económica.</t>
  </si>
  <si>
    <t>Preventivo y detectivo</t>
  </si>
  <si>
    <t>Manual del subproceso, protocolos de verificación y formatos de control.</t>
  </si>
  <si>
    <t>Registros físicos y digitales de beneficiarios, actas de verificación, informes de seguimiento.</t>
  </si>
  <si>
    <t>Fortalecer verificación digital y capacitación ética al personal del subproceso.</t>
  </si>
  <si>
    <t>1. Implementar sistema de alertas para cruces irregulares.
2. Realizar auditorías internas semestrales.
3. Talleres anticorrupción con funcionarios.</t>
  </si>
  <si>
    <t>Coordinadores de los 7 programas del DABS</t>
  </si>
  <si>
    <t>Manipulación o adulteración de la información registrada en la ficha en el momento de la encuesta</t>
  </si>
  <si>
    <t>para acceder a beneficios y subsidios por parte de los beneficiarios con una categoría socioeconómica baja.</t>
  </si>
  <si>
    <t xml:space="preserve">El supervisor verifica una muestra aleatoria de encuestas a aplicar, realizando acompañamiento en sitio a algunos encuestadores, con el fin de validar la correcta aplicación de la encuesta, teniendo en cuenta los criterios establecidos por la metodología Sisbén lV, mitigando el riesgo de sobornos y/o manipulación de la información aportada por el informante calificado. </t>
  </si>
  <si>
    <t>Realizar seguimiento a la gestión de las encuestas asignadas al personal operativo con el fin de medir sus rendimientos</t>
  </si>
  <si>
    <t>Número de encuestas efectuadas/número de encuestas programadas * 100</t>
  </si>
  <si>
    <t>Recibir del solicitante de algún trámite o solicitar por parte de los funcionarios, dinero, favores o regalos a cambio de algún trámite de la oficina</t>
  </si>
  <si>
    <t>en los diferentes canales de atención como son los puntos descentralizados y las jornadas de ampliación de cobertura favorecimiento a usuarios en los diferentes trámites del SISBEN.</t>
  </si>
  <si>
    <t>Aplicar la encuesta de satisfacción ciudadana-virtual DPE-FO- 56 con el fin de medir el nivel de satisfacción de los ciudadanos respecto a la atención recibida por parte de los funcionarios de la dependencia en los diferentes puntos de atención y jornadas de ampliación de cobertura en los barrios</t>
  </si>
  <si>
    <t>(Número de usuarios satisfechos con la atención recibida/Número total de usuarios encuestados)*100</t>
  </si>
  <si>
    <t>Crear y difundir campañas de concientización a la ciudadanía en general para promover el principio de transparencia en la gestión Sisbén. Esta campaña de comunicación denominada “No caiga en la trampa”, tiene el objetivo de sensibilizar a la ciudadanía y a los funcionarios sobre los riesgos y consecuencias de actos de corrupción, así como fomentar una cultura de transparencia e integridad.</t>
  </si>
  <si>
    <t>Número de campañas de conscientización sobre los riesgos y consecuencias de actos de corrupción realizadas y difundidas</t>
  </si>
  <si>
    <t>Probabilidad de  celebrar contratos sin el cumplimiento de los requisitos legales y técnicos  Debido a la falta de control, vigilancia y seguimiento en la celebración de contratos, para favorecer intereses personales o de un tercero</t>
  </si>
  <si>
    <t>Posibilidad de pérdida de  imagen institucional por la existencia de cartel de tramitadores que proceden a cobrar dádivas a los ciudadanos para agilizar los trámites de obligatorio cumplimiento  (estratificación), debido al desconocimiento del usuario acerca del proceso para su realización y la deficiente difusión de la realización de los mismos al no estar en los medios pertinentes para que llegue a todos los estratos</t>
  </si>
  <si>
    <t xml:space="preserve">El Director del Departamento Administrativo de Planeación Municipal contratará un profesional en comunicaciones quien se encargará de realizar difusiones permanentes de los pasos para realizar el tramite relacionado con este riesgos, a través de las redes institucionales de la entidad </t>
  </si>
  <si>
    <t>El comunicador de la dependencia diseñará piezas publicitarias para la difusión efectiva a la comunidad, publicándolas en las redes institucionales y mediante difusión a través de los diferentes grupos de WasthApp</t>
  </si>
  <si>
    <t>Gestión del Riesgo de Corrupción - Mapas de Riesgos de Corrupción v2 - 2025</t>
  </si>
  <si>
    <t>PROGRAMA DE TRANSPARENCIA Y ÉTICA PÚBLICA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</si>
</sst>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2">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36"/>
      <color theme="9" tint="-0.499984740745262"/>
      <name val="Calibri"/>
      <family val="2"/>
      <scheme val="minor"/>
    </font>
    <font>
      <b/>
      <sz val="20"/>
      <color theme="9" tint="-0.499984740745262"/>
      <name val="Calibri"/>
      <family val="2"/>
      <scheme val="minor"/>
    </font>
    <font>
      <b/>
      <sz val="10"/>
      <color theme="0"/>
      <name val="Arial"/>
      <family val="2"/>
    </font>
    <font>
      <b/>
      <sz val="26"/>
      <color theme="0"/>
      <name val="Calibri"/>
      <family val="2"/>
      <scheme val="minor"/>
    </font>
    <font>
      <b/>
      <sz val="26"/>
      <color theme="0"/>
      <name val="Arial"/>
      <family val="2"/>
    </font>
    <font>
      <b/>
      <sz val="16"/>
      <color theme="9" tint="-0.499984740745262"/>
      <name val="Calibri"/>
      <family val="2"/>
      <scheme val="minor"/>
    </font>
    <font>
      <b/>
      <sz val="18"/>
      <color theme="9"/>
      <name val="Calibri"/>
      <family val="2"/>
      <scheme val="minor"/>
    </font>
    <font>
      <sz val="12"/>
      <name val="Calibri"/>
      <family val="2"/>
    </font>
    <font>
      <b/>
      <sz val="20"/>
      <color theme="1"/>
      <name val="Arial"/>
      <family val="2"/>
    </font>
    <font>
      <sz val="11"/>
      <name val="Calibri"/>
      <family val="2"/>
      <scheme val="minor"/>
    </font>
    <font>
      <sz val="11"/>
      <color rgb="FF000000"/>
      <name val="Arial"/>
      <family val="2"/>
    </font>
    <font>
      <sz val="11"/>
      <name val="Arial"/>
      <family val="2"/>
    </font>
    <font>
      <sz val="10"/>
      <color theme="1"/>
      <name val="Calibri"/>
      <family val="2"/>
      <scheme val="minor"/>
    </font>
    <font>
      <sz val="11"/>
      <name val="Calibri"/>
      <family val="2"/>
    </font>
    <font>
      <u/>
      <sz val="11"/>
      <color indexed="8"/>
      <name val="Calibri"/>
      <family val="2"/>
    </font>
    <font>
      <b/>
      <sz val="30"/>
      <color theme="0"/>
      <name val="Calibri"/>
      <family val="2"/>
      <scheme val="minor"/>
    </font>
    <font>
      <b/>
      <sz val="16"/>
      <color theme="9"/>
      <name val="Calibri"/>
      <family val="2"/>
      <scheme val="minor"/>
    </font>
    <font>
      <sz val="14"/>
      <name val="Calibri"/>
      <family val="2"/>
    </font>
    <font>
      <sz val="11"/>
      <color theme="1"/>
      <name val="Arial"/>
      <family val="2"/>
    </font>
    <font>
      <sz val="10"/>
      <name val="Arial"/>
      <family val="2"/>
    </font>
    <font>
      <sz val="10"/>
      <color theme="1"/>
      <name val="Arial"/>
      <family val="2"/>
    </font>
    <font>
      <sz val="12"/>
      <color theme="1"/>
      <name val="Calibri"/>
      <family val="2"/>
    </font>
    <font>
      <b/>
      <sz val="12"/>
      <color indexed="57"/>
      <name val="Calibri"/>
      <family val="2"/>
    </font>
    <font>
      <sz val="12"/>
      <color indexed="8"/>
      <name val="Calibri"/>
      <family val="2"/>
    </font>
    <font>
      <b/>
      <sz val="20"/>
      <name val="Calibri"/>
      <family val="2"/>
      <scheme val="minor"/>
    </font>
    <font>
      <sz val="11"/>
      <color rgb="FF000000"/>
      <name val="Calibri"/>
      <family val="2"/>
    </font>
    <font>
      <sz val="12"/>
      <color theme="1"/>
      <name val="Calibri"/>
      <family val="2"/>
      <scheme val="minor"/>
    </font>
    <font>
      <b/>
      <sz val="10"/>
      <name val="Arial"/>
      <family val="2"/>
    </font>
    <font>
      <sz val="10"/>
      <color rgb="FF000000"/>
      <name val="Arial"/>
      <family val="2"/>
    </font>
    <font>
      <b/>
      <sz val="28"/>
      <color theme="0"/>
      <name val="Calibri"/>
      <family val="2"/>
      <scheme val="minor"/>
    </font>
    <font>
      <b/>
      <sz val="12"/>
      <name val="Arial"/>
      <family val="2"/>
    </font>
    <font>
      <b/>
      <sz val="12"/>
      <color indexed="57"/>
      <name val="Arial"/>
      <family val="2"/>
    </font>
    <font>
      <sz val="12"/>
      <name val="Arial"/>
      <family val="2"/>
    </font>
    <font>
      <b/>
      <sz val="20"/>
      <color theme="1"/>
      <name val="Calibri"/>
      <family val="2"/>
      <scheme val="minor"/>
    </font>
    <font>
      <b/>
      <sz val="11"/>
      <color theme="1"/>
      <name val="Arial"/>
      <family val="2"/>
    </font>
    <font>
      <b/>
      <sz val="11"/>
      <name val="Arial"/>
      <family val="2"/>
    </font>
    <font>
      <sz val="12"/>
      <color rgb="FF000000"/>
      <name val="Calibri"/>
      <family val="2"/>
    </font>
    <font>
      <b/>
      <sz val="18"/>
      <color theme="0"/>
      <name val="Calibri"/>
      <family val="2"/>
      <scheme val="minor"/>
    </font>
    <font>
      <b/>
      <sz val="12"/>
      <color theme="9" tint="-0.249977111117893"/>
      <name val="Arial"/>
      <family val="2"/>
    </font>
    <font>
      <sz val="11"/>
      <color theme="1"/>
      <name val="Arial Narrow"/>
      <family val="2"/>
    </font>
    <font>
      <sz val="11"/>
      <name val="Arial Narrow"/>
      <family val="2"/>
    </font>
    <font>
      <sz val="10"/>
      <color theme="1"/>
      <name val="Arial Narrow"/>
      <family val="2"/>
    </font>
    <font>
      <b/>
      <sz val="36"/>
      <color theme="0"/>
      <name val="Calibri"/>
      <family val="2"/>
      <scheme val="minor"/>
    </font>
    <font>
      <b/>
      <sz val="14"/>
      <color rgb="FF92D050"/>
      <name val="Calibri"/>
      <family val="2"/>
    </font>
    <font>
      <b/>
      <sz val="14"/>
      <color indexed="57"/>
      <name val="Calibri"/>
      <family val="2"/>
    </font>
    <font>
      <b/>
      <sz val="14"/>
      <color indexed="50"/>
      <name val="Calibri"/>
      <family val="2"/>
    </font>
    <font>
      <b/>
      <sz val="14"/>
      <color rgb="FF92D050"/>
      <name val="Calibri"/>
      <family val="2"/>
      <scheme val="minor"/>
    </font>
    <font>
      <b/>
      <sz val="12"/>
      <color theme="9" tint="-0.249977111117893"/>
      <name val="Calibri"/>
      <family val="2"/>
      <scheme val="minor"/>
    </font>
    <font>
      <sz val="11"/>
      <color theme="1"/>
      <name val="Calibri"/>
      <family val="2"/>
    </font>
    <font>
      <b/>
      <sz val="11"/>
      <color theme="1"/>
      <name val="Arial Narrow"/>
      <family val="2"/>
    </font>
    <font>
      <b/>
      <sz val="18"/>
      <color theme="9"/>
      <name val="Calibri"/>
      <family val="2"/>
    </font>
    <font>
      <b/>
      <sz val="16"/>
      <color theme="1"/>
      <name val="Calibri"/>
      <family val="2"/>
    </font>
    <font>
      <b/>
      <sz val="16"/>
      <color theme="1"/>
      <name val="Calibri"/>
      <family val="2"/>
      <scheme val="minor"/>
    </font>
    <font>
      <b/>
      <sz val="18"/>
      <color rgb="FF92D050"/>
      <name val="Calibri"/>
      <family val="2"/>
      <scheme val="minor"/>
    </font>
    <font>
      <b/>
      <sz val="18"/>
      <color indexed="50"/>
      <name val="Calibri"/>
      <family val="2"/>
    </font>
    <font>
      <b/>
      <sz val="18"/>
      <color theme="1"/>
      <name val="Arial"/>
      <family val="2"/>
    </font>
    <font>
      <b/>
      <sz val="22"/>
      <color theme="1"/>
      <name val="Calibri"/>
      <family val="2"/>
      <scheme val="minor"/>
    </font>
    <font>
      <sz val="10"/>
      <name val="Arial Narrow"/>
      <family val="2"/>
    </font>
    <font>
      <sz val="10"/>
      <color indexed="8"/>
      <name val="Calibri"/>
      <family val="2"/>
    </font>
    <font>
      <b/>
      <sz val="20"/>
      <color theme="9"/>
      <name val="Calibri"/>
      <family val="2"/>
      <scheme val="minor"/>
    </font>
    <font>
      <b/>
      <sz val="48"/>
      <color theme="0"/>
      <name val="Calibri"/>
      <family val="2"/>
      <scheme val="minor"/>
    </font>
    <font>
      <b/>
      <sz val="12"/>
      <color theme="9" tint="-0.249977111117893"/>
      <name val="Calibri"/>
      <family val="2"/>
    </font>
    <font>
      <b/>
      <sz val="14"/>
      <color theme="9" tint="-0.249977111117893"/>
      <name val="Arial"/>
      <family val="2"/>
    </font>
    <font>
      <b/>
      <sz val="16"/>
      <color theme="9" tint="-0.249977111117893"/>
      <name val="Calibri"/>
      <family val="2"/>
    </font>
    <font>
      <sz val="16"/>
      <color theme="9" tint="-0.249977111117893"/>
      <name val="Calibri"/>
      <family val="2"/>
    </font>
    <font>
      <b/>
      <sz val="18"/>
      <color theme="9" tint="-0.249977111117893"/>
      <name val="Calibri"/>
      <family val="2"/>
    </font>
    <font>
      <b/>
      <sz val="18"/>
      <color rgb="FF92D050"/>
      <name val="Calibri"/>
      <family val="2"/>
    </font>
    <font>
      <b/>
      <sz val="18"/>
      <color theme="9" tint="-0.249977111117893"/>
      <name val="Calibri"/>
      <family val="2"/>
      <scheme val="minor"/>
    </font>
    <font>
      <sz val="10"/>
      <color rgb="FFFF0000"/>
      <name val="Arial Narrow"/>
      <family val="2"/>
    </font>
    <font>
      <sz val="12"/>
      <color theme="1"/>
      <name val="Arial Narrow"/>
      <family val="2"/>
    </font>
    <font>
      <b/>
      <sz val="11"/>
      <color theme="9" tint="-0.249977111117893"/>
      <name val="Arial"/>
      <family val="2"/>
    </font>
    <font>
      <b/>
      <sz val="11"/>
      <color theme="9" tint="-0.249977111117893"/>
      <name val="Calibri"/>
      <family val="2"/>
      <scheme val="minor"/>
    </font>
    <font>
      <sz val="11"/>
      <color theme="1"/>
      <name val="Calibri"/>
    </font>
    <font>
      <sz val="11"/>
      <name val="Calibri"/>
    </font>
    <font>
      <sz val="10"/>
      <color theme="1"/>
      <name val="Calibri"/>
    </font>
    <font>
      <b/>
      <sz val="11"/>
      <color theme="1"/>
      <name val="Calibri"/>
    </font>
    <font>
      <b/>
      <sz val="11"/>
      <color rgb="FF000000"/>
      <name val="Calibri"/>
      <family val="2"/>
    </font>
  </fonts>
  <fills count="27">
    <fill>
      <patternFill patternType="none"/>
    </fill>
    <fill>
      <patternFill patternType="gray125"/>
    </fill>
    <fill>
      <patternFill patternType="solid">
        <fgColor theme="9" tint="0.79998168889431442"/>
        <bgColor indexed="64"/>
      </patternFill>
    </fill>
    <fill>
      <patternFill patternType="solid">
        <fgColor rgb="FFFFDE75"/>
        <bgColor indexed="64"/>
      </patternFill>
    </fill>
    <fill>
      <patternFill patternType="solid">
        <fgColor theme="2" tint="-9.9978637043366805E-2"/>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rgb="FFEAB200"/>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2BAB3A"/>
        <bgColor indexed="64"/>
      </patternFill>
    </fill>
    <fill>
      <patternFill patternType="solid">
        <fgColor rgb="FFFFC000"/>
        <bgColor indexed="64"/>
      </patternFill>
    </fill>
    <fill>
      <patternFill patternType="solid">
        <fgColor rgb="FF00B050"/>
        <bgColor indexed="64"/>
      </patternFill>
    </fill>
    <fill>
      <patternFill patternType="solid">
        <fgColor theme="9" tint="0.79998168889431442"/>
        <bgColor rgb="FFFFFFFF"/>
      </patternFill>
    </fill>
    <fill>
      <patternFill patternType="solid">
        <fgColor theme="9" tint="0.79998168889431442"/>
        <bgColor rgb="FF000000"/>
      </patternFill>
    </fill>
    <fill>
      <patternFill patternType="solid">
        <fgColor rgb="FF00B050"/>
        <bgColor rgb="FF000000"/>
      </patternFill>
    </fill>
    <fill>
      <patternFill patternType="solid">
        <fgColor theme="7" tint="0.39997558519241921"/>
        <bgColor rgb="FF000000"/>
      </patternFill>
    </fill>
    <fill>
      <patternFill patternType="solid">
        <fgColor rgb="FFC00000"/>
        <bgColor rgb="FF000000"/>
      </patternFill>
    </fill>
    <fill>
      <patternFill patternType="solid">
        <fgColor rgb="FFC00000"/>
        <bgColor indexed="64"/>
      </patternFill>
    </fill>
    <fill>
      <patternFill patternType="solid">
        <fgColor rgb="FFFF0000"/>
        <bgColor rgb="FF000000"/>
      </patternFill>
    </fill>
    <fill>
      <patternFill patternType="solid">
        <fgColor rgb="FFFF6600"/>
        <bgColor indexed="64"/>
      </patternFill>
    </fill>
    <fill>
      <patternFill patternType="solid">
        <fgColor theme="9" tint="0.79998168889431442"/>
        <bgColor theme="0"/>
      </patternFill>
    </fill>
    <fill>
      <patternFill patternType="solid">
        <fgColor rgb="FFE66914"/>
        <bgColor indexed="64"/>
      </patternFill>
    </fill>
    <fill>
      <patternFill patternType="solid">
        <fgColor rgb="FFE53505"/>
        <bgColor indexed="64"/>
      </patternFill>
    </fill>
    <fill>
      <patternFill patternType="solid">
        <fgColor theme="0"/>
        <bgColor indexed="64"/>
      </patternFill>
    </fill>
  </fills>
  <borders count="149">
    <border>
      <left/>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dashed">
        <color theme="0"/>
      </left>
      <right style="dashed">
        <color theme="0"/>
      </right>
      <top style="dashed">
        <color theme="0"/>
      </top>
      <bottom/>
      <diagonal/>
    </border>
    <border>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thin">
        <color indexed="64"/>
      </left>
      <right style="thin">
        <color indexed="64"/>
      </right>
      <top style="thin">
        <color theme="0"/>
      </top>
      <bottom style="thin">
        <color theme="0"/>
      </bottom>
      <diagonal/>
    </border>
    <border>
      <left style="thin">
        <color indexed="64"/>
      </left>
      <right/>
      <top style="thin">
        <color theme="0"/>
      </top>
      <bottom style="thin">
        <color theme="0"/>
      </bottom>
      <diagonal/>
    </border>
    <border>
      <left style="thin">
        <color theme="0"/>
      </left>
      <right/>
      <top/>
      <bottom/>
      <diagonal/>
    </border>
    <border>
      <left/>
      <right/>
      <top/>
      <bottom style="dotted">
        <color theme="9" tint="-0.499984740745262"/>
      </bottom>
      <diagonal/>
    </border>
    <border>
      <left/>
      <right style="thin">
        <color theme="0"/>
      </right>
      <top/>
      <bottom style="dotted">
        <color theme="9" tint="-0.499984740745262"/>
      </bottom>
      <diagonal/>
    </border>
    <border>
      <left style="thin">
        <color theme="0"/>
      </left>
      <right style="thin">
        <color theme="0"/>
      </right>
      <top style="thin">
        <color theme="0"/>
      </top>
      <bottom style="thin">
        <color theme="0"/>
      </bottom>
      <diagonal/>
    </border>
    <border>
      <left style="dashed">
        <color theme="0"/>
      </left>
      <right style="dashed">
        <color theme="0"/>
      </right>
      <top/>
      <bottom/>
      <diagonal/>
    </border>
    <border>
      <left/>
      <right/>
      <top style="thin">
        <color theme="0"/>
      </top>
      <bottom style="thin">
        <color theme="0"/>
      </bottom>
      <diagonal/>
    </border>
    <border>
      <left style="dotted">
        <color theme="0"/>
      </left>
      <right style="thin">
        <color theme="0"/>
      </right>
      <top style="dotted">
        <color theme="0"/>
      </top>
      <bottom/>
      <diagonal/>
    </border>
    <border>
      <left style="thin">
        <color theme="0"/>
      </left>
      <right style="thin">
        <color theme="0"/>
      </right>
      <top style="thin">
        <color theme="0"/>
      </top>
      <bottom/>
      <diagonal/>
    </border>
    <border>
      <left style="thin">
        <color theme="0"/>
      </left>
      <right/>
      <top style="dotted">
        <color theme="0"/>
      </top>
      <bottom/>
      <diagonal/>
    </border>
    <border>
      <left style="thin">
        <color theme="0"/>
      </left>
      <right/>
      <top style="dotted">
        <color theme="9" tint="-0.499984740745262"/>
      </top>
      <bottom/>
      <diagonal/>
    </border>
    <border>
      <left style="thin">
        <color theme="0"/>
      </left>
      <right style="thin">
        <color theme="0"/>
      </right>
      <top style="dotted">
        <color theme="9" tint="-0.499984740745262"/>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dashed">
        <color theme="0"/>
      </left>
      <right style="dashed">
        <color theme="0"/>
      </right>
      <top/>
      <bottom style="dashed">
        <color theme="0"/>
      </bottom>
      <diagonal/>
    </border>
    <border>
      <left style="dotted">
        <color theme="0"/>
      </left>
      <right style="thin">
        <color theme="0"/>
      </right>
      <top/>
      <bottom/>
      <diagonal/>
    </border>
    <border>
      <left style="thin">
        <color theme="0"/>
      </left>
      <right style="thin">
        <color theme="0"/>
      </right>
      <top/>
      <bottom/>
      <diagonal/>
    </border>
    <border>
      <left/>
      <right/>
      <top style="dashed">
        <color theme="0"/>
      </top>
      <bottom/>
      <diagonal/>
    </border>
    <border>
      <left style="medium">
        <color theme="9" tint="-0.499984740745262"/>
      </left>
      <right/>
      <top style="medium">
        <color theme="9" tint="-0.499984740745262"/>
      </top>
      <bottom style="medium">
        <color theme="9" tint="-0.499984740745262"/>
      </bottom>
      <diagonal/>
    </border>
    <border>
      <left/>
      <right/>
      <top style="medium">
        <color theme="9" tint="-0.499984740745262"/>
      </top>
      <bottom style="medium">
        <color theme="9" tint="-0.499984740745262"/>
      </bottom>
      <diagonal/>
    </border>
    <border>
      <left/>
      <right style="medium">
        <color theme="9" tint="-0.499984740745262"/>
      </right>
      <top style="medium">
        <color theme="9" tint="-0.499984740745262"/>
      </top>
      <bottom style="medium">
        <color theme="9" tint="-0.499984740745262"/>
      </bottom>
      <diagonal/>
    </border>
    <border>
      <left style="dotted">
        <color theme="9" tint="-0.499984740745262"/>
      </left>
      <right/>
      <top/>
      <bottom/>
      <diagonal/>
    </border>
    <border>
      <left style="dotted">
        <color indexed="64"/>
      </left>
      <right style="dotted">
        <color indexed="64"/>
      </right>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top style="dotted">
        <color indexed="64"/>
      </top>
      <bottom/>
      <diagonal/>
    </border>
    <border>
      <left style="dotted">
        <color indexed="64"/>
      </left>
      <right style="dotted">
        <color indexed="64"/>
      </right>
      <top style="dotted">
        <color indexed="64"/>
      </top>
      <bottom/>
      <diagonal/>
    </border>
    <border>
      <left style="dotted">
        <color theme="9" tint="-0.499984740745262"/>
      </left>
      <right/>
      <top style="dotted">
        <color theme="9" tint="-0.499984740745262"/>
      </top>
      <bottom style="dotted">
        <color theme="9" tint="-0.499984740745262"/>
      </bottom>
      <diagonal/>
    </border>
    <border>
      <left/>
      <right/>
      <top style="dotted">
        <color theme="9" tint="-0.499984740745262"/>
      </top>
      <bottom style="dotted">
        <color theme="9" tint="-0.499984740745262"/>
      </bottom>
      <diagonal/>
    </border>
    <border>
      <left/>
      <right style="dotted">
        <color theme="9" tint="-0.499984740745262"/>
      </right>
      <top style="dotted">
        <color theme="9" tint="-0.499984740745262"/>
      </top>
      <bottom style="dotted">
        <color theme="9" tint="-0.499984740745262"/>
      </bottom>
      <diagonal/>
    </border>
    <border>
      <left style="medium">
        <color theme="0" tint="-4.9989318521683403E-2"/>
      </left>
      <right style="medium">
        <color theme="0" tint="-4.9989318521683403E-2"/>
      </right>
      <top style="medium">
        <color theme="0" tint="-4.9989318521683403E-2"/>
      </top>
      <bottom/>
      <diagonal/>
    </border>
    <border>
      <left style="thin">
        <color theme="9" tint="-0.499984740745262"/>
      </left>
      <right/>
      <top style="medium">
        <color theme="9" tint="-0.499984740745262"/>
      </top>
      <bottom style="medium">
        <color theme="9" tint="-0.499984740745262"/>
      </bottom>
      <diagonal/>
    </border>
    <border>
      <left style="dotted">
        <color theme="9" tint="-0.499984740745262"/>
      </left>
      <right style="dotted">
        <color theme="9" tint="-0.499984740745262"/>
      </right>
      <top/>
      <bottom/>
      <diagonal/>
    </border>
    <border>
      <left/>
      <right/>
      <top style="dotted">
        <color indexed="64"/>
      </top>
      <bottom style="dotted">
        <color indexed="64"/>
      </bottom>
      <diagonal/>
    </border>
    <border>
      <left style="dotted">
        <color theme="9" tint="-0.499984740745262"/>
      </left>
      <right style="dotted">
        <color theme="9" tint="-0.499984740745262"/>
      </right>
      <top/>
      <bottom style="dotted">
        <color theme="9" tint="-0.499984740745262"/>
      </bottom>
      <diagonal/>
    </border>
    <border>
      <left/>
      <right style="dotted">
        <color theme="9" tint="-0.499984740745262"/>
      </right>
      <top/>
      <bottom style="dotted">
        <color theme="9" tint="-0.499984740745262"/>
      </bottom>
      <diagonal/>
    </border>
    <border>
      <left/>
      <right style="dotted">
        <color theme="9" tint="-0.499984740745262"/>
      </right>
      <top style="medium">
        <color theme="9" tint="-0.499984740745262"/>
      </top>
      <bottom/>
      <diagonal/>
    </border>
    <border>
      <left/>
      <right style="dotted">
        <color theme="9" tint="-0.499984740745262"/>
      </right>
      <top/>
      <bottom/>
      <diagonal/>
    </border>
    <border>
      <left/>
      <right style="dotted">
        <color theme="9" tint="-0.499984740745262"/>
      </right>
      <top/>
      <bottom style="medium">
        <color theme="0" tint="-4.9989318521683403E-2"/>
      </bottom>
      <diagonal/>
    </border>
    <border>
      <left/>
      <right/>
      <top style="thick">
        <color theme="0"/>
      </top>
      <bottom/>
      <diagonal/>
    </border>
    <border>
      <left/>
      <right style="medium">
        <color theme="0" tint="-4.9989318521683403E-2"/>
      </right>
      <top style="medium">
        <color theme="0" tint="-4.9989318521683403E-2"/>
      </top>
      <bottom style="medium">
        <color theme="9" tint="-0.499984740745262"/>
      </bottom>
      <diagonal/>
    </border>
    <border>
      <left style="medium">
        <color theme="0" tint="-4.9989318521683403E-2"/>
      </left>
      <right style="medium">
        <color theme="0" tint="-4.9989318521683403E-2"/>
      </right>
      <top style="medium">
        <color theme="0" tint="-4.9989318521683403E-2"/>
      </top>
      <bottom style="medium">
        <color theme="0" tint="-4.9989318521683403E-2"/>
      </bottom>
      <diagonal/>
    </border>
    <border>
      <left style="dotted">
        <color indexed="64"/>
      </left>
      <right style="dotted">
        <color indexed="64"/>
      </right>
      <top/>
      <bottom style="thin">
        <color indexed="64"/>
      </bottom>
      <diagonal/>
    </border>
    <border>
      <left style="dotted">
        <color indexed="64"/>
      </left>
      <right style="dotted">
        <color indexed="64"/>
      </right>
      <top/>
      <bottom/>
      <diagonal/>
    </border>
    <border>
      <left style="dotted">
        <color indexed="64"/>
      </left>
      <right/>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dotted">
        <color indexed="64"/>
      </right>
      <top style="thin">
        <color indexed="64"/>
      </top>
      <bottom/>
      <diagonal/>
    </border>
    <border>
      <left style="dotted">
        <color indexed="64"/>
      </left>
      <right/>
      <top/>
      <bottom/>
      <diagonal/>
    </border>
    <border>
      <left style="dotted">
        <color indexed="64"/>
      </left>
      <right style="thin">
        <color indexed="64"/>
      </right>
      <top style="dotted">
        <color indexed="64"/>
      </top>
      <bottom/>
      <diagonal/>
    </border>
    <border>
      <left style="dotted">
        <color theme="9" tint="-0.499984740745262"/>
      </left>
      <right/>
      <top style="dotted">
        <color theme="9" tint="-0.499984740745262"/>
      </top>
      <bottom style="thin">
        <color indexed="64"/>
      </bottom>
      <diagonal/>
    </border>
    <border>
      <left/>
      <right/>
      <top style="dotted">
        <color theme="9" tint="-0.499984740745262"/>
      </top>
      <bottom style="thin">
        <color indexed="64"/>
      </bottom>
      <diagonal/>
    </border>
    <border>
      <left/>
      <right/>
      <top/>
      <bottom style="thin">
        <color indexed="64"/>
      </bottom>
      <diagonal/>
    </border>
    <border>
      <left style="dotted">
        <color rgb="FF000000"/>
      </left>
      <right style="dotted">
        <color rgb="FF000000"/>
      </right>
      <top style="dotted">
        <color rgb="FF000000"/>
      </top>
      <bottom style="dotted">
        <color rgb="FF000000"/>
      </bottom>
      <diagonal/>
    </border>
    <border>
      <left style="dotted">
        <color rgb="FF000000"/>
      </left>
      <right style="dotted">
        <color rgb="FF000000"/>
      </right>
      <top style="dotted">
        <color rgb="FF000000"/>
      </top>
      <bottom/>
      <diagonal/>
    </border>
    <border>
      <left/>
      <right/>
      <top/>
      <bottom style="thick">
        <color theme="0"/>
      </bottom>
      <diagonal/>
    </border>
    <border>
      <left style="dotted">
        <color indexed="64"/>
      </left>
      <right/>
      <top style="dott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top style="medium">
        <color theme="9" tint="-0.499984740745262"/>
      </top>
      <bottom/>
      <diagonal/>
    </border>
    <border>
      <left style="dotted">
        <color theme="9" tint="-0.499984740745262"/>
      </left>
      <right/>
      <top/>
      <bottom style="dotted">
        <color theme="9" tint="-0.499984740745262"/>
      </bottom>
      <diagonal/>
    </border>
    <border>
      <left/>
      <right style="dotted">
        <color indexed="64"/>
      </right>
      <top/>
      <bottom style="dotted">
        <color indexed="64"/>
      </bottom>
      <diagonal/>
    </border>
    <border>
      <left style="dotted">
        <color indexed="64"/>
      </left>
      <right style="dotted">
        <color indexed="64"/>
      </right>
      <top style="thin">
        <color theme="0"/>
      </top>
      <bottom style="dotted">
        <color indexed="64"/>
      </bottom>
      <diagonal/>
    </border>
    <border>
      <left/>
      <right style="dotted">
        <color indexed="64"/>
      </right>
      <top style="dotted">
        <color indexed="64"/>
      </top>
      <bottom style="dotted">
        <color indexed="64"/>
      </bottom>
      <diagonal/>
    </border>
    <border>
      <left style="dotted">
        <color theme="9" tint="-0.499984740745262"/>
      </left>
      <right/>
      <top style="dotted">
        <color theme="9" tint="-0.499984740745262"/>
      </top>
      <bottom/>
      <diagonal/>
    </border>
    <border>
      <left/>
      <right/>
      <top/>
      <bottom style="medium">
        <color indexed="64"/>
      </bottom>
      <diagonal/>
    </border>
    <border>
      <left style="thin">
        <color indexed="64"/>
      </left>
      <right/>
      <top style="dotted">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theme="9" tint="-0.499984740745262"/>
      </left>
      <right style="dotted">
        <color theme="9" tint="-0.499984740745262"/>
      </right>
      <top style="thin">
        <color indexed="64"/>
      </top>
      <bottom style="dotted">
        <color theme="9" tint="-0.499984740745262"/>
      </bottom>
      <diagonal/>
    </border>
    <border>
      <left style="dotted">
        <color theme="9" tint="-0.499984740745262"/>
      </left>
      <right style="thin">
        <color theme="9" tint="-0.499984740745262"/>
      </right>
      <top style="medium">
        <color indexed="64"/>
      </top>
      <bottom style="dotted">
        <color theme="9" tint="-0.499984740745262"/>
      </bottom>
      <diagonal/>
    </border>
    <border>
      <left style="dotted">
        <color theme="9" tint="-0.499984740745262"/>
      </left>
      <right style="dotted">
        <color theme="9" tint="-0.499984740745262"/>
      </right>
      <top style="dotted">
        <color theme="9" tint="-0.499984740745262"/>
      </top>
      <bottom style="dotted">
        <color theme="9" tint="-0.499984740745262"/>
      </bottom>
      <diagonal/>
    </border>
    <border>
      <left style="dotted">
        <color theme="9" tint="-0.499984740745262"/>
      </left>
      <right style="thin">
        <color theme="9" tint="-0.499984740745262"/>
      </right>
      <top style="dotted">
        <color theme="9" tint="-0.499984740745262"/>
      </top>
      <bottom style="dotted">
        <color theme="9" tint="-0.499984740745262"/>
      </bottom>
      <diagonal/>
    </border>
    <border>
      <left style="dotted">
        <color theme="9" tint="-0.499984740745262"/>
      </left>
      <right style="dotted">
        <color theme="9" tint="-0.499984740745262"/>
      </right>
      <top style="dotted">
        <color theme="9" tint="-0.499984740745262"/>
      </top>
      <bottom style="medium">
        <color indexed="64"/>
      </bottom>
      <diagonal/>
    </border>
    <border>
      <left style="dotted">
        <color theme="9" tint="-0.499984740745262"/>
      </left>
      <right style="dotted">
        <color theme="9" tint="-0.499984740745262"/>
      </right>
      <top style="dotted">
        <color theme="9" tint="-0.499984740745262"/>
      </top>
      <bottom/>
      <diagonal/>
    </border>
    <border>
      <left style="dotted">
        <color theme="9" tint="-0.499984740745262"/>
      </left>
      <right style="thin">
        <color theme="9" tint="-0.499984740745262"/>
      </right>
      <top style="dotted">
        <color theme="9" tint="-0.499984740745262"/>
      </top>
      <bottom style="medium">
        <color theme="0" tint="-4.9989318521683403E-2"/>
      </bottom>
      <diagonal/>
    </border>
    <border>
      <left/>
      <right style="dotted">
        <color indexed="64"/>
      </right>
      <top/>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style="dotted">
        <color indexed="64"/>
      </right>
      <top style="dotted">
        <color indexed="64"/>
      </top>
      <bottom style="medium">
        <color theme="0" tint="-4.9989318521683403E-2"/>
      </bottom>
      <diagonal/>
    </border>
    <border>
      <left style="dotted">
        <color indexed="64"/>
      </left>
      <right style="dotted">
        <color indexed="64"/>
      </right>
      <top style="dotted">
        <color indexed="64"/>
      </top>
      <bottom style="medium">
        <color theme="0" tint="-4.9989318521683403E-2"/>
      </bottom>
      <diagonal/>
    </border>
    <border>
      <left style="dotted">
        <color indexed="64"/>
      </left>
      <right style="dotted">
        <color indexed="64"/>
      </right>
      <top/>
      <bottom style="medium">
        <color indexed="64"/>
      </bottom>
      <diagonal/>
    </border>
    <border>
      <left style="medium">
        <color theme="0" tint="-4.9989318521683403E-2"/>
      </left>
      <right style="medium">
        <color theme="0" tint="-4.9989318521683403E-2"/>
      </right>
      <top style="dotted">
        <color indexed="64"/>
      </top>
      <bottom/>
      <diagonal/>
    </border>
    <border>
      <left style="dotted">
        <color indexed="64"/>
      </left>
      <right style="thin">
        <color indexed="64"/>
      </right>
      <top/>
      <bottom style="dotted">
        <color indexed="64"/>
      </bottom>
      <diagonal/>
    </border>
    <border>
      <left style="thin">
        <color indexed="64"/>
      </left>
      <right/>
      <top style="dotted">
        <color indexed="64"/>
      </top>
      <bottom style="dotted">
        <color indexed="64"/>
      </bottom>
      <diagonal/>
    </border>
    <border>
      <left/>
      <right/>
      <top style="dotted">
        <color indexed="64"/>
      </top>
      <bottom/>
      <diagonal/>
    </border>
    <border>
      <left/>
      <right style="dotted">
        <color indexed="64"/>
      </right>
      <top style="dotted">
        <color indexed="64"/>
      </top>
      <bottom/>
      <diagonal/>
    </border>
    <border>
      <left style="dotted">
        <color indexed="64"/>
      </left>
      <right style="thin">
        <color indexed="64"/>
      </right>
      <top style="thin">
        <color indexed="64"/>
      </top>
      <bottom/>
      <diagonal/>
    </border>
    <border>
      <left style="thin">
        <color indexed="64"/>
      </left>
      <right style="dotted">
        <color indexed="64"/>
      </right>
      <top style="dotted">
        <color indexed="64"/>
      </top>
      <bottom style="dotted">
        <color indexed="64"/>
      </bottom>
      <diagonal/>
    </border>
    <border>
      <left/>
      <right/>
      <top/>
      <bottom style="dotted">
        <color indexed="64"/>
      </bottom>
      <diagonal/>
    </border>
    <border>
      <left/>
      <right style="dotted">
        <color rgb="FF000000"/>
      </right>
      <top/>
      <bottom style="dotted">
        <color indexed="64"/>
      </bottom>
      <diagonal/>
    </border>
    <border>
      <left/>
      <right style="dotted">
        <color rgb="FF000000"/>
      </right>
      <top style="dotted">
        <color indexed="64"/>
      </top>
      <bottom/>
      <diagonal/>
    </border>
    <border>
      <left style="dotted">
        <color theme="9" tint="-0.499984740745262"/>
      </left>
      <right style="dotted">
        <color indexed="64"/>
      </right>
      <top style="medium">
        <color theme="9" tint="-0.499984740745262"/>
      </top>
      <bottom style="dotted">
        <color indexed="64"/>
      </bottom>
      <diagonal/>
    </border>
    <border>
      <left style="dotted">
        <color theme="9" tint="-0.499984740745262"/>
      </left>
      <right style="dotted">
        <color indexed="64"/>
      </right>
      <top style="dotted">
        <color indexed="64"/>
      </top>
      <bottom style="dotted">
        <color indexed="64"/>
      </bottom>
      <diagonal/>
    </border>
    <border>
      <left/>
      <right style="thin">
        <color indexed="64"/>
      </right>
      <top style="thin">
        <color indexed="64"/>
      </top>
      <bottom style="medium">
        <color theme="0" tint="-4.9989318521683403E-2"/>
      </bottom>
      <diagonal/>
    </border>
    <border>
      <left style="medium">
        <color theme="0" tint="-4.9989318521683403E-2"/>
      </left>
      <right style="medium">
        <color theme="0" tint="-4.9989318521683403E-2"/>
      </right>
      <top/>
      <bottom style="medium">
        <color theme="0" tint="-4.9989318521683403E-2"/>
      </bottom>
      <diagonal/>
    </border>
    <border>
      <left style="medium">
        <color theme="0" tint="-4.9989318521683403E-2"/>
      </left>
      <right style="medium">
        <color theme="0" tint="-4.9989318521683403E-2"/>
      </right>
      <top/>
      <bottom/>
      <diagonal/>
    </border>
    <border>
      <left style="dotted">
        <color indexed="64"/>
      </left>
      <right style="dotted">
        <color indexed="64"/>
      </right>
      <top style="dotted">
        <color indexed="64"/>
      </top>
      <bottom style="dotted">
        <color theme="9" tint="-0.499984740745262"/>
      </bottom>
      <diagonal/>
    </border>
    <border>
      <left style="medium">
        <color theme="9" tint="-0.499984740745262"/>
      </left>
      <right/>
      <top style="medium">
        <color theme="0" tint="-4.9989318521683403E-2"/>
      </top>
      <bottom style="medium">
        <color theme="9" tint="-0.499984740745262"/>
      </bottom>
      <diagonal/>
    </border>
    <border>
      <left/>
      <right/>
      <top style="medium">
        <color theme="0" tint="-4.9989318521683403E-2"/>
      </top>
      <bottom style="medium">
        <color theme="9" tint="-0.499984740745262"/>
      </bottom>
      <diagonal/>
    </border>
    <border>
      <left style="dotted">
        <color indexed="64"/>
      </left>
      <right style="dotted">
        <color indexed="64"/>
      </right>
      <top style="medium">
        <color theme="9" tint="-0.499984740745262"/>
      </top>
      <bottom style="dotted">
        <color indexed="64"/>
      </bottom>
      <diagonal/>
    </border>
    <border>
      <left style="dotted">
        <color indexed="64"/>
      </left>
      <right style="thin">
        <color indexed="64"/>
      </right>
      <top style="medium">
        <color theme="9" tint="-0.499984740745262"/>
      </top>
      <bottom style="dotted">
        <color indexed="64"/>
      </bottom>
      <diagonal/>
    </border>
    <border>
      <left/>
      <right/>
      <top/>
      <bottom style="medium">
        <color theme="0"/>
      </bottom>
      <diagonal/>
    </border>
    <border>
      <left/>
      <right/>
      <top style="medium">
        <color theme="0"/>
      </top>
      <bottom/>
      <diagonal/>
    </border>
    <border>
      <left style="medium">
        <color indexed="64"/>
      </left>
      <right/>
      <top style="medium">
        <color theme="0" tint="-4.9989318521683403E-2"/>
      </top>
      <bottom style="medium">
        <color theme="9" tint="-0.499984740745262"/>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medium">
        <color theme="9" tint="-0.499984740745262"/>
      </left>
      <right style="thin">
        <color indexed="64"/>
      </right>
      <top style="medium">
        <color theme="9" tint="-0.499984740745262"/>
      </top>
      <bottom style="medium">
        <color theme="9" tint="-0.499984740745262"/>
      </bottom>
      <diagonal/>
    </border>
    <border>
      <left style="medium">
        <color indexed="64"/>
      </left>
      <right/>
      <top style="medium">
        <color theme="9" tint="-0.499984740745262"/>
      </top>
      <bottom style="medium">
        <color theme="9" tint="-0.499984740745262"/>
      </bottom>
      <diagonal/>
    </border>
    <border>
      <left/>
      <right style="thin">
        <color indexed="64"/>
      </right>
      <top style="medium">
        <color theme="9" tint="-0.499984740745262"/>
      </top>
      <bottom style="medium">
        <color theme="9" tint="-0.499984740745262"/>
      </bottom>
      <diagonal/>
    </border>
    <border>
      <left style="thin">
        <color indexed="64"/>
      </left>
      <right style="thin">
        <color indexed="64"/>
      </right>
      <top style="medium">
        <color theme="9" tint="-0.499984740745262"/>
      </top>
      <bottom style="medium">
        <color theme="9" tint="-0.499984740745262"/>
      </bottom>
      <diagonal/>
    </border>
    <border>
      <left style="thin">
        <color indexed="64"/>
      </left>
      <right/>
      <top style="medium">
        <color theme="9" tint="-0.499984740745262"/>
      </top>
      <bottom style="medium">
        <color theme="9" tint="-0.499984740745262"/>
      </bottom>
      <diagonal/>
    </border>
    <border>
      <left style="dotted">
        <color indexed="64"/>
      </left>
      <right style="dotted">
        <color indexed="64"/>
      </right>
      <top style="medium">
        <color theme="9" tint="-0.499984740745262"/>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dotted">
        <color indexed="64"/>
      </left>
      <right style="dotted">
        <color indexed="64"/>
      </right>
      <top style="hair">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theme="9" tint="-0.499984740745262"/>
      </bottom>
      <diagonal/>
    </border>
    <border>
      <left style="dotted">
        <color indexed="64"/>
      </left>
      <right style="thin">
        <color indexed="64"/>
      </right>
      <top style="dotted">
        <color indexed="64"/>
      </top>
      <bottom style="dotted">
        <color theme="9" tint="-0.499984740745262"/>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dotted">
        <color indexed="64"/>
      </left>
      <right style="thin">
        <color rgb="FF000000"/>
      </right>
      <top style="dotted">
        <color indexed="64"/>
      </top>
      <bottom style="dotted">
        <color indexed="64"/>
      </bottom>
      <diagonal/>
    </border>
    <border>
      <left style="thin">
        <color rgb="FF000000"/>
      </left>
      <right/>
      <top style="thin">
        <color rgb="FF000000"/>
      </top>
      <bottom style="thin">
        <color rgb="FF000000"/>
      </bottom>
      <diagonal/>
    </border>
    <border>
      <left style="medium">
        <color theme="0"/>
      </left>
      <right/>
      <top style="medium">
        <color theme="0"/>
      </top>
      <bottom/>
      <diagonal/>
    </border>
    <border>
      <left style="thin">
        <color indexed="64"/>
      </left>
      <right style="dotted">
        <color indexed="64"/>
      </right>
      <top style="thin">
        <color indexed="64"/>
      </top>
      <bottom/>
      <diagonal/>
    </border>
    <border>
      <left style="dotted">
        <color rgb="FF000000"/>
      </left>
      <right style="dotted">
        <color rgb="FF000000"/>
      </right>
      <top style="thin">
        <color indexed="64"/>
      </top>
      <bottom/>
      <diagonal/>
    </border>
  </borders>
  <cellStyleXfs count="2">
    <xf numFmtId="0" fontId="0" fillId="0" borderId="0"/>
    <xf numFmtId="9" fontId="1" fillId="0" borderId="0" applyFont="0" applyFill="0" applyBorder="0" applyAlignment="0" applyProtection="0"/>
  </cellStyleXfs>
  <cellXfs count="931">
    <xf numFmtId="0" fontId="0" fillId="0" borderId="0" xfId="0"/>
    <xf numFmtId="0" fontId="0" fillId="2" borderId="0" xfId="0" applyFill="1" applyProtection="1">
      <protection locked="0"/>
    </xf>
    <xf numFmtId="0" fontId="0" fillId="2" borderId="0" xfId="0" applyFill="1" applyAlignment="1" applyProtection="1">
      <alignment horizontal="center" vertical="center"/>
      <protection locked="0"/>
    </xf>
    <xf numFmtId="0" fontId="0" fillId="3" borderId="0" xfId="0" applyFill="1" applyProtection="1">
      <protection locked="0"/>
    </xf>
    <xf numFmtId="0" fontId="5" fillId="2" borderId="0" xfId="0" applyFont="1" applyFill="1" applyAlignment="1" applyProtection="1">
      <alignment horizontal="center"/>
      <protection locked="0"/>
    </xf>
    <xf numFmtId="0" fontId="0" fillId="4" borderId="0" xfId="0" applyFill="1" applyProtection="1">
      <protection locked="0"/>
    </xf>
    <xf numFmtId="0" fontId="4" fillId="2" borderId="0" xfId="0" applyFont="1" applyFill="1" applyProtection="1">
      <protection locked="0"/>
    </xf>
    <xf numFmtId="0" fontId="6" fillId="2" borderId="0" xfId="0" applyFont="1" applyFill="1" applyAlignment="1" applyProtection="1">
      <alignment horizontal="center" vertical="center"/>
      <protection locked="0"/>
    </xf>
    <xf numFmtId="0" fontId="0" fillId="2" borderId="0" xfId="0" applyFill="1"/>
    <xf numFmtId="0" fontId="7" fillId="5" borderId="16" xfId="0" applyFont="1" applyFill="1" applyBorder="1" applyAlignment="1">
      <alignment horizontal="center" vertical="center" textRotation="90" wrapText="1"/>
    </xf>
    <xf numFmtId="0" fontId="7" fillId="5" borderId="24" xfId="0" applyFont="1" applyFill="1" applyBorder="1" applyAlignment="1">
      <alignment horizontal="center" vertical="center" textRotation="90" wrapText="1"/>
    </xf>
    <xf numFmtId="0" fontId="0" fillId="2" borderId="30" xfId="0" applyFill="1" applyBorder="1" applyAlignment="1" applyProtection="1">
      <alignment horizontal="center" vertical="center" wrapText="1"/>
      <protection locked="0"/>
    </xf>
    <xf numFmtId="0" fontId="3" fillId="0" borderId="30" xfId="0" applyFont="1" applyBorder="1" applyAlignment="1">
      <alignment horizontal="center" vertical="center" wrapText="1"/>
    </xf>
    <xf numFmtId="0" fontId="3" fillId="0" borderId="30" xfId="0" applyFont="1" applyBorder="1" applyAlignment="1">
      <alignment horizontal="center" vertical="center"/>
    </xf>
    <xf numFmtId="0" fontId="0" fillId="2" borderId="30" xfId="0" applyFill="1" applyBorder="1" applyAlignment="1">
      <alignment horizontal="center" vertical="center"/>
    </xf>
    <xf numFmtId="0" fontId="15" fillId="2" borderId="30" xfId="0" applyFont="1" applyFill="1" applyBorder="1" applyAlignment="1" applyProtection="1">
      <alignment horizontal="center" vertical="center" wrapText="1"/>
      <protection locked="0"/>
    </xf>
    <xf numFmtId="0" fontId="16" fillId="2" borderId="30" xfId="0" applyFont="1" applyFill="1" applyBorder="1" applyAlignment="1" applyProtection="1">
      <alignment horizontal="center" vertical="center" wrapText="1"/>
      <protection locked="0"/>
    </xf>
    <xf numFmtId="0" fontId="0" fillId="2" borderId="30" xfId="0" applyFill="1" applyBorder="1" applyAlignment="1" applyProtection="1">
      <alignment horizontal="center" vertical="center"/>
      <protection locked="0"/>
    </xf>
    <xf numFmtId="9" fontId="0" fillId="2" borderId="30" xfId="0" applyNumberFormat="1" applyFill="1" applyBorder="1" applyAlignment="1">
      <alignment horizontal="center" vertical="center"/>
    </xf>
    <xf numFmtId="164" fontId="1" fillId="2" borderId="30" xfId="1" applyNumberFormat="1" applyFont="1" applyFill="1" applyBorder="1" applyAlignment="1" applyProtection="1">
      <alignment horizontal="center" vertical="center"/>
    </xf>
    <xf numFmtId="0" fontId="0" fillId="0" borderId="30" xfId="0" applyBorder="1" applyAlignment="1">
      <alignment horizontal="center" vertical="center" wrapText="1"/>
    </xf>
    <xf numFmtId="0" fontId="0" fillId="0" borderId="30" xfId="0" applyBorder="1" applyAlignment="1">
      <alignment horizontal="center" vertical="center"/>
    </xf>
    <xf numFmtId="0" fontId="10" fillId="2" borderId="30" xfId="0" applyFont="1" applyFill="1" applyBorder="1" applyAlignment="1" applyProtection="1">
      <alignment horizontal="left"/>
      <protection locked="0"/>
    </xf>
    <xf numFmtId="0" fontId="0" fillId="2" borderId="31" xfId="0" applyFill="1" applyBorder="1" applyAlignment="1" applyProtection="1">
      <alignment horizontal="center" vertical="center" wrapText="1"/>
      <protection locked="0"/>
    </xf>
    <xf numFmtId="0" fontId="3" fillId="0" borderId="31" xfId="0" applyFont="1" applyBorder="1" applyAlignment="1">
      <alignment horizontal="center" vertical="center" wrapText="1"/>
    </xf>
    <xf numFmtId="0" fontId="3" fillId="0" borderId="31" xfId="0" applyFont="1" applyBorder="1" applyAlignment="1">
      <alignment horizontal="center" vertical="center"/>
    </xf>
    <xf numFmtId="0" fontId="0" fillId="2" borderId="31" xfId="0" applyFill="1" applyBorder="1" applyAlignment="1">
      <alignment horizontal="center" vertical="center"/>
    </xf>
    <xf numFmtId="0" fontId="17" fillId="2" borderId="31" xfId="0" applyFont="1" applyFill="1" applyBorder="1" applyAlignment="1" applyProtection="1">
      <alignment horizontal="justify" vertical="center" wrapText="1"/>
      <protection locked="0"/>
    </xf>
    <xf numFmtId="0" fontId="0" fillId="2" borderId="31" xfId="0" applyFill="1" applyBorder="1" applyAlignment="1" applyProtection="1">
      <alignment horizontal="center" vertical="center"/>
      <protection locked="0"/>
    </xf>
    <xf numFmtId="9" fontId="0" fillId="2" borderId="31" xfId="0" applyNumberFormat="1" applyFill="1" applyBorder="1" applyAlignment="1">
      <alignment horizontal="center" vertical="center"/>
    </xf>
    <xf numFmtId="164" fontId="1" fillId="2" borderId="31" xfId="1" applyNumberFormat="1" applyFont="1" applyFill="1" applyBorder="1" applyAlignment="1" applyProtection="1">
      <alignment horizontal="center" vertical="center"/>
    </xf>
    <xf numFmtId="0" fontId="0" fillId="2" borderId="31" xfId="0" applyFill="1" applyBorder="1" applyAlignment="1">
      <alignment horizontal="center" vertical="center" wrapText="1"/>
    </xf>
    <xf numFmtId="0" fontId="10" fillId="2" borderId="31" xfId="0" applyFont="1" applyFill="1" applyBorder="1" applyAlignment="1" applyProtection="1">
      <alignment horizontal="left"/>
      <protection locked="0"/>
    </xf>
    <xf numFmtId="0" fontId="16" fillId="2" borderId="31" xfId="0" applyFont="1" applyFill="1" applyBorder="1" applyAlignment="1" applyProtection="1">
      <alignment horizontal="center" vertical="center" wrapText="1"/>
      <protection locked="0"/>
    </xf>
    <xf numFmtId="0" fontId="0" fillId="0" borderId="31" xfId="0" applyBorder="1" applyAlignment="1">
      <alignment horizontal="center" vertical="center" wrapText="1"/>
    </xf>
    <xf numFmtId="0" fontId="0" fillId="0" borderId="31" xfId="0" applyBorder="1" applyAlignment="1">
      <alignment horizontal="center" vertical="center"/>
    </xf>
    <xf numFmtId="0" fontId="0" fillId="2" borderId="34" xfId="0" applyFill="1" applyBorder="1" applyAlignment="1" applyProtection="1">
      <alignment horizontal="center" vertical="center" wrapText="1"/>
      <protection locked="0"/>
    </xf>
    <xf numFmtId="0" fontId="0" fillId="2" borderId="34" xfId="0" applyFill="1" applyBorder="1" applyAlignment="1">
      <alignment horizontal="center" vertical="center"/>
    </xf>
    <xf numFmtId="0" fontId="17" fillId="2" borderId="34" xfId="0" applyFont="1" applyFill="1" applyBorder="1" applyAlignment="1" applyProtection="1">
      <alignment horizontal="justify" vertical="center" wrapText="1"/>
      <protection locked="0"/>
    </xf>
    <xf numFmtId="0" fontId="0" fillId="2" borderId="34" xfId="0" applyFill="1" applyBorder="1" applyAlignment="1" applyProtection="1">
      <alignment horizontal="center" vertical="center"/>
      <protection locked="0"/>
    </xf>
    <xf numFmtId="9" fontId="0" fillId="2" borderId="34" xfId="0" applyNumberFormat="1" applyFill="1" applyBorder="1" applyAlignment="1">
      <alignment horizontal="center" vertical="center"/>
    </xf>
    <xf numFmtId="164" fontId="1" fillId="2" borderId="34" xfId="1" applyNumberFormat="1" applyFont="1" applyFill="1" applyBorder="1" applyAlignment="1" applyProtection="1">
      <alignment horizontal="center" vertical="center"/>
    </xf>
    <xf numFmtId="0" fontId="3" fillId="2" borderId="34" xfId="0" applyFont="1" applyFill="1" applyBorder="1" applyAlignment="1">
      <alignment horizontal="center" vertical="center" wrapText="1"/>
    </xf>
    <xf numFmtId="0" fontId="3" fillId="2" borderId="34" xfId="0" applyFont="1" applyFill="1" applyBorder="1" applyAlignment="1">
      <alignment horizontal="center" vertical="center"/>
    </xf>
    <xf numFmtId="0" fontId="10" fillId="2" borderId="34" xfId="0" applyFont="1" applyFill="1" applyBorder="1" applyAlignment="1" applyProtection="1">
      <alignment horizontal="left"/>
      <protection locked="0"/>
    </xf>
    <xf numFmtId="0" fontId="0" fillId="2" borderId="36" xfId="0" applyFill="1" applyBorder="1"/>
    <xf numFmtId="0" fontId="0" fillId="2" borderId="36" xfId="0" applyFill="1" applyBorder="1" applyAlignment="1">
      <alignment horizontal="center" vertical="center"/>
    </xf>
    <xf numFmtId="0" fontId="0" fillId="2" borderId="37" xfId="0" applyFill="1" applyBorder="1"/>
    <xf numFmtId="0" fontId="4" fillId="5" borderId="38" xfId="0" applyFont="1" applyFill="1" applyBorder="1" applyAlignment="1">
      <alignment horizontal="center" vertical="center" wrapText="1"/>
    </xf>
    <xf numFmtId="0" fontId="4" fillId="5" borderId="38" xfId="0" applyFont="1" applyFill="1" applyBorder="1" applyAlignment="1">
      <alignment horizontal="center" vertical="center"/>
    </xf>
    <xf numFmtId="0" fontId="10" fillId="7" borderId="26" xfId="0" applyFont="1" applyFill="1" applyBorder="1" applyAlignment="1">
      <alignment horizontal="left" vertical="center"/>
    </xf>
    <xf numFmtId="0" fontId="10" fillId="7" borderId="27" xfId="0" applyFont="1" applyFill="1" applyBorder="1" applyAlignment="1">
      <alignment horizontal="left" vertical="center"/>
    </xf>
    <xf numFmtId="0" fontId="10" fillId="7" borderId="39" xfId="0" applyFont="1" applyFill="1" applyBorder="1" applyAlignment="1">
      <alignment horizontal="left" vertical="center"/>
    </xf>
    <xf numFmtId="0" fontId="10" fillId="7" borderId="28" xfId="0" applyFont="1" applyFill="1" applyBorder="1" applyAlignment="1">
      <alignment horizontal="left" vertical="center"/>
    </xf>
    <xf numFmtId="0" fontId="0" fillId="2" borderId="30" xfId="0" applyFill="1" applyBorder="1" applyAlignment="1" applyProtection="1">
      <alignment vertical="center" wrapText="1"/>
      <protection locked="0"/>
    </xf>
    <xf numFmtId="16" fontId="17" fillId="2" borderId="30" xfId="0" applyNumberFormat="1" applyFont="1" applyFill="1" applyBorder="1" applyAlignment="1" applyProtection="1">
      <alignment horizontal="justify" vertical="center" wrapText="1"/>
      <protection locked="0"/>
    </xf>
    <xf numFmtId="0" fontId="0" fillId="2" borderId="30" xfId="0" applyFill="1" applyBorder="1" applyAlignment="1" applyProtection="1">
      <alignment horizontal="center" vertical="center" textRotation="255"/>
      <protection locked="0"/>
    </xf>
    <xf numFmtId="0" fontId="0" fillId="2" borderId="30" xfId="0" applyFill="1" applyBorder="1"/>
    <xf numFmtId="0" fontId="3" fillId="2" borderId="31" xfId="0" applyFont="1" applyFill="1" applyBorder="1" applyAlignment="1">
      <alignment horizontal="center" vertical="center" wrapText="1"/>
    </xf>
    <xf numFmtId="0" fontId="3" fillId="2" borderId="31" xfId="0" applyFont="1" applyFill="1" applyBorder="1" applyAlignment="1">
      <alignment horizontal="center" vertical="center"/>
    </xf>
    <xf numFmtId="0" fontId="0" fillId="2" borderId="31" xfId="0" applyFill="1" applyBorder="1"/>
    <xf numFmtId="16" fontId="17" fillId="2" borderId="31" xfId="0" applyNumberFormat="1" applyFont="1" applyFill="1" applyBorder="1" applyAlignment="1" applyProtection="1">
      <alignment horizontal="justify" vertical="center" wrapText="1"/>
      <protection locked="0"/>
    </xf>
    <xf numFmtId="0" fontId="0" fillId="2" borderId="31" xfId="0" applyFill="1" applyBorder="1" applyAlignment="1" applyProtection="1">
      <alignment horizontal="center" vertical="center" textRotation="255"/>
      <protection locked="0"/>
    </xf>
    <xf numFmtId="0" fontId="0" fillId="2" borderId="10" xfId="0" applyFill="1" applyBorder="1"/>
    <xf numFmtId="0" fontId="0" fillId="2" borderId="10" xfId="0" applyFill="1" applyBorder="1" applyAlignment="1">
      <alignment horizontal="center" vertical="center"/>
    </xf>
    <xf numFmtId="0" fontId="0" fillId="2" borderId="43" xfId="0" applyFill="1" applyBorder="1"/>
    <xf numFmtId="0" fontId="17" fillId="2" borderId="30" xfId="0" applyFont="1" applyFill="1" applyBorder="1" applyAlignment="1" applyProtection="1">
      <alignment horizontal="justify" vertical="center" wrapText="1"/>
      <protection locked="0"/>
    </xf>
    <xf numFmtId="0" fontId="4" fillId="5" borderId="48" xfId="0"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5" borderId="49" xfId="0" applyFont="1" applyFill="1" applyBorder="1" applyAlignment="1">
      <alignment horizontal="center" vertical="center"/>
    </xf>
    <xf numFmtId="0" fontId="10" fillId="7" borderId="0" xfId="0" applyFont="1" applyFill="1" applyAlignment="1">
      <alignment horizontal="left" vertical="center"/>
    </xf>
    <xf numFmtId="0" fontId="24" fillId="2" borderId="30" xfId="0" applyFont="1" applyFill="1" applyBorder="1" applyAlignment="1">
      <alignment horizontal="center" vertical="center" wrapText="1"/>
    </xf>
    <xf numFmtId="0" fontId="25" fillId="2" borderId="30" xfId="0" applyFont="1" applyFill="1" applyBorder="1" applyAlignment="1">
      <alignment horizontal="center" vertical="center" wrapText="1"/>
    </xf>
    <xf numFmtId="0" fontId="24" fillId="2" borderId="52" xfId="0" applyFont="1" applyFill="1" applyBorder="1" applyAlignment="1">
      <alignment horizontal="center" vertical="center" wrapText="1"/>
    </xf>
    <xf numFmtId="0" fontId="0" fillId="2" borderId="52" xfId="0" applyFill="1" applyBorder="1" applyAlignment="1">
      <alignment horizontal="center" vertical="center" textRotation="90"/>
    </xf>
    <xf numFmtId="9" fontId="0" fillId="2" borderId="30" xfId="0" applyNumberFormat="1" applyFill="1" applyBorder="1" applyAlignment="1">
      <alignment horizontal="center" vertical="center" textRotation="90"/>
    </xf>
    <xf numFmtId="0" fontId="0" fillId="2" borderId="30" xfId="0" applyFill="1" applyBorder="1" applyAlignment="1">
      <alignment horizontal="center" vertical="center" textRotation="90"/>
    </xf>
    <xf numFmtId="0" fontId="0" fillId="2" borderId="30" xfId="0" applyFill="1" applyBorder="1" applyAlignment="1">
      <alignment vertical="center" wrapText="1"/>
    </xf>
    <xf numFmtId="14" fontId="0" fillId="2" borderId="31" xfId="0" applyNumberFormat="1" applyFill="1" applyBorder="1" applyAlignment="1" applyProtection="1">
      <alignment horizontal="center" vertical="center"/>
      <protection locked="0"/>
    </xf>
    <xf numFmtId="0" fontId="0" fillId="2" borderId="53" xfId="0" applyFill="1" applyBorder="1" applyAlignment="1" applyProtection="1">
      <alignment horizontal="center" vertical="center"/>
      <protection locked="0"/>
    </xf>
    <xf numFmtId="0" fontId="24" fillId="2" borderId="34" xfId="0" applyFont="1" applyFill="1" applyBorder="1" applyAlignment="1">
      <alignment horizontal="center" vertical="center" wrapText="1"/>
    </xf>
    <xf numFmtId="0" fontId="24" fillId="2" borderId="33" xfId="0" applyFont="1" applyFill="1" applyBorder="1" applyAlignment="1">
      <alignment horizontal="center" vertical="center" wrapText="1"/>
    </xf>
    <xf numFmtId="14" fontId="0" fillId="2" borderId="34" xfId="0" applyNumberFormat="1" applyFill="1" applyBorder="1" applyAlignment="1" applyProtection="1">
      <alignment horizontal="center" vertical="center"/>
      <protection locked="0"/>
    </xf>
    <xf numFmtId="9" fontId="23" fillId="2" borderId="31" xfId="0" applyNumberFormat="1" applyFont="1" applyFill="1" applyBorder="1" applyAlignment="1">
      <alignment horizontal="center" vertical="center" wrapText="1"/>
    </xf>
    <xf numFmtId="0" fontId="0" fillId="2" borderId="0" xfId="0" applyFill="1" applyAlignment="1">
      <alignment horizontal="center" vertical="center"/>
    </xf>
    <xf numFmtId="0" fontId="23" fillId="2" borderId="30" xfId="0" applyFont="1" applyFill="1" applyBorder="1" applyAlignment="1">
      <alignment horizontal="center" vertical="center" wrapText="1"/>
    </xf>
    <xf numFmtId="9" fontId="23" fillId="2" borderId="30" xfId="0" applyNumberFormat="1" applyFont="1" applyFill="1" applyBorder="1" applyAlignment="1">
      <alignment horizontal="center" vertical="center"/>
    </xf>
    <xf numFmtId="0" fontId="23" fillId="2" borderId="30" xfId="0" applyFont="1" applyFill="1" applyBorder="1" applyAlignment="1">
      <alignment horizontal="center" vertical="center"/>
    </xf>
    <xf numFmtId="0" fontId="0" fillId="2" borderId="30" xfId="0" applyFill="1" applyBorder="1" applyAlignment="1">
      <alignment horizontal="left" vertical="center" wrapText="1"/>
    </xf>
    <xf numFmtId="0" fontId="30" fillId="2" borderId="30" xfId="0" applyFont="1" applyFill="1" applyBorder="1" applyAlignment="1" applyProtection="1">
      <alignment horizontal="center" vertical="center" wrapText="1"/>
      <protection locked="0"/>
    </xf>
    <xf numFmtId="9" fontId="31" fillId="2" borderId="30" xfId="0" applyNumberFormat="1" applyFont="1" applyFill="1" applyBorder="1" applyAlignment="1">
      <alignment horizontal="center" vertical="center" wrapText="1"/>
    </xf>
    <xf numFmtId="0" fontId="31" fillId="14" borderId="30" xfId="0" applyFont="1" applyFill="1" applyBorder="1" applyAlignment="1">
      <alignment horizontal="center" vertical="center" wrapText="1"/>
    </xf>
    <xf numFmtId="0" fontId="31" fillId="13" borderId="30" xfId="0" applyFont="1" applyFill="1" applyBorder="1" applyAlignment="1">
      <alignment horizontal="center" vertical="center" wrapText="1"/>
    </xf>
    <xf numFmtId="0" fontId="32" fillId="2" borderId="31" xfId="0" applyFont="1" applyFill="1" applyBorder="1" applyAlignment="1">
      <alignment horizontal="center" vertical="center" wrapText="1"/>
    </xf>
    <xf numFmtId="0" fontId="23" fillId="2" borderId="34" xfId="0" applyFont="1" applyFill="1" applyBorder="1" applyAlignment="1">
      <alignment horizontal="center" vertical="center" wrapText="1"/>
    </xf>
    <xf numFmtId="0" fontId="23" fillId="2" borderId="34" xfId="0" applyFont="1" applyFill="1" applyBorder="1" applyAlignment="1">
      <alignment horizontal="center" vertical="center"/>
    </xf>
    <xf numFmtId="0" fontId="0" fillId="2" borderId="34" xfId="0" applyFill="1" applyBorder="1" applyAlignment="1">
      <alignment vertical="center" wrapText="1"/>
    </xf>
    <xf numFmtId="0" fontId="30" fillId="2" borderId="34" xfId="0" applyFont="1" applyFill="1" applyBorder="1" applyAlignment="1" applyProtection="1">
      <alignment horizontal="center" vertical="center" wrapText="1"/>
      <protection locked="0"/>
    </xf>
    <xf numFmtId="9" fontId="31" fillId="2" borderId="34" xfId="0" applyNumberFormat="1" applyFont="1" applyFill="1" applyBorder="1" applyAlignment="1">
      <alignment horizontal="center" vertical="center" wrapText="1"/>
    </xf>
    <xf numFmtId="0" fontId="31" fillId="14" borderId="31" xfId="0" applyFont="1" applyFill="1" applyBorder="1" applyAlignment="1">
      <alignment horizontal="center" vertical="center" wrapText="1"/>
    </xf>
    <xf numFmtId="0" fontId="31" fillId="11" borderId="34" xfId="0" applyFont="1" applyFill="1" applyBorder="1" applyAlignment="1">
      <alignment horizontal="center" vertical="center" wrapText="1"/>
    </xf>
    <xf numFmtId="0" fontId="32" fillId="2" borderId="34" xfId="0" applyFont="1" applyFill="1" applyBorder="1" applyAlignment="1">
      <alignment horizontal="center" vertical="center" wrapText="1"/>
    </xf>
    <xf numFmtId="0" fontId="0" fillId="13" borderId="31" xfId="0" applyFill="1" applyBorder="1" applyAlignment="1">
      <alignment horizontal="center" vertical="center"/>
    </xf>
    <xf numFmtId="0" fontId="33" fillId="2" borderId="32" xfId="0" applyFont="1" applyFill="1" applyBorder="1" applyAlignment="1" applyProtection="1">
      <alignment horizontal="left" vertical="center" wrapText="1"/>
      <protection locked="0"/>
    </xf>
    <xf numFmtId="0" fontId="0" fillId="15" borderId="60" xfId="0" applyFill="1" applyBorder="1" applyAlignment="1" applyProtection="1">
      <alignment horizontal="center" vertical="center" wrapText="1"/>
      <protection locked="0"/>
    </xf>
    <xf numFmtId="0" fontId="0" fillId="2" borderId="60" xfId="0" applyFill="1" applyBorder="1" applyAlignment="1">
      <alignment horizontal="center" vertical="center"/>
    </xf>
    <xf numFmtId="0" fontId="0" fillId="2" borderId="60" xfId="0" applyFill="1" applyBorder="1" applyAlignment="1" applyProtection="1">
      <alignment horizontal="center" vertical="center"/>
      <protection locked="0"/>
    </xf>
    <xf numFmtId="9" fontId="0" fillId="2" borderId="60" xfId="0" applyNumberFormat="1" applyFill="1" applyBorder="1" applyAlignment="1">
      <alignment horizontal="center" vertical="center"/>
    </xf>
    <xf numFmtId="9" fontId="31" fillId="2" borderId="60" xfId="0" applyNumberFormat="1" applyFont="1" applyFill="1" applyBorder="1" applyAlignment="1">
      <alignment horizontal="center" vertical="center" wrapText="1"/>
    </xf>
    <xf numFmtId="0" fontId="31" fillId="14" borderId="60" xfId="0" applyFont="1" applyFill="1" applyBorder="1" applyAlignment="1">
      <alignment horizontal="center" vertical="center" wrapText="1"/>
    </xf>
    <xf numFmtId="0" fontId="31" fillId="13" borderId="60" xfId="0" applyFont="1" applyFill="1" applyBorder="1" applyAlignment="1">
      <alignment horizontal="center" vertical="center" wrapText="1"/>
    </xf>
    <xf numFmtId="0" fontId="24" fillId="2" borderId="60" xfId="0" applyFont="1" applyFill="1" applyBorder="1" applyAlignment="1">
      <alignment horizontal="center" vertical="center" wrapText="1"/>
    </xf>
    <xf numFmtId="0" fontId="32" fillId="2" borderId="60" xfId="0" applyFont="1" applyFill="1" applyBorder="1" applyAlignment="1">
      <alignment horizontal="center" vertical="center" wrapText="1"/>
    </xf>
    <xf numFmtId="0" fontId="0" fillId="2" borderId="61" xfId="0" applyFill="1" applyBorder="1" applyAlignment="1" applyProtection="1">
      <alignment horizontal="center" vertical="center"/>
      <protection locked="0"/>
    </xf>
    <xf numFmtId="9" fontId="31" fillId="2" borderId="61" xfId="0" applyNumberFormat="1" applyFont="1" applyFill="1" applyBorder="1" applyAlignment="1">
      <alignment horizontal="center" vertical="center" wrapText="1"/>
    </xf>
    <xf numFmtId="0" fontId="31" fillId="14" borderId="61" xfId="0" applyFont="1" applyFill="1" applyBorder="1" applyAlignment="1">
      <alignment horizontal="center" vertical="center" wrapText="1"/>
    </xf>
    <xf numFmtId="0" fontId="31" fillId="11" borderId="61" xfId="0" applyFont="1" applyFill="1" applyBorder="1" applyAlignment="1">
      <alignment horizontal="center" vertical="center" wrapText="1"/>
    </xf>
    <xf numFmtId="0" fontId="24" fillId="2" borderId="61" xfId="0" applyFont="1" applyFill="1" applyBorder="1" applyAlignment="1">
      <alignment horizontal="center" vertical="center" wrapText="1"/>
    </xf>
    <xf numFmtId="0" fontId="32" fillId="2" borderId="61" xfId="0" applyFont="1" applyFill="1" applyBorder="1" applyAlignment="1">
      <alignment horizontal="center" vertical="center" wrapText="1"/>
    </xf>
    <xf numFmtId="0" fontId="0" fillId="2" borderId="59" xfId="0" applyFill="1" applyBorder="1"/>
    <xf numFmtId="0" fontId="0" fillId="2" borderId="64" xfId="0" applyFill="1" applyBorder="1"/>
    <xf numFmtId="0" fontId="0" fillId="2" borderId="65" xfId="0" applyFill="1" applyBorder="1"/>
    <xf numFmtId="0" fontId="25" fillId="2" borderId="66" xfId="0" applyFont="1" applyFill="1" applyBorder="1" applyAlignment="1">
      <alignment vertical="center" wrapText="1"/>
    </xf>
    <xf numFmtId="0" fontId="0" fillId="2" borderId="67" xfId="0" applyFill="1" applyBorder="1"/>
    <xf numFmtId="0" fontId="0" fillId="2" borderId="67" xfId="0" applyFill="1" applyBorder="1" applyAlignment="1">
      <alignment horizontal="center"/>
    </xf>
    <xf numFmtId="0" fontId="0" fillId="2" borderId="68" xfId="0" applyFill="1" applyBorder="1" applyAlignment="1">
      <alignment horizontal="center"/>
    </xf>
    <xf numFmtId="0" fontId="32" fillId="7" borderId="0" xfId="0" applyFont="1" applyFill="1" applyAlignment="1">
      <alignment horizontal="center" vertical="center" wrapText="1"/>
    </xf>
    <xf numFmtId="164" fontId="1" fillId="2" borderId="71" xfId="1" applyNumberFormat="1" applyFont="1" applyFill="1" applyBorder="1" applyAlignment="1" applyProtection="1">
      <alignment horizontal="center" vertical="center"/>
    </xf>
    <xf numFmtId="0" fontId="0" fillId="2" borderId="72" xfId="0" applyFill="1" applyBorder="1" applyAlignment="1" applyProtection="1">
      <alignment horizontal="center" vertical="center" wrapText="1"/>
      <protection locked="0"/>
    </xf>
    <xf numFmtId="14" fontId="0" fillId="2" borderId="72" xfId="0" applyNumberFormat="1" applyFill="1" applyBorder="1" applyAlignment="1" applyProtection="1">
      <alignment horizontal="center" vertical="center"/>
      <protection locked="0"/>
    </xf>
    <xf numFmtId="0" fontId="0" fillId="2" borderId="72" xfId="0" applyFill="1" applyBorder="1" applyAlignment="1" applyProtection="1">
      <alignment horizontal="center" vertical="center"/>
      <protection locked="0"/>
    </xf>
    <xf numFmtId="164" fontId="1" fillId="2" borderId="73" xfId="1" applyNumberFormat="1" applyFont="1" applyFill="1" applyBorder="1" applyAlignment="1" applyProtection="1">
      <alignment horizontal="center" vertical="center"/>
    </xf>
    <xf numFmtId="164" fontId="23" fillId="2" borderId="71" xfId="1" applyNumberFormat="1" applyFont="1" applyFill="1" applyBorder="1" applyAlignment="1" applyProtection="1">
      <alignment horizontal="center" vertical="center"/>
    </xf>
    <xf numFmtId="0" fontId="39" fillId="0" borderId="30" xfId="0" applyFont="1" applyBorder="1" applyAlignment="1">
      <alignment horizontal="center" vertical="center" wrapText="1"/>
    </xf>
    <xf numFmtId="0" fontId="39" fillId="0" borderId="30" xfId="0" applyFont="1" applyBorder="1" applyAlignment="1">
      <alignment horizontal="center" vertical="center"/>
    </xf>
    <xf numFmtId="0" fontId="23" fillId="2" borderId="30" xfId="0" applyFont="1" applyFill="1" applyBorder="1" applyAlignment="1" applyProtection="1">
      <alignment horizontal="center" vertical="center" wrapText="1"/>
      <protection locked="0"/>
    </xf>
    <xf numFmtId="14" fontId="23" fillId="2" borderId="30" xfId="0" applyNumberFormat="1" applyFont="1" applyFill="1" applyBorder="1" applyAlignment="1" applyProtection="1">
      <alignment horizontal="center" vertical="center"/>
      <protection locked="0"/>
    </xf>
    <xf numFmtId="0" fontId="23" fillId="2" borderId="30" xfId="0" applyFont="1" applyFill="1" applyBorder="1" applyAlignment="1" applyProtection="1">
      <alignment horizontal="center" vertical="center"/>
      <protection locked="0"/>
    </xf>
    <xf numFmtId="164" fontId="23" fillId="2" borderId="73" xfId="1" applyNumberFormat="1" applyFont="1" applyFill="1" applyBorder="1" applyAlignment="1" applyProtection="1">
      <alignment horizontal="center" vertical="center"/>
    </xf>
    <xf numFmtId="0" fontId="39" fillId="0" borderId="31" xfId="0" applyFont="1" applyBorder="1" applyAlignment="1">
      <alignment horizontal="center" vertical="center" wrapText="1"/>
    </xf>
    <xf numFmtId="9" fontId="23" fillId="2" borderId="31" xfId="0" applyNumberFormat="1" applyFont="1" applyFill="1" applyBorder="1" applyAlignment="1">
      <alignment horizontal="center" vertical="center"/>
    </xf>
    <xf numFmtId="0" fontId="39" fillId="0" borderId="31" xfId="0" applyFont="1" applyBorder="1" applyAlignment="1">
      <alignment horizontal="center" vertical="center"/>
    </xf>
    <xf numFmtId="0" fontId="23" fillId="2" borderId="31" xfId="0" applyFont="1" applyFill="1" applyBorder="1" applyAlignment="1" applyProtection="1">
      <alignment horizontal="center" vertical="center" wrapText="1"/>
      <protection locked="0"/>
    </xf>
    <xf numFmtId="14" fontId="23" fillId="2" borderId="31" xfId="0" applyNumberFormat="1" applyFont="1" applyFill="1" applyBorder="1" applyAlignment="1" applyProtection="1">
      <alignment horizontal="center" vertical="center"/>
      <protection locked="0"/>
    </xf>
    <xf numFmtId="0" fontId="23" fillId="2" borderId="31" xfId="0" applyFont="1" applyFill="1" applyBorder="1" applyAlignment="1" applyProtection="1">
      <alignment horizontal="center" vertical="center"/>
      <protection locked="0"/>
    </xf>
    <xf numFmtId="14" fontId="0" fillId="2" borderId="30" xfId="0" applyNumberFormat="1" applyFill="1" applyBorder="1" applyAlignment="1" applyProtection="1">
      <alignment horizontal="center" vertical="center"/>
      <protection locked="0"/>
    </xf>
    <xf numFmtId="9" fontId="41" fillId="16" borderId="30" xfId="0" applyNumberFormat="1" applyFont="1" applyFill="1" applyBorder="1" applyAlignment="1">
      <alignment horizontal="center" vertical="center" wrapText="1"/>
    </xf>
    <xf numFmtId="9" fontId="41" fillId="16" borderId="73" xfId="0" applyNumberFormat="1" applyFont="1" applyFill="1" applyBorder="1" applyAlignment="1">
      <alignment horizontal="center" vertical="center" wrapText="1"/>
    </xf>
    <xf numFmtId="0" fontId="41" fillId="17" borderId="31" xfId="0" applyFont="1" applyFill="1" applyBorder="1" applyAlignment="1">
      <alignment horizontal="center" vertical="center" wrapText="1"/>
    </xf>
    <xf numFmtId="9" fontId="41" fillId="16" borderId="34" xfId="0" applyNumberFormat="1" applyFont="1" applyFill="1" applyBorder="1" applyAlignment="1">
      <alignment horizontal="center" vertical="center" wrapText="1"/>
    </xf>
    <xf numFmtId="0" fontId="41" fillId="18" borderId="31" xfId="0" applyFont="1" applyFill="1" applyBorder="1" applyAlignment="1">
      <alignment horizontal="center" vertical="center" wrapText="1"/>
    </xf>
    <xf numFmtId="0" fontId="41" fillId="19" borderId="34" xfId="0" applyFont="1" applyFill="1" applyBorder="1" applyAlignment="1">
      <alignment horizontal="center" vertical="center" wrapText="1"/>
    </xf>
    <xf numFmtId="0" fontId="24" fillId="2" borderId="0" xfId="0" applyFont="1" applyFill="1" applyAlignment="1">
      <alignment horizontal="center" vertical="center" wrapText="1"/>
    </xf>
    <xf numFmtId="9" fontId="41" fillId="16" borderId="31" xfId="0" applyNumberFormat="1" applyFont="1" applyFill="1" applyBorder="1" applyAlignment="1">
      <alignment horizontal="center" vertical="center" wrapText="1"/>
    </xf>
    <xf numFmtId="0" fontId="0" fillId="2" borderId="78" xfId="0" applyFill="1" applyBorder="1" applyAlignment="1">
      <alignment vertical="center"/>
    </xf>
    <xf numFmtId="0" fontId="0" fillId="2" borderId="77" xfId="0" applyFill="1" applyBorder="1" applyAlignment="1">
      <alignment vertical="center"/>
    </xf>
    <xf numFmtId="0" fontId="0" fillId="2" borderId="79" xfId="0" applyFill="1" applyBorder="1" applyAlignment="1">
      <alignment horizontal="center" vertical="center"/>
    </xf>
    <xf numFmtId="0" fontId="0" fillId="2" borderId="79" xfId="0" applyFill="1" applyBorder="1" applyAlignment="1">
      <alignment horizontal="center" vertical="center" wrapText="1"/>
    </xf>
    <xf numFmtId="0" fontId="0" fillId="2" borderId="79" xfId="0" applyFill="1" applyBorder="1" applyAlignment="1">
      <alignment vertical="center"/>
    </xf>
    <xf numFmtId="0" fontId="0" fillId="2" borderId="80" xfId="0" applyFill="1" applyBorder="1" applyAlignment="1">
      <alignment vertical="center"/>
    </xf>
    <xf numFmtId="0" fontId="32" fillId="2" borderId="0" xfId="0" applyFont="1" applyFill="1" applyAlignment="1">
      <alignment horizontal="center" vertical="center" wrapText="1"/>
    </xf>
    <xf numFmtId="0" fontId="32" fillId="7" borderId="81" xfId="0" applyFont="1" applyFill="1" applyBorder="1" applyAlignment="1">
      <alignment horizontal="center" vertical="center" wrapText="1"/>
    </xf>
    <xf numFmtId="0" fontId="32" fillId="7" borderId="82" xfId="0" applyFont="1" applyFill="1" applyBorder="1" applyAlignment="1">
      <alignment horizontal="center" vertical="center" wrapText="1"/>
    </xf>
    <xf numFmtId="0" fontId="32" fillId="7" borderId="83" xfId="0" applyFont="1" applyFill="1" applyBorder="1" applyAlignment="1">
      <alignment horizontal="center" vertical="center" wrapText="1"/>
    </xf>
    <xf numFmtId="0" fontId="3" fillId="0" borderId="84" xfId="0" applyFont="1" applyBorder="1" applyAlignment="1">
      <alignment horizontal="center" vertical="center" wrapText="1"/>
    </xf>
    <xf numFmtId="0" fontId="3" fillId="0" borderId="84" xfId="0" applyFont="1" applyBorder="1" applyAlignment="1">
      <alignment horizontal="center" vertical="center"/>
    </xf>
    <xf numFmtId="0" fontId="0" fillId="2" borderId="84" xfId="0" applyFill="1" applyBorder="1" applyAlignment="1">
      <alignment horizontal="center" vertical="center"/>
    </xf>
    <xf numFmtId="0" fontId="46" fillId="2" borderId="84" xfId="0" applyFont="1" applyFill="1" applyBorder="1" applyAlignment="1" applyProtection="1">
      <alignment horizontal="justify" vertical="top"/>
      <protection locked="0"/>
    </xf>
    <xf numFmtId="0" fontId="46" fillId="2" borderId="84" xfId="0" applyFont="1" applyFill="1" applyBorder="1" applyAlignment="1" applyProtection="1">
      <alignment horizontal="justify" vertical="top" wrapText="1"/>
      <protection locked="0"/>
    </xf>
    <xf numFmtId="0" fontId="0" fillId="2" borderId="84" xfId="0" applyFill="1" applyBorder="1" applyAlignment="1" applyProtection="1">
      <alignment horizontal="center" vertical="center"/>
      <protection locked="0"/>
    </xf>
    <xf numFmtId="9" fontId="0" fillId="2" borderId="84" xfId="0" applyNumberFormat="1" applyFill="1" applyBorder="1" applyAlignment="1">
      <alignment horizontal="center" vertical="center"/>
    </xf>
    <xf numFmtId="164" fontId="1" fillId="2" borderId="84" xfId="1" applyNumberFormat="1" applyFont="1" applyFill="1" applyBorder="1" applyAlignment="1" applyProtection="1">
      <alignment horizontal="center" vertical="center"/>
    </xf>
    <xf numFmtId="0" fontId="32" fillId="2" borderId="42" xfId="0" applyFont="1" applyFill="1" applyBorder="1" applyAlignment="1">
      <alignment horizontal="center" vertical="center" wrapText="1"/>
    </xf>
    <xf numFmtId="0" fontId="32" fillId="2" borderId="85" xfId="0" applyFont="1" applyFill="1" applyBorder="1" applyAlignment="1">
      <alignment horizontal="center" vertical="center" wrapText="1"/>
    </xf>
    <xf numFmtId="0" fontId="0" fillId="2" borderId="86" xfId="0" applyFill="1" applyBorder="1" applyAlignment="1">
      <alignment horizontal="center" vertical="center"/>
    </xf>
    <xf numFmtId="0" fontId="17" fillId="2" borderId="86" xfId="0" applyFont="1" applyFill="1" applyBorder="1" applyAlignment="1" applyProtection="1">
      <alignment horizontal="justify" vertical="center" wrapText="1"/>
      <protection locked="0"/>
    </xf>
    <xf numFmtId="0" fontId="0" fillId="2" borderId="86" xfId="0" applyFill="1" applyBorder="1" applyAlignment="1" applyProtection="1">
      <alignment horizontal="center" vertical="center"/>
      <protection locked="0"/>
    </xf>
    <xf numFmtId="9" fontId="0" fillId="2" borderId="86" xfId="0" applyNumberFormat="1" applyFill="1" applyBorder="1" applyAlignment="1">
      <alignment horizontal="center" vertical="center"/>
    </xf>
    <xf numFmtId="164" fontId="1" fillId="2" borderId="86" xfId="1" applyNumberFormat="1" applyFont="1" applyFill="1" applyBorder="1" applyAlignment="1" applyProtection="1">
      <alignment horizontal="center" vertical="center"/>
    </xf>
    <xf numFmtId="0" fontId="3" fillId="2" borderId="86" xfId="0" applyFont="1" applyFill="1" applyBorder="1" applyAlignment="1">
      <alignment horizontal="center" vertical="center" wrapText="1"/>
    </xf>
    <xf numFmtId="0" fontId="3" fillId="2" borderId="86" xfId="0" applyFont="1" applyFill="1" applyBorder="1" applyAlignment="1">
      <alignment horizontal="center" vertical="center"/>
    </xf>
    <xf numFmtId="0" fontId="32" fillId="2" borderId="86" xfId="0" applyFont="1" applyFill="1" applyBorder="1" applyAlignment="1">
      <alignment horizontal="center" vertical="center" wrapText="1"/>
    </xf>
    <xf numFmtId="0" fontId="32" fillId="2" borderId="87" xfId="0" applyFont="1" applyFill="1" applyBorder="1" applyAlignment="1">
      <alignment horizontal="center" vertical="center" wrapText="1"/>
    </xf>
    <xf numFmtId="0" fontId="0" fillId="2" borderId="88" xfId="0" applyFill="1" applyBorder="1" applyAlignment="1">
      <alignment horizontal="center" vertical="center" wrapText="1"/>
    </xf>
    <xf numFmtId="0" fontId="0" fillId="2" borderId="88" xfId="0" applyFill="1" applyBorder="1" applyAlignment="1">
      <alignment vertical="center" wrapText="1"/>
    </xf>
    <xf numFmtId="0" fontId="0" fillId="2" borderId="88" xfId="0" applyFill="1" applyBorder="1" applyAlignment="1">
      <alignment vertical="center"/>
    </xf>
    <xf numFmtId="0" fontId="0" fillId="2" borderId="88" xfId="0" applyFill="1" applyBorder="1" applyAlignment="1">
      <alignment horizontal="center" vertical="center"/>
    </xf>
    <xf numFmtId="0" fontId="32" fillId="2" borderId="89" xfId="0" applyFont="1" applyFill="1" applyBorder="1" applyAlignment="1">
      <alignment horizontal="center" vertical="center" wrapText="1"/>
    </xf>
    <xf numFmtId="0" fontId="32" fillId="2" borderId="90" xfId="0" applyFont="1" applyFill="1" applyBorder="1" applyAlignment="1">
      <alignment horizontal="center" vertical="center" wrapText="1"/>
    </xf>
    <xf numFmtId="0" fontId="23" fillId="9" borderId="30" xfId="0" applyFont="1" applyFill="1" applyBorder="1" applyAlignment="1">
      <alignment horizontal="center" vertical="center"/>
    </xf>
    <xf numFmtId="0" fontId="25" fillId="2" borderId="30" xfId="0" applyFont="1" applyFill="1" applyBorder="1" applyAlignment="1" applyProtection="1">
      <alignment horizontal="justify" vertical="center" wrapText="1"/>
      <protection locked="0"/>
    </xf>
    <xf numFmtId="164" fontId="23" fillId="2" borderId="30" xfId="1" applyNumberFormat="1" applyFont="1" applyFill="1" applyBorder="1" applyAlignment="1" applyProtection="1">
      <alignment horizontal="center" vertical="center"/>
    </xf>
    <xf numFmtId="0" fontId="23" fillId="2" borderId="31" xfId="0" applyFont="1" applyFill="1" applyBorder="1" applyAlignment="1">
      <alignment horizontal="center" vertical="center"/>
    </xf>
    <xf numFmtId="0" fontId="25" fillId="2" borderId="31" xfId="0" applyFont="1" applyFill="1" applyBorder="1" applyAlignment="1" applyProtection="1">
      <alignment horizontal="justify" vertical="center" wrapText="1"/>
      <protection locked="0"/>
    </xf>
    <xf numFmtId="164" fontId="23" fillId="2" borderId="31" xfId="1" applyNumberFormat="1" applyFont="1" applyFill="1" applyBorder="1" applyAlignment="1" applyProtection="1">
      <alignment horizontal="center" vertical="center"/>
    </xf>
    <xf numFmtId="0" fontId="39" fillId="2" borderId="31" xfId="0" applyFont="1" applyFill="1" applyBorder="1" applyAlignment="1">
      <alignment horizontal="center" vertical="center" wrapText="1"/>
    </xf>
    <xf numFmtId="0" fontId="39" fillId="2" borderId="31" xfId="0" applyFont="1" applyFill="1" applyBorder="1" applyAlignment="1">
      <alignment horizontal="center" vertical="center"/>
    </xf>
    <xf numFmtId="0" fontId="0" fillId="2" borderId="93" xfId="0" applyFill="1" applyBorder="1" applyAlignment="1">
      <alignment horizontal="center" vertical="center" wrapText="1"/>
    </xf>
    <xf numFmtId="0" fontId="0" fillId="2" borderId="93" xfId="0" applyFill="1" applyBorder="1" applyAlignment="1">
      <alignment vertical="center"/>
    </xf>
    <xf numFmtId="0" fontId="0" fillId="2" borderId="93" xfId="0" applyFill="1" applyBorder="1" applyAlignment="1">
      <alignment horizontal="center" vertical="center"/>
    </xf>
    <xf numFmtId="0" fontId="0" fillId="2" borderId="94" xfId="0" applyFill="1" applyBorder="1" applyAlignment="1">
      <alignment vertical="center"/>
    </xf>
    <xf numFmtId="0" fontId="32" fillId="2" borderId="95" xfId="0" applyFont="1" applyFill="1" applyBorder="1" applyAlignment="1">
      <alignment horizontal="center" vertical="center" wrapText="1"/>
    </xf>
    <xf numFmtId="0" fontId="32" fillId="2" borderId="96" xfId="0" applyFont="1" applyFill="1" applyBorder="1" applyAlignment="1">
      <alignment horizontal="center" vertical="center" wrapText="1"/>
    </xf>
    <xf numFmtId="0" fontId="38" fillId="2" borderId="30" xfId="0" applyFont="1" applyFill="1" applyBorder="1" applyAlignment="1">
      <alignment horizontal="center" vertical="center"/>
    </xf>
    <xf numFmtId="0" fontId="23" fillId="2" borderId="30" xfId="0" applyFont="1" applyFill="1" applyBorder="1" applyAlignment="1">
      <alignment horizontal="justify" vertical="center" wrapText="1"/>
    </xf>
    <xf numFmtId="0" fontId="23" fillId="2" borderId="30" xfId="0" applyFont="1" applyFill="1" applyBorder="1" applyAlignment="1">
      <alignment horizontal="justify" vertical="top" wrapText="1"/>
    </xf>
    <xf numFmtId="9" fontId="23" fillId="2" borderId="30" xfId="0" applyNumberFormat="1" applyFont="1" applyFill="1" applyBorder="1" applyAlignment="1">
      <alignment horizontal="center" vertical="center" wrapText="1"/>
    </xf>
    <xf numFmtId="0" fontId="23" fillId="20" borderId="30" xfId="0" applyFont="1" applyFill="1" applyBorder="1" applyAlignment="1">
      <alignment horizontal="center" vertical="center" wrapText="1"/>
    </xf>
    <xf numFmtId="0" fontId="23" fillId="10" borderId="30" xfId="0" applyFont="1" applyFill="1" applyBorder="1" applyAlignment="1">
      <alignment horizontal="center" vertical="center" wrapText="1"/>
    </xf>
    <xf numFmtId="0" fontId="23" fillId="2" borderId="30" xfId="0" applyFont="1" applyFill="1" applyBorder="1" applyAlignment="1">
      <alignment horizontal="center" vertical="center" textRotation="90" wrapText="1"/>
    </xf>
    <xf numFmtId="9" fontId="23" fillId="2" borderId="30" xfId="0" applyNumberFormat="1" applyFont="1" applyFill="1" applyBorder="1" applyAlignment="1">
      <alignment horizontal="center" vertical="center" textRotation="90" wrapText="1"/>
    </xf>
    <xf numFmtId="0" fontId="41" fillId="17" borderId="30" xfId="0" applyFont="1" applyFill="1" applyBorder="1" applyAlignment="1">
      <alignment horizontal="center" vertical="center" wrapText="1"/>
    </xf>
    <xf numFmtId="0" fontId="41" fillId="21" borderId="30" xfId="0" applyFont="1" applyFill="1" applyBorder="1" applyAlignment="1">
      <alignment vertical="center" wrapText="1"/>
    </xf>
    <xf numFmtId="0" fontId="24" fillId="20" borderId="30" xfId="0" applyFont="1" applyFill="1" applyBorder="1" applyAlignment="1">
      <alignment horizontal="center" vertical="center"/>
    </xf>
    <xf numFmtId="0" fontId="16" fillId="2" borderId="30" xfId="0" applyFont="1" applyFill="1" applyBorder="1" applyAlignment="1">
      <alignment horizontal="center" vertical="center" wrapText="1"/>
    </xf>
    <xf numFmtId="0" fontId="38" fillId="2" borderId="31" xfId="0" applyFont="1" applyFill="1" applyBorder="1" applyAlignment="1">
      <alignment horizontal="center" vertical="center"/>
    </xf>
    <xf numFmtId="0" fontId="23" fillId="2" borderId="67" xfId="0" applyFont="1" applyFill="1" applyBorder="1" applyAlignment="1">
      <alignment horizontal="justify" vertical="center" wrapText="1"/>
    </xf>
    <xf numFmtId="0" fontId="23" fillId="2" borderId="67" xfId="0" applyFont="1" applyFill="1" applyBorder="1" applyAlignment="1">
      <alignment horizontal="center" vertical="center" wrapText="1"/>
    </xf>
    <xf numFmtId="0" fontId="23" fillId="2" borderId="67" xfId="0" applyFont="1" applyFill="1" applyBorder="1" applyAlignment="1">
      <alignment horizontal="justify" vertical="top" wrapText="1"/>
    </xf>
    <xf numFmtId="0" fontId="23" fillId="2" borderId="92" xfId="0" applyFont="1" applyFill="1" applyBorder="1" applyAlignment="1">
      <alignment horizontal="center" vertical="center" wrapText="1"/>
    </xf>
    <xf numFmtId="0" fontId="23" fillId="9" borderId="67" xfId="0" applyFont="1" applyFill="1" applyBorder="1" applyAlignment="1">
      <alignment horizontal="center" vertical="center"/>
    </xf>
    <xf numFmtId="9" fontId="23" fillId="2" borderId="67" xfId="0" applyNumberFormat="1" applyFont="1" applyFill="1" applyBorder="1" applyAlignment="1">
      <alignment horizontal="center" vertical="center"/>
    </xf>
    <xf numFmtId="0" fontId="23" fillId="20" borderId="67" xfId="0" applyFont="1" applyFill="1" applyBorder="1" applyAlignment="1">
      <alignment horizontal="center" vertical="center" wrapText="1"/>
    </xf>
    <xf numFmtId="9" fontId="23" fillId="2" borderId="67" xfId="0" applyNumberFormat="1" applyFont="1" applyFill="1" applyBorder="1" applyAlignment="1">
      <alignment horizontal="center" vertical="center" wrapText="1"/>
    </xf>
    <xf numFmtId="0" fontId="23" fillId="10" borderId="67" xfId="0" applyFont="1" applyFill="1" applyBorder="1" applyAlignment="1">
      <alignment horizontal="center" vertical="center" wrapText="1"/>
    </xf>
    <xf numFmtId="0" fontId="23" fillId="2" borderId="67" xfId="0" applyFont="1" applyFill="1" applyBorder="1" applyAlignment="1">
      <alignment horizontal="center" vertical="center"/>
    </xf>
    <xf numFmtId="0" fontId="23" fillId="2" borderId="67" xfId="0" applyFont="1" applyFill="1" applyBorder="1" applyAlignment="1">
      <alignment horizontal="center" vertical="center" textRotation="90" wrapText="1"/>
    </xf>
    <xf numFmtId="9" fontId="23" fillId="2" borderId="67" xfId="0" applyNumberFormat="1" applyFont="1" applyFill="1" applyBorder="1" applyAlignment="1">
      <alignment horizontal="center" vertical="center" textRotation="90" wrapText="1"/>
    </xf>
    <xf numFmtId="0" fontId="41" fillId="21" borderId="31" xfId="0" applyFont="1" applyFill="1" applyBorder="1" applyAlignment="1">
      <alignment vertical="center" wrapText="1"/>
    </xf>
    <xf numFmtId="0" fontId="41" fillId="19" borderId="31" xfId="0" applyFont="1" applyFill="1" applyBorder="1" applyAlignment="1">
      <alignment horizontal="center" vertical="center" wrapText="1"/>
    </xf>
    <xf numFmtId="0" fontId="16" fillId="2" borderId="31" xfId="0" applyFont="1" applyFill="1" applyBorder="1" applyAlignment="1">
      <alignment horizontal="center" vertical="center" wrapText="1"/>
    </xf>
    <xf numFmtId="0" fontId="4" fillId="5" borderId="98" xfId="0" applyFont="1" applyFill="1" applyBorder="1" applyAlignment="1">
      <alignment horizontal="center" vertical="center" wrapText="1"/>
    </xf>
    <xf numFmtId="0" fontId="0" fillId="2" borderId="30" xfId="0" applyFill="1" applyBorder="1" applyAlignment="1">
      <alignment horizontal="center" vertical="center" wrapText="1"/>
    </xf>
    <xf numFmtId="0" fontId="23" fillId="22" borderId="30" xfId="0" applyFont="1" applyFill="1" applyBorder="1" applyAlignment="1">
      <alignment horizontal="center" vertical="center" wrapText="1"/>
    </xf>
    <xf numFmtId="0" fontId="23" fillId="2" borderId="30" xfId="0" applyFont="1" applyFill="1" applyBorder="1" applyAlignment="1">
      <alignment horizontal="left" vertical="center" wrapText="1"/>
    </xf>
    <xf numFmtId="0" fontId="23" fillId="2" borderId="30" xfId="0" applyFont="1" applyFill="1" applyBorder="1" applyAlignment="1">
      <alignment horizontal="center" vertical="center" textRotation="90"/>
    </xf>
    <xf numFmtId="9" fontId="23" fillId="2" borderId="30" xfId="0" applyNumberFormat="1" applyFont="1" applyFill="1" applyBorder="1" applyAlignment="1">
      <alignment horizontal="center" vertical="center" textRotation="90"/>
    </xf>
    <xf numFmtId="0" fontId="23" fillId="14" borderId="51" xfId="0" applyFont="1" applyFill="1" applyBorder="1" applyAlignment="1">
      <alignment horizontal="center" vertical="center" wrapText="1"/>
    </xf>
    <xf numFmtId="0" fontId="23" fillId="2" borderId="99" xfId="0" applyFont="1" applyFill="1" applyBorder="1" applyAlignment="1">
      <alignment horizontal="center" vertical="center"/>
    </xf>
    <xf numFmtId="0" fontId="23" fillId="2" borderId="100" xfId="0" applyFont="1" applyFill="1" applyBorder="1" applyAlignment="1">
      <alignment horizontal="center" vertical="center"/>
    </xf>
    <xf numFmtId="0" fontId="23" fillId="2" borderId="32" xfId="0" applyFont="1" applyFill="1" applyBorder="1" applyAlignment="1">
      <alignment horizontal="center" vertical="center"/>
    </xf>
    <xf numFmtId="0" fontId="23" fillId="2" borderId="73" xfId="0" applyFont="1" applyFill="1" applyBorder="1" applyAlignment="1">
      <alignment horizontal="center" vertical="center"/>
    </xf>
    <xf numFmtId="0" fontId="23" fillId="2" borderId="101" xfId="0" applyFont="1" applyFill="1" applyBorder="1" applyAlignment="1">
      <alignment horizontal="center" vertical="center"/>
    </xf>
    <xf numFmtId="0" fontId="0" fillId="2" borderId="55" xfId="0" applyFill="1" applyBorder="1"/>
    <xf numFmtId="0" fontId="0" fillId="2" borderId="34" xfId="0" applyFill="1" applyBorder="1" applyAlignment="1">
      <alignment horizontal="center" vertical="center" wrapText="1"/>
    </xf>
    <xf numFmtId="9" fontId="23" fillId="2" borderId="34" xfId="0" applyNumberFormat="1" applyFont="1" applyFill="1" applyBorder="1" applyAlignment="1">
      <alignment horizontal="center" vertical="center" wrapText="1"/>
    </xf>
    <xf numFmtId="0" fontId="23" fillId="2" borderId="31" xfId="0" applyFont="1" applyFill="1" applyBorder="1" applyAlignment="1">
      <alignment horizontal="left" vertical="center" wrapText="1"/>
    </xf>
    <xf numFmtId="0" fontId="23" fillId="2" borderId="34" xfId="0" applyFont="1" applyFill="1" applyBorder="1" applyAlignment="1">
      <alignment horizontal="left" vertical="center" wrapText="1"/>
    </xf>
    <xf numFmtId="0" fontId="23" fillId="2" borderId="31" xfId="0" applyFont="1" applyFill="1" applyBorder="1" applyAlignment="1">
      <alignment horizontal="center" vertical="center" textRotation="90" wrapText="1"/>
    </xf>
    <xf numFmtId="0" fontId="23" fillId="2" borderId="34" xfId="0" applyFont="1" applyFill="1" applyBorder="1" applyAlignment="1">
      <alignment horizontal="center" vertical="center" textRotation="90"/>
    </xf>
    <xf numFmtId="0" fontId="23" fillId="2" borderId="31" xfId="0" applyFont="1" applyFill="1" applyBorder="1" applyAlignment="1">
      <alignment horizontal="center" vertical="center" textRotation="90"/>
    </xf>
    <xf numFmtId="9" fontId="23" fillId="2" borderId="31" xfId="0" applyNumberFormat="1" applyFont="1" applyFill="1" applyBorder="1" applyAlignment="1">
      <alignment horizontal="center" vertical="center" textRotation="90"/>
    </xf>
    <xf numFmtId="0" fontId="23" fillId="11" borderId="34" xfId="0" applyFont="1" applyFill="1" applyBorder="1" applyAlignment="1">
      <alignment horizontal="center" vertical="center" wrapText="1"/>
    </xf>
    <xf numFmtId="0" fontId="23" fillId="11" borderId="31" xfId="0" applyFont="1" applyFill="1" applyBorder="1" applyAlignment="1">
      <alignment horizontal="center" vertical="center" wrapText="1"/>
    </xf>
    <xf numFmtId="0" fontId="23" fillId="2" borderId="103" xfId="0" applyFont="1" applyFill="1" applyBorder="1" applyAlignment="1">
      <alignment horizontal="center" vertical="center"/>
    </xf>
    <xf numFmtId="0" fontId="23" fillId="2" borderId="104" xfId="0" applyFont="1" applyFill="1" applyBorder="1" applyAlignment="1">
      <alignment horizontal="center" vertical="center"/>
    </xf>
    <xf numFmtId="0" fontId="23" fillId="2" borderId="33" xfId="0" applyFont="1" applyFill="1" applyBorder="1" applyAlignment="1">
      <alignment horizontal="center" vertical="center"/>
    </xf>
    <xf numFmtId="0" fontId="23" fillId="2" borderId="102" xfId="0" applyFont="1" applyFill="1" applyBorder="1" applyAlignment="1">
      <alignment horizontal="center" vertical="center"/>
    </xf>
    <xf numFmtId="0" fontId="0" fillId="2" borderId="31" xfId="0" applyFill="1" applyBorder="1" applyAlignment="1">
      <alignment vertical="center"/>
    </xf>
    <xf numFmtId="0" fontId="0" fillId="2" borderId="32" xfId="0" applyFill="1" applyBorder="1" applyAlignment="1">
      <alignment horizontal="left" vertical="top"/>
    </xf>
    <xf numFmtId="0" fontId="0" fillId="2" borderId="105" xfId="0" applyFill="1" applyBorder="1" applyAlignment="1">
      <alignment horizontal="left" vertical="top"/>
    </xf>
    <xf numFmtId="0" fontId="0" fillId="2" borderId="0" xfId="0" applyFill="1" applyAlignment="1">
      <alignment horizontal="left" vertical="top"/>
    </xf>
    <xf numFmtId="0" fontId="0" fillId="2" borderId="101" xfId="0" applyFill="1" applyBorder="1" applyAlignment="1">
      <alignment horizontal="left" vertical="top"/>
    </xf>
    <xf numFmtId="0" fontId="0" fillId="2" borderId="41" xfId="0" applyFill="1" applyBorder="1" applyAlignment="1">
      <alignment horizontal="left" vertical="top"/>
    </xf>
    <xf numFmtId="0" fontId="0" fillId="2" borderId="41" xfId="0" applyFill="1" applyBorder="1" applyAlignment="1">
      <alignment horizontal="left" vertical="top" wrapText="1"/>
    </xf>
    <xf numFmtId="0" fontId="0" fillId="2" borderId="101" xfId="0" applyFill="1" applyBorder="1" applyAlignment="1">
      <alignment horizontal="left" vertical="top" wrapText="1"/>
    </xf>
    <xf numFmtId="0" fontId="0" fillId="2" borderId="0" xfId="0" applyFill="1" applyAlignment="1">
      <alignment horizontal="left" vertical="top" wrapText="1"/>
    </xf>
    <xf numFmtId="0" fontId="0" fillId="2" borderId="0" xfId="0" applyFill="1" applyAlignment="1">
      <alignment horizontal="center" vertical="top"/>
    </xf>
    <xf numFmtId="0" fontId="0" fillId="2" borderId="101" xfId="0" applyFill="1" applyBorder="1" applyAlignment="1">
      <alignment horizontal="center" vertical="top"/>
    </xf>
    <xf numFmtId="0" fontId="0" fillId="2" borderId="73" xfId="0" applyFill="1" applyBorder="1" applyAlignment="1">
      <alignment horizontal="center" vertical="top"/>
    </xf>
    <xf numFmtId="0" fontId="0" fillId="2" borderId="33" xfId="0" applyFill="1" applyBorder="1" applyAlignment="1">
      <alignment horizontal="center" vertical="top"/>
    </xf>
    <xf numFmtId="0" fontId="0" fillId="2" borderId="102" xfId="0" applyFill="1" applyBorder="1" applyAlignment="1">
      <alignment horizontal="center" vertical="top"/>
    </xf>
    <xf numFmtId="0" fontId="10" fillId="7" borderId="81" xfId="0" applyFont="1" applyFill="1" applyBorder="1" applyAlignment="1">
      <alignment horizontal="left" vertical="center"/>
    </xf>
    <xf numFmtId="0" fontId="10" fillId="7" borderId="82" xfId="0" applyFont="1" applyFill="1" applyBorder="1" applyAlignment="1">
      <alignment horizontal="left" vertical="center"/>
    </xf>
    <xf numFmtId="0" fontId="10" fillId="7" borderId="83" xfId="0" applyFont="1" applyFill="1" applyBorder="1" applyAlignment="1">
      <alignment horizontal="left" vertical="center"/>
    </xf>
    <xf numFmtId="0" fontId="44" fillId="2" borderId="92" xfId="0" applyFont="1" applyFill="1" applyBorder="1" applyAlignment="1">
      <alignment horizontal="center" vertical="center"/>
    </xf>
    <xf numFmtId="0" fontId="23" fillId="2" borderId="92" xfId="0" applyFont="1" applyFill="1" applyBorder="1" applyAlignment="1" applyProtection="1">
      <alignment horizontal="justify" vertical="center" wrapText="1"/>
      <protection locked="0"/>
    </xf>
    <xf numFmtId="0" fontId="0" fillId="2" borderId="92" xfId="0" applyFill="1" applyBorder="1" applyAlignment="1" applyProtection="1">
      <alignment horizontal="center" vertical="center"/>
      <protection hidden="1"/>
    </xf>
    <xf numFmtId="0" fontId="0" fillId="2" borderId="92" xfId="0" applyFill="1" applyBorder="1" applyAlignment="1" applyProtection="1">
      <alignment horizontal="center" vertical="center"/>
      <protection locked="0"/>
    </xf>
    <xf numFmtId="9" fontId="0" fillId="2" borderId="92" xfId="0" applyNumberFormat="1" applyFill="1" applyBorder="1" applyAlignment="1" applyProtection="1">
      <alignment horizontal="center" vertical="center"/>
      <protection hidden="1"/>
    </xf>
    <xf numFmtId="164" fontId="44" fillId="2" borderId="92" xfId="1" applyNumberFormat="1" applyFont="1" applyFill="1" applyBorder="1" applyAlignment="1">
      <alignment horizontal="center" vertical="center"/>
    </xf>
    <xf numFmtId="9" fontId="44" fillId="2" borderId="92" xfId="0" applyNumberFormat="1" applyFont="1" applyFill="1" applyBorder="1" applyAlignment="1" applyProtection="1">
      <alignment horizontal="center" vertical="center"/>
      <protection hidden="1"/>
    </xf>
    <xf numFmtId="0" fontId="44" fillId="2" borderId="92" xfId="0" applyFont="1" applyFill="1" applyBorder="1" applyAlignment="1" applyProtection="1">
      <alignment horizontal="center" vertical="center" textRotation="90"/>
      <protection locked="0"/>
    </xf>
    <xf numFmtId="0" fontId="44" fillId="2" borderId="30" xfId="0" applyFont="1" applyFill="1" applyBorder="1" applyAlignment="1" applyProtection="1">
      <alignment horizontal="center" vertical="center" wrapText="1"/>
      <protection locked="0"/>
    </xf>
    <xf numFmtId="14" fontId="44" fillId="2" borderId="30" xfId="0" applyNumberFormat="1" applyFont="1" applyFill="1" applyBorder="1" applyAlignment="1" applyProtection="1">
      <alignment horizontal="center" vertical="center"/>
      <protection locked="0"/>
    </xf>
    <xf numFmtId="0" fontId="44" fillId="2" borderId="99" xfId="0" applyFont="1" applyFill="1" applyBorder="1" applyAlignment="1" applyProtection="1">
      <alignment horizontal="center" vertical="center"/>
      <protection locked="0"/>
    </xf>
    <xf numFmtId="0" fontId="44" fillId="2" borderId="67" xfId="0" applyFont="1" applyFill="1" applyBorder="1" applyAlignment="1" applyProtection="1">
      <alignment horizontal="center" vertical="center" wrapText="1"/>
      <protection locked="0"/>
    </xf>
    <xf numFmtId="0" fontId="44" fillId="2" borderId="67" xfId="0" applyFont="1" applyFill="1" applyBorder="1" applyAlignment="1">
      <alignment horizontal="center" vertical="center"/>
    </xf>
    <xf numFmtId="0" fontId="23" fillId="2" borderId="67" xfId="0" applyFont="1" applyFill="1" applyBorder="1" applyAlignment="1" applyProtection="1">
      <alignment horizontal="justify" vertical="center" wrapText="1"/>
      <protection locked="0"/>
    </xf>
    <xf numFmtId="0" fontId="46" fillId="2" borderId="67" xfId="0" applyFont="1" applyFill="1" applyBorder="1" applyAlignment="1" applyProtection="1">
      <alignment horizontal="center" vertical="center" wrapText="1"/>
      <protection locked="0"/>
    </xf>
    <xf numFmtId="0" fontId="0" fillId="2" borderId="67" xfId="0" applyFill="1" applyBorder="1" applyAlignment="1" applyProtection="1">
      <alignment horizontal="center" vertical="center"/>
      <protection hidden="1"/>
    </xf>
    <xf numFmtId="0" fontId="0" fillId="2" borderId="67" xfId="0" applyFill="1" applyBorder="1" applyAlignment="1" applyProtection="1">
      <alignment horizontal="center" vertical="center"/>
      <protection locked="0"/>
    </xf>
    <xf numFmtId="9" fontId="0" fillId="2" borderId="67" xfId="0" applyNumberFormat="1" applyFill="1" applyBorder="1" applyAlignment="1" applyProtection="1">
      <alignment horizontal="center" vertical="center"/>
      <protection hidden="1"/>
    </xf>
    <xf numFmtId="164" fontId="44" fillId="2" borderId="67" xfId="1" applyNumberFormat="1" applyFont="1" applyFill="1" applyBorder="1" applyAlignment="1">
      <alignment horizontal="center" vertical="center"/>
    </xf>
    <xf numFmtId="9" fontId="44" fillId="2" borderId="67" xfId="0" applyNumberFormat="1" applyFont="1" applyFill="1" applyBorder="1" applyAlignment="1" applyProtection="1">
      <alignment horizontal="center" vertical="center"/>
      <protection hidden="1"/>
    </xf>
    <xf numFmtId="0" fontId="3" fillId="0" borderId="67" xfId="0" applyFont="1" applyBorder="1" applyAlignment="1" applyProtection="1">
      <alignment horizontal="center" vertical="center" wrapText="1"/>
      <protection hidden="1"/>
    </xf>
    <xf numFmtId="0" fontId="3" fillId="0" borderId="67" xfId="0" applyFont="1" applyBorder="1" applyAlignment="1" applyProtection="1">
      <alignment horizontal="center" vertical="center"/>
      <protection hidden="1"/>
    </xf>
    <xf numFmtId="0" fontId="44" fillId="2" borderId="67" xfId="0" applyFont="1" applyFill="1" applyBorder="1" applyAlignment="1" applyProtection="1">
      <alignment horizontal="center" vertical="center" textRotation="90"/>
      <protection locked="0"/>
    </xf>
    <xf numFmtId="14" fontId="44" fillId="2" borderId="67" xfId="0" applyNumberFormat="1" applyFont="1" applyFill="1" applyBorder="1" applyAlignment="1" applyProtection="1">
      <alignment horizontal="center" vertical="center"/>
      <protection locked="0"/>
    </xf>
    <xf numFmtId="0" fontId="44" fillId="2" borderId="68" xfId="0" applyFont="1" applyFill="1" applyBorder="1" applyAlignment="1" applyProtection="1">
      <alignment horizontal="center" vertical="center"/>
      <protection locked="0"/>
    </xf>
    <xf numFmtId="0" fontId="0" fillId="2" borderId="0" xfId="0" applyFill="1" applyAlignment="1">
      <alignment vertical="center"/>
    </xf>
    <xf numFmtId="0" fontId="0" fillId="2" borderId="110" xfId="0" applyFill="1" applyBorder="1" applyAlignment="1">
      <alignment horizontal="center" vertical="top"/>
    </xf>
    <xf numFmtId="0" fontId="0" fillId="2" borderId="31" xfId="0" applyFill="1" applyBorder="1" applyAlignment="1">
      <alignment horizontal="center" vertical="top"/>
    </xf>
    <xf numFmtId="0" fontId="0" fillId="2" borderId="34" xfId="0" applyFill="1" applyBorder="1" applyAlignment="1">
      <alignment horizontal="left" vertical="top" wrapText="1"/>
    </xf>
    <xf numFmtId="0" fontId="0" fillId="2" borderId="34" xfId="0" applyFill="1" applyBorder="1" applyAlignment="1">
      <alignment horizontal="left" vertical="top"/>
    </xf>
    <xf numFmtId="0" fontId="0" fillId="2" borderId="34" xfId="0" applyFill="1" applyBorder="1" applyAlignment="1">
      <alignment horizontal="center" vertical="top"/>
    </xf>
    <xf numFmtId="0" fontId="0" fillId="2" borderId="32" xfId="0" applyFill="1" applyBorder="1" applyAlignment="1">
      <alignment horizontal="center" vertical="center"/>
    </xf>
    <xf numFmtId="0" fontId="4" fillId="5" borderId="111" xfId="0" applyFont="1" applyFill="1" applyBorder="1" applyAlignment="1">
      <alignment horizontal="center" vertical="center" wrapText="1"/>
    </xf>
    <xf numFmtId="0" fontId="4" fillId="5" borderId="111" xfId="0" applyFont="1" applyFill="1" applyBorder="1" applyAlignment="1">
      <alignment horizontal="center" vertical="center"/>
    </xf>
    <xf numFmtId="0" fontId="4" fillId="5" borderId="112" xfId="0" applyFont="1" applyFill="1" applyBorder="1" applyAlignment="1">
      <alignment horizontal="center" vertical="center" wrapText="1"/>
    </xf>
    <xf numFmtId="0" fontId="4" fillId="5" borderId="112" xfId="0" applyFont="1" applyFill="1" applyBorder="1" applyAlignment="1">
      <alignment horizontal="center" vertical="center"/>
    </xf>
    <xf numFmtId="9" fontId="16" fillId="2" borderId="30" xfId="0" applyNumberFormat="1" applyFont="1" applyFill="1" applyBorder="1" applyAlignment="1">
      <alignment horizontal="center" vertical="center" wrapText="1"/>
    </xf>
    <xf numFmtId="0" fontId="23" fillId="13" borderId="30" xfId="0" applyFont="1" applyFill="1" applyBorder="1" applyAlignment="1" applyProtection="1">
      <alignment horizontal="center" vertical="center" wrapText="1"/>
      <protection locked="0"/>
    </xf>
    <xf numFmtId="0" fontId="23" fillId="22" borderId="30" xfId="0" applyFont="1" applyFill="1" applyBorder="1" applyAlignment="1" applyProtection="1">
      <alignment horizontal="center" vertical="center" wrapText="1"/>
      <protection locked="0"/>
    </xf>
    <xf numFmtId="0" fontId="24" fillId="2" borderId="43" xfId="0" applyFont="1" applyFill="1" applyBorder="1" applyAlignment="1">
      <alignment horizontal="center" vertical="center" wrapText="1"/>
    </xf>
    <xf numFmtId="0" fontId="25" fillId="2" borderId="31" xfId="0" applyFont="1" applyFill="1" applyBorder="1" applyAlignment="1">
      <alignment horizontal="center" vertical="center" wrapText="1"/>
    </xf>
    <xf numFmtId="9" fontId="0" fillId="2" borderId="31" xfId="0" applyNumberFormat="1" applyFill="1" applyBorder="1" applyAlignment="1">
      <alignment horizontal="center" vertical="center" textRotation="90"/>
    </xf>
    <xf numFmtId="0" fontId="0" fillId="2" borderId="31" xfId="0" applyFill="1" applyBorder="1" applyAlignment="1">
      <alignment horizontal="center" vertical="center" textRotation="90"/>
    </xf>
    <xf numFmtId="0" fontId="0" fillId="2" borderId="92" xfId="0" applyFill="1" applyBorder="1" applyAlignment="1">
      <alignment vertical="center" wrapText="1"/>
    </xf>
    <xf numFmtId="9" fontId="16" fillId="2" borderId="31" xfId="0" applyNumberFormat="1" applyFont="1" applyFill="1" applyBorder="1" applyAlignment="1">
      <alignment horizontal="center" vertical="center" wrapText="1"/>
    </xf>
    <xf numFmtId="0" fontId="23" fillId="11" borderId="31" xfId="0" applyFont="1" applyFill="1" applyBorder="1" applyAlignment="1" applyProtection="1">
      <alignment horizontal="center" vertical="center" wrapText="1"/>
      <protection locked="0"/>
    </xf>
    <xf numFmtId="0" fontId="23" fillId="14" borderId="31" xfId="0" applyFont="1" applyFill="1" applyBorder="1" applyAlignment="1" applyProtection="1">
      <alignment horizontal="center" vertical="center" wrapText="1"/>
      <protection locked="0"/>
    </xf>
    <xf numFmtId="0" fontId="24" fillId="2" borderId="37" xfId="0" applyFont="1" applyFill="1" applyBorder="1" applyAlignment="1">
      <alignment horizontal="center" vertical="center" wrapText="1"/>
    </xf>
    <xf numFmtId="0" fontId="60" fillId="2" borderId="30" xfId="0" applyFont="1" applyFill="1" applyBorder="1" applyAlignment="1">
      <alignment horizontal="center" vertical="center" wrapText="1"/>
    </xf>
    <xf numFmtId="0" fontId="39" fillId="2" borderId="30" xfId="0" applyFont="1" applyFill="1" applyBorder="1" applyAlignment="1">
      <alignment horizontal="center" vertical="center"/>
    </xf>
    <xf numFmtId="0" fontId="0" fillId="2" borderId="30" xfId="0" applyFill="1" applyBorder="1" applyAlignment="1">
      <alignment horizontal="center" vertical="top"/>
    </xf>
    <xf numFmtId="0" fontId="60" fillId="2" borderId="31" xfId="0" applyFont="1" applyFill="1" applyBorder="1" applyAlignment="1">
      <alignment horizontal="center" vertical="center" wrapText="1"/>
    </xf>
    <xf numFmtId="0" fontId="39" fillId="2" borderId="31" xfId="0" applyFont="1" applyFill="1" applyBorder="1" applyAlignment="1">
      <alignment vertical="center"/>
    </xf>
    <xf numFmtId="0" fontId="23" fillId="2" borderId="31" xfId="0" applyFont="1" applyFill="1" applyBorder="1" applyAlignment="1">
      <alignment horizontal="left" vertical="top"/>
    </xf>
    <xf numFmtId="0" fontId="23" fillId="2" borderId="31" xfId="0" applyFont="1" applyFill="1" applyBorder="1" applyAlignment="1">
      <alignment horizontal="left" vertical="top" wrapText="1"/>
    </xf>
    <xf numFmtId="0" fontId="23" fillId="2" borderId="31" xfId="0" applyFont="1" applyFill="1" applyBorder="1" applyAlignment="1">
      <alignment horizontal="center" vertical="top"/>
    </xf>
    <xf numFmtId="0" fontId="17" fillId="2" borderId="30" xfId="0" applyFont="1" applyFill="1" applyBorder="1" applyAlignment="1" applyProtection="1">
      <alignment horizontal="justify" vertical="center"/>
      <protection locked="0"/>
    </xf>
    <xf numFmtId="0" fontId="23" fillId="2" borderId="30" xfId="0" applyFont="1" applyFill="1" applyBorder="1" applyAlignment="1">
      <alignment horizontal="left" vertical="top"/>
    </xf>
    <xf numFmtId="0" fontId="23" fillId="2" borderId="30" xfId="0" applyFont="1" applyFill="1" applyBorder="1" applyAlignment="1">
      <alignment horizontal="left" vertical="top" wrapText="1"/>
    </xf>
    <xf numFmtId="0" fontId="23" fillId="2" borderId="30" xfId="0" applyFont="1" applyFill="1" applyBorder="1" applyAlignment="1">
      <alignment horizontal="center" vertical="top"/>
    </xf>
    <xf numFmtId="0" fontId="0" fillId="2" borderId="52" xfId="0" applyFill="1" applyBorder="1" applyAlignment="1">
      <alignment horizontal="center" vertical="center"/>
    </xf>
    <xf numFmtId="0" fontId="10" fillId="7" borderId="114" xfId="0" applyFont="1" applyFill="1" applyBorder="1" applyAlignment="1">
      <alignment horizontal="left" vertical="center"/>
    </xf>
    <xf numFmtId="0" fontId="10" fillId="7" borderId="115" xfId="0" applyFont="1" applyFill="1" applyBorder="1" applyAlignment="1">
      <alignment horizontal="left" vertical="center"/>
    </xf>
    <xf numFmtId="0" fontId="3" fillId="0" borderId="116" xfId="0" applyFont="1" applyBorder="1" applyAlignment="1">
      <alignment horizontal="center" vertical="center" wrapText="1"/>
    </xf>
    <xf numFmtId="0" fontId="3" fillId="0" borderId="116" xfId="0" applyFont="1" applyBorder="1" applyAlignment="1">
      <alignment horizontal="center" vertical="center"/>
    </xf>
    <xf numFmtId="0" fontId="23" fillId="2" borderId="116" xfId="0" applyFont="1" applyFill="1" applyBorder="1" applyAlignment="1">
      <alignment horizontal="center" vertical="center"/>
    </xf>
    <xf numFmtId="0" fontId="16" fillId="2" borderId="116" xfId="0" applyFont="1" applyFill="1" applyBorder="1" applyAlignment="1" applyProtection="1">
      <alignment horizontal="center" vertical="center" wrapText="1"/>
      <protection locked="0"/>
    </xf>
    <xf numFmtId="0" fontId="25" fillId="2" borderId="116" xfId="0" applyFont="1" applyFill="1" applyBorder="1" applyAlignment="1" applyProtection="1">
      <alignment horizontal="justify" vertical="center" wrapText="1"/>
      <protection locked="0"/>
    </xf>
    <xf numFmtId="0" fontId="23" fillId="2" borderId="116" xfId="0" applyFont="1" applyFill="1" applyBorder="1" applyAlignment="1" applyProtection="1">
      <alignment horizontal="center" vertical="center"/>
      <protection locked="0"/>
    </xf>
    <xf numFmtId="9" fontId="23" fillId="2" borderId="116" xfId="0" applyNumberFormat="1" applyFont="1" applyFill="1" applyBorder="1" applyAlignment="1">
      <alignment horizontal="center" vertical="center"/>
    </xf>
    <xf numFmtId="164" fontId="23" fillId="2" borderId="116" xfId="1" applyNumberFormat="1" applyFont="1" applyFill="1" applyBorder="1" applyAlignment="1" applyProtection="1">
      <alignment horizontal="center" vertical="center"/>
    </xf>
    <xf numFmtId="9" fontId="0" fillId="2" borderId="116" xfId="0" applyNumberFormat="1" applyFill="1" applyBorder="1" applyAlignment="1">
      <alignment horizontal="center" vertical="center"/>
    </xf>
    <xf numFmtId="0" fontId="0" fillId="2" borderId="117" xfId="0" applyFill="1" applyBorder="1" applyAlignment="1" applyProtection="1">
      <alignment horizontal="center" vertical="center"/>
      <protection locked="0"/>
    </xf>
    <xf numFmtId="0" fontId="0" fillId="2" borderId="32" xfId="0" applyFill="1" applyBorder="1" applyAlignment="1" applyProtection="1">
      <alignment horizontal="center" vertical="center"/>
      <protection locked="0"/>
    </xf>
    <xf numFmtId="0" fontId="16" fillId="2" borderId="67" xfId="0" applyFont="1" applyFill="1" applyBorder="1" applyAlignment="1" applyProtection="1">
      <alignment horizontal="center" vertical="center" wrapText="1"/>
      <protection locked="0"/>
    </xf>
    <xf numFmtId="0" fontId="25" fillId="2" borderId="67" xfId="0" applyFont="1" applyFill="1" applyBorder="1" applyAlignment="1" applyProtection="1">
      <alignment horizontal="justify" vertical="center" wrapText="1"/>
      <protection locked="0"/>
    </xf>
    <xf numFmtId="0" fontId="23" fillId="2" borderId="67" xfId="0" applyFont="1" applyFill="1" applyBorder="1" applyAlignment="1" applyProtection="1">
      <alignment horizontal="center" vertical="center"/>
      <protection locked="0"/>
    </xf>
    <xf numFmtId="164" fontId="23" fillId="2" borderId="67" xfId="1" applyNumberFormat="1" applyFont="1" applyFill="1" applyBorder="1" applyAlignment="1" applyProtection="1">
      <alignment horizontal="center" vertical="center"/>
    </xf>
    <xf numFmtId="0" fontId="3" fillId="2" borderId="67" xfId="0" applyFont="1" applyFill="1" applyBorder="1" applyAlignment="1">
      <alignment horizontal="center" vertical="center" wrapText="1"/>
    </xf>
    <xf numFmtId="9" fontId="0" fillId="2" borderId="67" xfId="0" applyNumberFormat="1" applyFill="1" applyBorder="1" applyAlignment="1">
      <alignment horizontal="center" vertical="center"/>
    </xf>
    <xf numFmtId="0" fontId="3" fillId="2" borderId="67" xfId="0" applyFont="1" applyFill="1" applyBorder="1" applyAlignment="1">
      <alignment horizontal="center" vertical="center"/>
    </xf>
    <xf numFmtId="0" fontId="0" fillId="2" borderId="63" xfId="0" applyFill="1" applyBorder="1" applyAlignment="1" applyProtection="1">
      <alignment horizontal="center" vertical="center"/>
      <protection locked="0"/>
    </xf>
    <xf numFmtId="0" fontId="40" fillId="2" borderId="31" xfId="0" applyFont="1" applyFill="1" applyBorder="1" applyAlignment="1" applyProtection="1">
      <alignment horizontal="center" vertical="center" wrapText="1"/>
      <protection locked="0"/>
    </xf>
    <xf numFmtId="0" fontId="0" fillId="2" borderId="31" xfId="0" applyFill="1" applyBorder="1" applyProtection="1">
      <protection locked="0"/>
    </xf>
    <xf numFmtId="0" fontId="0" fillId="2" borderId="30" xfId="0" applyFill="1" applyBorder="1" applyAlignment="1" applyProtection="1">
      <alignment horizontal="center" vertical="center" textRotation="90"/>
      <protection locked="0"/>
    </xf>
    <xf numFmtId="0" fontId="0" fillId="2" borderId="31" xfId="0" applyFill="1" applyBorder="1" applyAlignment="1" applyProtection="1">
      <alignment horizontal="center" vertical="center" textRotation="90"/>
      <protection locked="0"/>
    </xf>
    <xf numFmtId="0" fontId="0" fillId="2" borderId="32" xfId="0" applyFill="1" applyBorder="1" applyAlignment="1">
      <alignment horizontal="center" vertical="top"/>
    </xf>
    <xf numFmtId="0" fontId="23" fillId="2" borderId="0" xfId="0" applyFont="1" applyFill="1" applyAlignment="1">
      <alignment horizontal="left" vertical="top"/>
    </xf>
    <xf numFmtId="0" fontId="23" fillId="2" borderId="0" xfId="0" applyFont="1" applyFill="1" applyAlignment="1">
      <alignment horizontal="left" vertical="top" wrapText="1"/>
    </xf>
    <xf numFmtId="0" fontId="23" fillId="2" borderId="0" xfId="0" applyFont="1" applyFill="1" applyAlignment="1">
      <alignment horizontal="center" vertical="top"/>
    </xf>
    <xf numFmtId="0" fontId="23" fillId="2" borderId="0" xfId="0" applyFont="1" applyFill="1" applyAlignment="1">
      <alignment horizontal="center" vertical="center"/>
    </xf>
    <xf numFmtId="0" fontId="10" fillId="7" borderId="26" xfId="0" applyFont="1" applyFill="1" applyBorder="1" applyAlignment="1">
      <alignment vertical="center"/>
    </xf>
    <xf numFmtId="0" fontId="10" fillId="7" borderId="27" xfId="0" applyFont="1" applyFill="1" applyBorder="1" applyAlignment="1">
      <alignment vertical="center"/>
    </xf>
    <xf numFmtId="0" fontId="10" fillId="7" borderId="28" xfId="0" applyFont="1" applyFill="1" applyBorder="1" applyAlignment="1">
      <alignment vertical="center"/>
    </xf>
    <xf numFmtId="0" fontId="0" fillId="26" borderId="0" xfId="0" applyFill="1" applyProtection="1">
      <protection locked="0"/>
    </xf>
    <xf numFmtId="0" fontId="10" fillId="7" borderId="30" xfId="0" applyFont="1" applyFill="1" applyBorder="1" applyAlignment="1">
      <alignment horizontal="left" vertical="center"/>
    </xf>
    <xf numFmtId="0" fontId="17" fillId="2" borderId="31" xfId="0" applyFont="1" applyFill="1" applyBorder="1" applyAlignment="1" applyProtection="1">
      <alignment horizontal="left" vertical="center" wrapText="1"/>
      <protection locked="0"/>
    </xf>
    <xf numFmtId="0" fontId="10" fillId="7" borderId="31" xfId="0" applyFont="1" applyFill="1" applyBorder="1" applyAlignment="1">
      <alignment horizontal="left" vertical="center"/>
    </xf>
    <xf numFmtId="0" fontId="0" fillId="2" borderId="91" xfId="0" applyFill="1" applyBorder="1" applyAlignment="1">
      <alignment horizontal="center" vertical="top"/>
    </xf>
    <xf numFmtId="0" fontId="0" fillId="2" borderId="41" xfId="0" applyFill="1" applyBorder="1"/>
    <xf numFmtId="0" fontId="23" fillId="2" borderId="41" xfId="0" applyFont="1" applyFill="1" applyBorder="1" applyAlignment="1">
      <alignment horizontal="left" vertical="top"/>
    </xf>
    <xf numFmtId="0" fontId="23" fillId="2" borderId="41" xfId="0" applyFont="1" applyFill="1" applyBorder="1" applyAlignment="1">
      <alignment horizontal="left" vertical="top" wrapText="1"/>
    </xf>
    <xf numFmtId="0" fontId="23" fillId="2" borderId="41" xfId="0" applyFont="1" applyFill="1" applyBorder="1" applyAlignment="1">
      <alignment horizontal="center" vertical="top"/>
    </xf>
    <xf numFmtId="0" fontId="23" fillId="2" borderId="41" xfId="0" applyFont="1" applyFill="1" applyBorder="1" applyAlignment="1">
      <alignment horizontal="center" vertical="center"/>
    </xf>
    <xf numFmtId="0" fontId="0" fillId="2" borderId="41" xfId="0" applyFill="1" applyBorder="1" applyAlignment="1">
      <alignment horizontal="center" vertical="top"/>
    </xf>
    <xf numFmtId="0" fontId="53" fillId="2" borderId="31" xfId="0" applyFont="1" applyFill="1" applyBorder="1" applyAlignment="1">
      <alignment horizontal="center" vertical="center" wrapText="1"/>
    </xf>
    <xf numFmtId="14" fontId="53" fillId="2" borderId="31" xfId="0" applyNumberFormat="1" applyFont="1" applyFill="1" applyBorder="1" applyAlignment="1">
      <alignment horizontal="center" vertical="center" wrapText="1"/>
    </xf>
    <xf numFmtId="0" fontId="31" fillId="2" borderId="31" xfId="0" applyFont="1" applyFill="1" applyBorder="1" applyAlignment="1" applyProtection="1">
      <alignment horizontal="center" vertical="center" wrapText="1"/>
      <protection locked="0"/>
    </xf>
    <xf numFmtId="0" fontId="31" fillId="2" borderId="34" xfId="0" applyFont="1" applyFill="1" applyBorder="1" applyAlignment="1" applyProtection="1">
      <alignment horizontal="center" vertical="center" wrapText="1"/>
      <protection locked="0"/>
    </xf>
    <xf numFmtId="0" fontId="31" fillId="2" borderId="34" xfId="0" applyFont="1" applyFill="1" applyBorder="1" applyAlignment="1" applyProtection="1">
      <alignment horizontal="center" vertical="center" textRotation="90" wrapText="1"/>
      <protection locked="0"/>
    </xf>
    <xf numFmtId="0" fontId="31" fillId="2" borderId="34" xfId="0" applyFont="1" applyFill="1" applyBorder="1" applyAlignment="1" applyProtection="1">
      <alignment horizontal="center" vertical="center" textRotation="90"/>
      <protection locked="0"/>
    </xf>
    <xf numFmtId="9" fontId="31" fillId="2" borderId="34" xfId="0" applyNumberFormat="1" applyFont="1" applyFill="1" applyBorder="1" applyAlignment="1">
      <alignment horizontal="center" vertical="center" textRotation="90"/>
    </xf>
    <xf numFmtId="0" fontId="0" fillId="14" borderId="31" xfId="0" applyFill="1" applyBorder="1" applyAlignment="1">
      <alignment horizontal="center" vertical="center"/>
    </xf>
    <xf numFmtId="0" fontId="31" fillId="2" borderId="31" xfId="0" applyFont="1" applyFill="1" applyBorder="1" applyAlignment="1" applyProtection="1">
      <alignment horizontal="center" vertical="center" textRotation="90" wrapText="1"/>
      <protection locked="0"/>
    </xf>
    <xf numFmtId="0" fontId="31" fillId="2" borderId="31" xfId="0" applyFont="1" applyFill="1" applyBorder="1" applyAlignment="1" applyProtection="1">
      <alignment horizontal="center" vertical="center" textRotation="90"/>
      <protection locked="0"/>
    </xf>
    <xf numFmtId="9" fontId="31" fillId="2" borderId="31" xfId="0" applyNumberFormat="1" applyFont="1" applyFill="1" applyBorder="1" applyAlignment="1">
      <alignment horizontal="center" vertical="center" textRotation="90"/>
    </xf>
    <xf numFmtId="0" fontId="53" fillId="2" borderId="34" xfId="0" applyFont="1" applyFill="1" applyBorder="1" applyAlignment="1">
      <alignment horizontal="center" vertical="center" wrapText="1"/>
    </xf>
    <xf numFmtId="0" fontId="0" fillId="2" borderId="121" xfId="0" applyFill="1" applyBorder="1" applyAlignment="1">
      <alignment vertical="center" wrapText="1"/>
    </xf>
    <xf numFmtId="0" fontId="0" fillId="2" borderId="122" xfId="0" applyFill="1" applyBorder="1" applyAlignment="1">
      <alignment vertical="center"/>
    </xf>
    <xf numFmtId="0" fontId="0" fillId="2" borderId="124" xfId="0" applyFill="1" applyBorder="1" applyAlignment="1">
      <alignment horizontal="left" vertical="center"/>
    </xf>
    <xf numFmtId="0" fontId="0" fillId="2" borderId="121" xfId="0" applyFill="1" applyBorder="1" applyAlignment="1">
      <alignment horizontal="left" vertical="center"/>
    </xf>
    <xf numFmtId="0" fontId="0" fillId="2" borderId="125" xfId="0" applyFill="1" applyBorder="1" applyAlignment="1">
      <alignment vertical="center"/>
    </xf>
    <xf numFmtId="0" fontId="0" fillId="2" borderId="101" xfId="0" applyFill="1" applyBorder="1" applyAlignment="1">
      <alignment horizontal="left" vertical="center"/>
    </xf>
    <xf numFmtId="0" fontId="0" fillId="2" borderId="127" xfId="0" applyFill="1" applyBorder="1" applyAlignment="1">
      <alignment horizontal="left" vertical="center"/>
    </xf>
    <xf numFmtId="0" fontId="0" fillId="2" borderId="102" xfId="0" applyFill="1" applyBorder="1" applyAlignment="1">
      <alignment horizontal="left" vertical="center"/>
    </xf>
    <xf numFmtId="0" fontId="0" fillId="2" borderId="128" xfId="0" applyFill="1" applyBorder="1" applyAlignment="1">
      <alignment horizontal="center" vertical="center" wrapText="1"/>
    </xf>
    <xf numFmtId="0" fontId="0" fillId="2" borderId="27" xfId="0" applyFill="1" applyBorder="1" applyAlignment="1">
      <alignment horizontal="center" vertical="center"/>
    </xf>
    <xf numFmtId="0" fontId="0" fillId="2" borderId="131" xfId="0" applyFill="1" applyBorder="1" applyAlignment="1">
      <alignment horizontal="center" vertical="center" wrapText="1"/>
    </xf>
    <xf numFmtId="0" fontId="0" fillId="2" borderId="131" xfId="0" applyFill="1" applyBorder="1" applyAlignment="1">
      <alignment horizontal="center" vertical="center"/>
    </xf>
    <xf numFmtId="0" fontId="0" fillId="2" borderId="28" xfId="0" applyFill="1" applyBorder="1" applyAlignment="1">
      <alignment horizontal="center" vertical="center"/>
    </xf>
    <xf numFmtId="0" fontId="0" fillId="2" borderId="0" xfId="0" applyFill="1" applyAlignment="1" applyProtection="1">
      <alignment horizontal="center"/>
      <protection locked="0"/>
    </xf>
    <xf numFmtId="0" fontId="0" fillId="26" borderId="0" xfId="0" applyFill="1" applyAlignment="1" applyProtection="1">
      <alignment horizontal="center"/>
      <protection locked="0"/>
    </xf>
    <xf numFmtId="0" fontId="0" fillId="26" borderId="0" xfId="0" applyFill="1" applyAlignment="1" applyProtection="1">
      <alignment horizontal="center" vertical="center"/>
      <protection locked="0"/>
    </xf>
    <xf numFmtId="0" fontId="15" fillId="2" borderId="134" xfId="0" applyFont="1" applyFill="1" applyBorder="1" applyAlignment="1" applyProtection="1">
      <alignment horizontal="center" vertical="center" wrapText="1"/>
      <protection locked="0"/>
    </xf>
    <xf numFmtId="0" fontId="16" fillId="2" borderId="122" xfId="0" applyFont="1" applyFill="1" applyBorder="1" applyAlignment="1" applyProtection="1">
      <alignment horizontal="center" vertical="center" wrapText="1"/>
      <protection locked="0"/>
    </xf>
    <xf numFmtId="0" fontId="17" fillId="2" borderId="122" xfId="0" applyFont="1" applyFill="1" applyBorder="1" applyAlignment="1" applyProtection="1">
      <alignment horizontal="justify" vertical="center" wrapText="1"/>
      <protection locked="0"/>
    </xf>
    <xf numFmtId="0" fontId="0" fillId="2" borderId="122" xfId="0" applyFill="1" applyBorder="1" applyAlignment="1" applyProtection="1">
      <alignment horizontal="center" vertical="center" wrapText="1"/>
      <protection locked="0"/>
    </xf>
    <xf numFmtId="0" fontId="14" fillId="2" borderId="122" xfId="0" applyFont="1" applyFill="1" applyBorder="1" applyAlignment="1" applyProtection="1">
      <alignment horizontal="center" vertical="center" wrapText="1"/>
      <protection locked="0"/>
    </xf>
    <xf numFmtId="9" fontId="0" fillId="2" borderId="122" xfId="0" applyNumberFormat="1" applyFill="1" applyBorder="1" applyAlignment="1" applyProtection="1">
      <alignment horizontal="center" vertical="center" wrapText="1"/>
      <protection locked="0"/>
    </xf>
    <xf numFmtId="9" fontId="0" fillId="2" borderId="122" xfId="0" applyNumberFormat="1" applyFill="1" applyBorder="1" applyAlignment="1">
      <alignment horizontal="center" vertical="center" wrapText="1"/>
    </xf>
    <xf numFmtId="0" fontId="74" fillId="2" borderId="0" xfId="0" applyFont="1" applyFill="1" applyAlignment="1">
      <alignment horizontal="justify" vertical="center"/>
    </xf>
    <xf numFmtId="9" fontId="0" fillId="2" borderId="122" xfId="0" applyNumberFormat="1" applyFill="1" applyBorder="1" applyAlignment="1" applyProtection="1">
      <alignment vertical="center" wrapText="1"/>
      <protection locked="0"/>
    </xf>
    <xf numFmtId="9" fontId="0" fillId="2" borderId="122" xfId="0" applyNumberFormat="1" applyFill="1" applyBorder="1" applyAlignment="1">
      <alignment vertical="center" wrapText="1"/>
    </xf>
    <xf numFmtId="0" fontId="0" fillId="2" borderId="122" xfId="0" applyFill="1" applyBorder="1" applyAlignment="1" applyProtection="1">
      <alignment vertical="center" wrapText="1"/>
      <protection locked="0"/>
    </xf>
    <xf numFmtId="0" fontId="14" fillId="2" borderId="122" xfId="0" applyFont="1" applyFill="1" applyBorder="1" applyAlignment="1" applyProtection="1">
      <alignment vertical="center" wrapText="1"/>
      <protection locked="0"/>
    </xf>
    <xf numFmtId="9" fontId="0" fillId="2" borderId="34" xfId="0" applyNumberFormat="1" applyFill="1" applyBorder="1" applyAlignment="1">
      <alignment horizontal="center" vertical="center" wrapText="1"/>
    </xf>
    <xf numFmtId="9" fontId="31" fillId="2" borderId="31" xfId="0" applyNumberFormat="1" applyFont="1" applyFill="1" applyBorder="1" applyAlignment="1">
      <alignment horizontal="center" vertical="center" wrapText="1"/>
    </xf>
    <xf numFmtId="9" fontId="31" fillId="2" borderId="31" xfId="0" applyNumberFormat="1" applyFont="1" applyFill="1" applyBorder="1" applyAlignment="1">
      <alignment horizontal="center" vertical="center"/>
    </xf>
    <xf numFmtId="0" fontId="31" fillId="9" borderId="31" xfId="0" applyFont="1" applyFill="1" applyBorder="1" applyAlignment="1" applyProtection="1">
      <alignment horizontal="center" vertical="center"/>
      <protection locked="0"/>
    </xf>
    <xf numFmtId="0" fontId="0" fillId="9" borderId="31" xfId="0" applyFill="1" applyBorder="1" applyAlignment="1">
      <alignment horizontal="center" vertical="center" wrapText="1"/>
    </xf>
    <xf numFmtId="0" fontId="31" fillId="9" borderId="31" xfId="0" applyFont="1" applyFill="1" applyBorder="1" applyAlignment="1" applyProtection="1">
      <alignment horizontal="center" vertical="center" wrapText="1"/>
      <protection locked="0"/>
    </xf>
    <xf numFmtId="0" fontId="38" fillId="2" borderId="33" xfId="0" applyFont="1" applyFill="1" applyBorder="1" applyAlignment="1">
      <alignment horizontal="center" vertical="center"/>
    </xf>
    <xf numFmtId="0" fontId="38" fillId="2" borderId="52" xfId="0" applyFont="1" applyFill="1" applyBorder="1" applyAlignment="1">
      <alignment horizontal="center" vertical="center"/>
    </xf>
    <xf numFmtId="0" fontId="0" fillId="2" borderId="73" xfId="0" applyFill="1" applyBorder="1" applyAlignment="1">
      <alignment horizontal="center" vertical="center"/>
    </xf>
    <xf numFmtId="14" fontId="53" fillId="2" borderId="34" xfId="0" applyNumberFormat="1" applyFont="1" applyFill="1" applyBorder="1" applyAlignment="1">
      <alignment horizontal="center" vertical="center" wrapText="1"/>
    </xf>
    <xf numFmtId="0" fontId="0" fillId="2" borderId="136" xfId="0" applyFill="1" applyBorder="1" applyAlignment="1">
      <alignment horizontal="left" vertical="center" wrapText="1"/>
    </xf>
    <xf numFmtId="0" fontId="0" fillId="2" borderId="92" xfId="0" applyFill="1" applyBorder="1" applyAlignment="1" applyProtection="1">
      <alignment horizontal="center" vertical="center" wrapText="1"/>
      <protection locked="0"/>
    </xf>
    <xf numFmtId="0" fontId="3" fillId="2" borderId="92" xfId="0" applyFont="1" applyFill="1" applyBorder="1" applyAlignment="1">
      <alignment horizontal="center" vertical="center" wrapText="1"/>
    </xf>
    <xf numFmtId="0" fontId="3" fillId="2" borderId="92" xfId="0" applyFont="1" applyFill="1" applyBorder="1" applyAlignment="1">
      <alignment horizontal="center" vertical="center"/>
    </xf>
    <xf numFmtId="0" fontId="0" fillId="2" borderId="92" xfId="0" applyFill="1" applyBorder="1" applyAlignment="1">
      <alignment horizontal="center" vertical="center"/>
    </xf>
    <xf numFmtId="0" fontId="17" fillId="2" borderId="92" xfId="0" applyFont="1" applyFill="1" applyBorder="1" applyAlignment="1" applyProtection="1">
      <alignment horizontal="justify" vertical="center" wrapText="1"/>
      <protection locked="0"/>
    </xf>
    <xf numFmtId="9" fontId="0" fillId="2" borderId="92" xfId="0" applyNumberFormat="1" applyFill="1" applyBorder="1" applyAlignment="1">
      <alignment horizontal="center" vertical="center"/>
    </xf>
    <xf numFmtId="164" fontId="0" fillId="2" borderId="92" xfId="1" applyNumberFormat="1" applyFont="1" applyFill="1" applyBorder="1" applyAlignment="1" applyProtection="1">
      <alignment horizontal="center" vertical="center"/>
    </xf>
    <xf numFmtId="14" fontId="0" fillId="2" borderId="92" xfId="0" applyNumberFormat="1" applyFill="1" applyBorder="1" applyAlignment="1" applyProtection="1">
      <alignment horizontal="center" vertical="center"/>
      <protection locked="0"/>
    </xf>
    <xf numFmtId="0" fontId="0" fillId="2" borderId="138" xfId="0" applyFill="1" applyBorder="1" applyAlignment="1" applyProtection="1">
      <alignment horizontal="center" vertical="center"/>
      <protection locked="0"/>
    </xf>
    <xf numFmtId="0" fontId="0" fillId="2" borderId="113" xfId="0" applyFill="1" applyBorder="1" applyAlignment="1" applyProtection="1">
      <alignment horizontal="center" vertical="center" wrapText="1"/>
      <protection locked="0"/>
    </xf>
    <xf numFmtId="0" fontId="3" fillId="2" borderId="113" xfId="0" applyFont="1" applyFill="1" applyBorder="1" applyAlignment="1">
      <alignment horizontal="center" vertical="center" wrapText="1"/>
    </xf>
    <xf numFmtId="0" fontId="3" fillId="2" borderId="113" xfId="0" applyFont="1" applyFill="1" applyBorder="1" applyAlignment="1">
      <alignment horizontal="center" vertical="center"/>
    </xf>
    <xf numFmtId="0" fontId="0" fillId="2" borderId="113" xfId="0" applyFill="1" applyBorder="1" applyAlignment="1">
      <alignment horizontal="center" vertical="center"/>
    </xf>
    <xf numFmtId="0" fontId="17" fillId="2" borderId="113" xfId="0" applyFont="1" applyFill="1" applyBorder="1" applyAlignment="1" applyProtection="1">
      <alignment horizontal="justify" vertical="center" wrapText="1"/>
      <protection locked="0"/>
    </xf>
    <xf numFmtId="0" fontId="0" fillId="2" borderId="113" xfId="0" applyFill="1" applyBorder="1" applyAlignment="1" applyProtection="1">
      <alignment horizontal="center" vertical="center"/>
      <protection locked="0"/>
    </xf>
    <xf numFmtId="9" fontId="0" fillId="2" borderId="113" xfId="0" applyNumberFormat="1" applyFill="1" applyBorder="1" applyAlignment="1">
      <alignment horizontal="center" vertical="center"/>
    </xf>
    <xf numFmtId="164" fontId="0" fillId="2" borderId="113" xfId="1" applyNumberFormat="1" applyFont="1" applyFill="1" applyBorder="1" applyAlignment="1" applyProtection="1">
      <alignment horizontal="center" vertical="center"/>
    </xf>
    <xf numFmtId="14" fontId="0" fillId="2" borderId="113" xfId="0" applyNumberFormat="1" applyFill="1" applyBorder="1" applyAlignment="1" applyProtection="1">
      <alignment horizontal="center" vertical="center"/>
      <protection locked="0"/>
    </xf>
    <xf numFmtId="0" fontId="0" fillId="2" borderId="140" xfId="0" applyFill="1" applyBorder="1" applyAlignment="1" applyProtection="1">
      <alignment horizontal="center" vertical="center"/>
      <protection locked="0"/>
    </xf>
    <xf numFmtId="14" fontId="53" fillId="2" borderId="60" xfId="0" applyNumberFormat="1" applyFont="1" applyFill="1" applyBorder="1" applyAlignment="1">
      <alignment horizontal="center" vertical="center" wrapText="1"/>
    </xf>
    <xf numFmtId="0" fontId="53" fillId="2" borderId="60" xfId="0" applyFont="1" applyFill="1" applyBorder="1" applyAlignment="1">
      <alignment horizontal="center" vertical="center" wrapText="1"/>
    </xf>
    <xf numFmtId="0" fontId="53" fillId="2" borderId="60" xfId="0" applyFont="1" applyFill="1" applyBorder="1" applyAlignment="1">
      <alignment horizontal="center" vertical="center"/>
    </xf>
    <xf numFmtId="0" fontId="23" fillId="24" borderId="60" xfId="0" applyFont="1" applyFill="1" applyBorder="1" applyAlignment="1">
      <alignment horizontal="center" vertical="center" wrapText="1"/>
    </xf>
    <xf numFmtId="9" fontId="0" fillId="2" borderId="60" xfId="0" applyNumberFormat="1" applyFill="1" applyBorder="1" applyAlignment="1">
      <alignment horizontal="center" vertical="center" wrapText="1"/>
    </xf>
    <xf numFmtId="0" fontId="23" fillId="25" borderId="60" xfId="0" applyFont="1" applyFill="1" applyBorder="1" applyAlignment="1">
      <alignment horizontal="center" vertical="center" wrapText="1"/>
    </xf>
    <xf numFmtId="0" fontId="0" fillId="2" borderId="60" xfId="0" applyFill="1" applyBorder="1" applyAlignment="1">
      <alignment horizontal="center" vertical="center" wrapText="1"/>
    </xf>
    <xf numFmtId="0" fontId="23" fillId="14" borderId="60" xfId="0" applyFont="1" applyFill="1" applyBorder="1" applyAlignment="1">
      <alignment horizontal="center" vertical="center" wrapText="1"/>
    </xf>
    <xf numFmtId="0" fontId="23" fillId="22" borderId="92" xfId="0" applyFont="1" applyFill="1" applyBorder="1" applyAlignment="1">
      <alignment horizontal="center" vertical="center" wrapText="1"/>
    </xf>
    <xf numFmtId="9" fontId="53" fillId="7" borderId="60" xfId="0" applyNumberFormat="1" applyFont="1" applyFill="1" applyBorder="1" applyAlignment="1">
      <alignment horizontal="center" vertical="center" wrapText="1"/>
    </xf>
    <xf numFmtId="9" fontId="23" fillId="2" borderId="60" xfId="0" applyNumberFormat="1" applyFont="1" applyFill="1" applyBorder="1" applyAlignment="1">
      <alignment horizontal="center" vertical="center" wrapText="1"/>
    </xf>
    <xf numFmtId="0" fontId="38" fillId="2" borderId="107" xfId="0" applyFont="1" applyFill="1" applyBorder="1" applyAlignment="1">
      <alignment horizontal="center" vertical="center" wrapText="1"/>
    </xf>
    <xf numFmtId="0" fontId="23" fillId="2" borderId="60" xfId="0" applyFont="1" applyFill="1" applyBorder="1" applyAlignment="1">
      <alignment horizontal="center" vertical="center" wrapText="1"/>
    </xf>
    <xf numFmtId="0" fontId="23" fillId="23" borderId="60" xfId="0" applyFont="1" applyFill="1" applyBorder="1" applyAlignment="1">
      <alignment horizontal="center" vertical="center" wrapText="1"/>
    </xf>
    <xf numFmtId="9" fontId="53" fillId="2" borderId="60" xfId="0" applyNumberFormat="1" applyFont="1" applyFill="1" applyBorder="1" applyAlignment="1">
      <alignment horizontal="center" vertical="center" wrapText="1"/>
    </xf>
    <xf numFmtId="0" fontId="0" fillId="2" borderId="134" xfId="0" applyFill="1" applyBorder="1" applyAlignment="1" applyProtection="1">
      <alignment horizontal="center" vertical="center" wrapText="1"/>
      <protection locked="0"/>
    </xf>
    <xf numFmtId="0" fontId="79" fillId="2" borderId="143" xfId="0" applyFont="1" applyFill="1" applyBorder="1" applyAlignment="1">
      <alignment horizontal="left" vertical="center" wrapText="1"/>
    </xf>
    <xf numFmtId="0" fontId="77" fillId="2" borderId="143" xfId="0" applyFont="1" applyFill="1" applyBorder="1" applyAlignment="1">
      <alignment horizontal="center" vertical="center"/>
    </xf>
    <xf numFmtId="9" fontId="77" fillId="2" borderId="143" xfId="0" applyNumberFormat="1" applyFont="1" applyFill="1" applyBorder="1" applyAlignment="1">
      <alignment horizontal="center" vertical="center"/>
    </xf>
    <xf numFmtId="164" fontId="77" fillId="2" borderId="143" xfId="0" applyNumberFormat="1" applyFont="1" applyFill="1" applyBorder="1" applyAlignment="1">
      <alignment horizontal="center" vertical="center"/>
    </xf>
    <xf numFmtId="0" fontId="80" fillId="2" borderId="143" xfId="0" applyFont="1" applyFill="1" applyBorder="1" applyAlignment="1">
      <alignment horizontal="center" vertical="center" wrapText="1"/>
    </xf>
    <xf numFmtId="0" fontId="80" fillId="2" borderId="143" xfId="0" applyFont="1" applyFill="1" applyBorder="1" applyAlignment="1">
      <alignment horizontal="center" vertical="center"/>
    </xf>
    <xf numFmtId="0" fontId="79" fillId="2" borderId="143"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17" fillId="2" borderId="0" xfId="0" applyFont="1" applyFill="1" applyAlignment="1" applyProtection="1">
      <alignment horizontal="justify" vertical="center" wrapText="1"/>
      <protection locked="0"/>
    </xf>
    <xf numFmtId="9" fontId="0" fillId="2" borderId="0" xfId="0" applyNumberFormat="1" applyFill="1" applyAlignment="1">
      <alignment horizontal="center" vertical="center"/>
    </xf>
    <xf numFmtId="0" fontId="38" fillId="2" borderId="144" xfId="0" applyFont="1" applyFill="1" applyBorder="1" applyAlignment="1">
      <alignment horizontal="center" vertical="center"/>
    </xf>
    <xf numFmtId="0" fontId="80" fillId="2" borderId="145" xfId="0" applyFont="1" applyFill="1" applyBorder="1" applyAlignment="1">
      <alignment horizontal="center" vertical="center"/>
    </xf>
    <xf numFmtId="0" fontId="77" fillId="2" borderId="141" xfId="0" applyFont="1" applyFill="1" applyBorder="1" applyAlignment="1">
      <alignment horizontal="center" vertical="center"/>
    </xf>
    <xf numFmtId="0" fontId="77" fillId="2" borderId="60" xfId="0" applyFont="1" applyFill="1" applyBorder="1" applyAlignment="1">
      <alignment horizontal="center" vertical="center"/>
    </xf>
    <xf numFmtId="0" fontId="0" fillId="2" borderId="60" xfId="0" applyFill="1" applyBorder="1" applyAlignment="1" applyProtection="1">
      <alignment horizontal="center" vertical="center" wrapText="1"/>
      <protection locked="0"/>
    </xf>
    <xf numFmtId="14" fontId="0" fillId="2" borderId="60" xfId="0" applyNumberFormat="1" applyFill="1" applyBorder="1" applyAlignment="1" applyProtection="1">
      <alignment horizontal="center" vertical="center"/>
      <protection locked="0"/>
    </xf>
    <xf numFmtId="0" fontId="11" fillId="2" borderId="30" xfId="0" applyFont="1" applyFill="1" applyBorder="1" applyAlignment="1">
      <alignment vertical="center" textRotation="90" wrapText="1"/>
    </xf>
    <xf numFmtId="0" fontId="0" fillId="2" borderId="52" xfId="0" applyFill="1" applyBorder="1" applyAlignment="1">
      <alignment horizontal="left" vertical="top"/>
    </xf>
    <xf numFmtId="0" fontId="0" fillId="2" borderId="105" xfId="0" applyFill="1" applyBorder="1" applyAlignment="1">
      <alignment horizontal="left" vertical="top" wrapText="1"/>
    </xf>
    <xf numFmtId="164" fontId="0" fillId="2" borderId="31" xfId="1" applyNumberFormat="1" applyFont="1" applyFill="1" applyBorder="1" applyAlignment="1" applyProtection="1">
      <alignment horizontal="center" vertical="center"/>
    </xf>
    <xf numFmtId="0" fontId="0" fillId="2" borderId="105" xfId="0" applyFill="1" applyBorder="1" applyAlignment="1">
      <alignment horizontal="center" vertical="center"/>
    </xf>
    <xf numFmtId="0" fontId="17" fillId="2" borderId="105" xfId="0" applyFont="1" applyFill="1" applyBorder="1" applyAlignment="1" applyProtection="1">
      <alignment horizontal="justify" vertical="center" wrapText="1"/>
      <protection locked="0"/>
    </xf>
    <xf numFmtId="0" fontId="0" fillId="2" borderId="105" xfId="0" applyFill="1" applyBorder="1" applyAlignment="1" applyProtection="1">
      <alignment horizontal="center" vertical="center"/>
      <protection locked="0"/>
    </xf>
    <xf numFmtId="164" fontId="0" fillId="2" borderId="105" xfId="1" applyNumberFormat="1" applyFont="1" applyFill="1" applyBorder="1" applyAlignment="1" applyProtection="1">
      <alignment horizontal="center" vertical="center"/>
    </xf>
    <xf numFmtId="164" fontId="0" fillId="2" borderId="34" xfId="1" applyNumberFormat="1" applyFont="1" applyFill="1" applyBorder="1" applyAlignment="1" applyProtection="1">
      <alignment horizontal="center" vertical="center"/>
    </xf>
    <xf numFmtId="0" fontId="0" fillId="2" borderId="71" xfId="0" applyFill="1" applyBorder="1" applyAlignment="1">
      <alignment horizontal="center" vertical="top"/>
    </xf>
    <xf numFmtId="0" fontId="0" fillId="2" borderId="55" xfId="0" applyFill="1" applyBorder="1" applyAlignment="1">
      <alignment horizontal="center" vertical="top"/>
    </xf>
    <xf numFmtId="0" fontId="53" fillId="14" borderId="60" xfId="0" applyFont="1" applyFill="1" applyBorder="1" applyAlignment="1">
      <alignment horizontal="center" vertical="center" wrapText="1"/>
    </xf>
    <xf numFmtId="0" fontId="38" fillId="2" borderId="56" xfId="0" applyFont="1" applyFill="1" applyBorder="1" applyAlignment="1">
      <alignment horizontal="center" vertical="center" wrapText="1"/>
    </xf>
    <xf numFmtId="0" fontId="81" fillId="13" borderId="146" xfId="0" applyFont="1" applyFill="1" applyBorder="1" applyAlignment="1">
      <alignment horizontal="center" vertical="center" wrapText="1" readingOrder="1"/>
    </xf>
    <xf numFmtId="0" fontId="23" fillId="22" borderId="147" xfId="0" applyFont="1" applyFill="1" applyBorder="1" applyAlignment="1">
      <alignment horizontal="center" vertical="center" wrapText="1"/>
    </xf>
    <xf numFmtId="0" fontId="23" fillId="22" borderId="148" xfId="0" applyFont="1" applyFill="1" applyBorder="1" applyAlignment="1">
      <alignment horizontal="center" vertical="center" wrapText="1"/>
    </xf>
    <xf numFmtId="9" fontId="0" fillId="2" borderId="61" xfId="0" applyNumberFormat="1" applyFill="1" applyBorder="1" applyAlignment="1">
      <alignment horizontal="center" vertical="center" wrapText="1"/>
    </xf>
    <xf numFmtId="0" fontId="23" fillId="14" borderId="61" xfId="0" applyFont="1" applyFill="1" applyBorder="1" applyAlignment="1">
      <alignment horizontal="center" vertical="center" wrapText="1"/>
    </xf>
    <xf numFmtId="0" fontId="23" fillId="24" borderId="61" xfId="0" applyFont="1" applyFill="1" applyBorder="1" applyAlignment="1">
      <alignment horizontal="center" vertical="center" wrapText="1"/>
    </xf>
    <xf numFmtId="0" fontId="0" fillId="9" borderId="0" xfId="0" applyFill="1" applyAlignment="1">
      <alignment horizontal="center" vertical="center" wrapText="1"/>
    </xf>
    <xf numFmtId="14" fontId="53" fillId="2" borderId="61" xfId="0" applyNumberFormat="1" applyFont="1" applyFill="1" applyBorder="1" applyAlignment="1">
      <alignment horizontal="center" vertical="center"/>
    </xf>
    <xf numFmtId="0" fontId="53" fillId="2" borderId="61" xfId="0" applyFont="1" applyFill="1" applyBorder="1" applyAlignment="1">
      <alignment horizontal="center" vertical="center" wrapText="1"/>
    </xf>
    <xf numFmtId="0" fontId="53" fillId="2" borderId="61" xfId="0" applyFont="1" applyFill="1" applyBorder="1" applyAlignment="1">
      <alignment horizontal="center" vertical="center"/>
    </xf>
    <xf numFmtId="0" fontId="3" fillId="0" borderId="122" xfId="0" applyFont="1" applyBorder="1" applyAlignment="1">
      <alignment horizontal="center" vertical="center" wrapText="1"/>
    </xf>
    <xf numFmtId="0" fontId="3" fillId="0" borderId="122" xfId="0" applyFont="1" applyBorder="1" applyAlignment="1">
      <alignment horizontal="center" vertical="center"/>
    </xf>
    <xf numFmtId="164" fontId="0" fillId="2" borderId="122" xfId="1" applyNumberFormat="1" applyFont="1" applyFill="1" applyBorder="1" applyAlignment="1" applyProtection="1">
      <alignment horizontal="center" vertical="center"/>
    </xf>
    <xf numFmtId="9" fontId="0" fillId="2" borderId="122" xfId="0" applyNumberFormat="1" applyFill="1" applyBorder="1" applyAlignment="1">
      <alignment horizontal="center" vertical="center"/>
    </xf>
    <xf numFmtId="0" fontId="0" fillId="2" borderId="122" xfId="0" applyFill="1" applyBorder="1" applyAlignment="1" applyProtection="1">
      <alignment horizontal="center" vertical="center"/>
      <protection locked="0"/>
    </xf>
    <xf numFmtId="0" fontId="0" fillId="2" borderId="122" xfId="0" applyFill="1" applyBorder="1" applyAlignment="1">
      <alignment horizontal="center" vertical="center"/>
    </xf>
    <xf numFmtId="0" fontId="11" fillId="2" borderId="133" xfId="0" applyFont="1" applyFill="1" applyBorder="1" applyAlignment="1">
      <alignment horizontal="center" vertical="center" textRotation="90" wrapText="1"/>
    </xf>
    <xf numFmtId="0" fontId="11" fillId="2" borderId="51" xfId="0" applyFont="1" applyFill="1" applyBorder="1" applyAlignment="1">
      <alignment horizontal="center" vertical="center" textRotation="90" wrapText="1"/>
    </xf>
    <xf numFmtId="0" fontId="38" fillId="2" borderId="33"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0" fillId="2" borderId="67" xfId="0" applyFill="1" applyBorder="1" applyAlignment="1" applyProtection="1">
      <alignment horizontal="center" vertical="center" wrapText="1"/>
      <protection locked="0"/>
    </xf>
    <xf numFmtId="0" fontId="0" fillId="2" borderId="92" xfId="0" applyFill="1" applyBorder="1" applyAlignment="1" applyProtection="1">
      <alignment horizontal="center" vertical="center" wrapText="1"/>
      <protection locked="0"/>
    </xf>
    <xf numFmtId="0" fontId="14" fillId="2" borderId="67" xfId="0" applyFont="1" applyFill="1" applyBorder="1" applyAlignment="1" applyProtection="1">
      <alignment horizontal="center" vertical="center" wrapText="1"/>
      <protection locked="0"/>
    </xf>
    <xf numFmtId="0" fontId="14" fillId="2" borderId="92" xfId="0" applyFont="1" applyFill="1" applyBorder="1" applyAlignment="1" applyProtection="1">
      <alignment horizontal="center" vertical="center" wrapText="1"/>
      <protection locked="0"/>
    </xf>
    <xf numFmtId="0" fontId="3" fillId="2" borderId="67" xfId="0" applyFont="1" applyFill="1" applyBorder="1" applyAlignment="1">
      <alignment horizontal="center" vertical="center" wrapText="1"/>
    </xf>
    <xf numFmtId="0" fontId="3" fillId="2" borderId="92" xfId="0" applyFont="1" applyFill="1" applyBorder="1" applyAlignment="1">
      <alignment horizontal="center" vertical="center" wrapText="1"/>
    </xf>
    <xf numFmtId="9" fontId="0" fillId="2" borderId="67" xfId="0" applyNumberFormat="1" applyFill="1" applyBorder="1" applyAlignment="1">
      <alignment horizontal="center" vertical="center" wrapText="1"/>
    </xf>
    <xf numFmtId="9" fontId="0" fillId="2" borderId="92" xfId="0" applyNumberFormat="1" applyFill="1" applyBorder="1" applyAlignment="1">
      <alignment horizontal="center" vertical="center" wrapText="1"/>
    </xf>
    <xf numFmtId="9" fontId="0" fillId="2" borderId="67" xfId="0" applyNumberFormat="1" applyFill="1" applyBorder="1" applyAlignment="1" applyProtection="1">
      <alignment horizontal="center" vertical="center" wrapText="1"/>
      <protection locked="0"/>
    </xf>
    <xf numFmtId="9" fontId="0" fillId="2" borderId="92" xfId="0" applyNumberFormat="1" applyFill="1" applyBorder="1" applyAlignment="1" applyProtection="1">
      <alignment horizontal="center" vertical="center" wrapText="1"/>
      <protection locked="0"/>
    </xf>
    <xf numFmtId="0" fontId="3" fillId="2" borderId="67" xfId="0" applyFont="1" applyFill="1" applyBorder="1" applyAlignment="1">
      <alignment horizontal="center" vertical="center"/>
    </xf>
    <xf numFmtId="0" fontId="3" fillId="2" borderId="92" xfId="0" applyFont="1" applyFill="1" applyBorder="1" applyAlignment="1">
      <alignment horizontal="center" vertical="center"/>
    </xf>
    <xf numFmtId="0" fontId="0" fillId="2" borderId="76"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79" xfId="0" applyFill="1" applyBorder="1" applyAlignment="1">
      <alignment horizontal="center" vertical="center" wrapText="1"/>
    </xf>
    <xf numFmtId="0" fontId="44" fillId="2" borderId="84" xfId="0" applyFont="1" applyFill="1" applyBorder="1" applyAlignment="1" applyProtection="1">
      <alignment horizontal="center" vertical="top" wrapText="1"/>
      <protection locked="0"/>
    </xf>
    <xf numFmtId="0" fontId="44" fillId="2" borderId="86" xfId="0" applyFont="1" applyFill="1" applyBorder="1" applyAlignment="1" applyProtection="1">
      <alignment horizontal="center" vertical="top" wrapText="1"/>
      <protection locked="0"/>
    </xf>
    <xf numFmtId="0" fontId="45" fillId="2" borderId="84" xfId="0" applyFont="1" applyFill="1" applyBorder="1" applyAlignment="1" applyProtection="1">
      <alignment horizontal="center" vertical="top" wrapText="1"/>
      <protection locked="0"/>
    </xf>
    <xf numFmtId="0" fontId="45" fillId="2" borderId="86" xfId="0" applyFont="1" applyFill="1" applyBorder="1" applyAlignment="1" applyProtection="1">
      <alignment horizontal="center" vertical="top" wrapText="1"/>
      <protection locked="0"/>
    </xf>
    <xf numFmtId="0" fontId="0" fillId="2" borderId="84" xfId="0" applyFill="1" applyBorder="1" applyAlignment="1" applyProtection="1">
      <alignment horizontal="center" vertical="center" wrapText="1"/>
      <protection locked="0"/>
    </xf>
    <xf numFmtId="0" fontId="0" fillId="2" borderId="86" xfId="0" applyFill="1" applyBorder="1" applyAlignment="1" applyProtection="1">
      <alignment horizontal="center" vertical="center" wrapText="1"/>
      <protection locked="0"/>
    </xf>
    <xf numFmtId="0" fontId="0" fillId="2" borderId="93" xfId="0" applyFill="1" applyBorder="1" applyAlignment="1">
      <alignment horizontal="center" vertical="center" wrapText="1"/>
    </xf>
    <xf numFmtId="0" fontId="0" fillId="2" borderId="102" xfId="0" applyFill="1" applyBorder="1" applyAlignment="1">
      <alignment horizontal="center" vertical="center" wrapText="1"/>
    </xf>
    <xf numFmtId="0" fontId="0" fillId="2" borderId="34" xfId="0" applyFill="1" applyBorder="1" applyAlignment="1">
      <alignment horizontal="center" vertical="center" wrapText="1"/>
    </xf>
    <xf numFmtId="0" fontId="10" fillId="7" borderId="26" xfId="0" applyFont="1" applyFill="1" applyBorder="1" applyAlignment="1">
      <alignment horizontal="left" vertical="center"/>
    </xf>
    <xf numFmtId="0" fontId="10" fillId="7" borderId="27" xfId="0" applyFont="1" applyFill="1" applyBorder="1" applyAlignment="1">
      <alignment horizontal="left" vertical="center"/>
    </xf>
    <xf numFmtId="0" fontId="10" fillId="7" borderId="28" xfId="0" applyFont="1" applyFill="1" applyBorder="1" applyAlignment="1">
      <alignment horizontal="left" vertical="center"/>
    </xf>
    <xf numFmtId="0" fontId="23" fillId="2" borderId="60" xfId="0" applyFont="1" applyFill="1" applyBorder="1" applyAlignment="1">
      <alignment horizontal="center" vertical="center" wrapText="1"/>
    </xf>
    <xf numFmtId="0" fontId="16" fillId="2" borderId="61" xfId="0" applyFont="1" applyFill="1" applyBorder="1"/>
    <xf numFmtId="9" fontId="23" fillId="2" borderId="30" xfId="0" applyNumberFormat="1" applyFont="1" applyFill="1" applyBorder="1" applyAlignment="1">
      <alignment horizontal="center" vertical="center"/>
    </xf>
    <xf numFmtId="9" fontId="23" fillId="2" borderId="34" xfId="0" applyNumberFormat="1" applyFont="1" applyFill="1" applyBorder="1" applyAlignment="1">
      <alignment horizontal="center" vertical="center"/>
    </xf>
    <xf numFmtId="0" fontId="5" fillId="2" borderId="0" xfId="0" applyFont="1" applyFill="1" applyAlignment="1" applyProtection="1">
      <alignment horizontal="center"/>
      <protection locked="0"/>
    </xf>
    <xf numFmtId="0" fontId="9" fillId="5" borderId="12" xfId="0" applyFont="1" applyFill="1" applyBorder="1" applyAlignment="1">
      <alignment horizontal="center" vertical="center" wrapText="1"/>
    </xf>
    <xf numFmtId="0" fontId="7" fillId="5" borderId="14"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15" xfId="0" applyFont="1" applyFill="1" applyBorder="1" applyAlignment="1">
      <alignment horizontal="center" vertical="center" wrapText="1"/>
    </xf>
    <xf numFmtId="0" fontId="7" fillId="5" borderId="23" xfId="0" applyFont="1" applyFill="1" applyBorder="1" applyAlignment="1">
      <alignment horizontal="center" vertical="center" wrapText="1"/>
    </xf>
    <xf numFmtId="0" fontId="7" fillId="5" borderId="12"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7" fillId="5" borderId="24" xfId="0" applyFont="1" applyFill="1" applyBorder="1" applyAlignment="1">
      <alignment horizontal="center" vertical="center" wrapText="1"/>
    </xf>
    <xf numFmtId="0" fontId="7" fillId="5" borderId="12" xfId="0" applyFont="1" applyFill="1" applyBorder="1" applyAlignment="1">
      <alignment horizontal="center" vertical="center" textRotation="90" wrapText="1"/>
    </xf>
    <xf numFmtId="0" fontId="7" fillId="5" borderId="16" xfId="0" applyFont="1" applyFill="1" applyBorder="1" applyAlignment="1">
      <alignment horizontal="center" vertical="center" textRotation="90" wrapText="1"/>
    </xf>
    <xf numFmtId="0" fontId="6" fillId="2" borderId="1" xfId="0" applyFont="1" applyFill="1" applyBorder="1" applyAlignment="1" applyProtection="1">
      <alignment horizontal="center" vertical="center"/>
      <protection locked="0"/>
    </xf>
    <xf numFmtId="0" fontId="6" fillId="2" borderId="2" xfId="0" applyFont="1" applyFill="1" applyBorder="1" applyAlignment="1" applyProtection="1">
      <alignment horizontal="center" vertical="center"/>
      <protection locked="0"/>
    </xf>
    <xf numFmtId="0" fontId="6" fillId="2" borderId="0" xfId="0" applyFont="1" applyFill="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2" fillId="5" borderId="4"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13" xfId="0" applyFont="1" applyFill="1" applyBorder="1" applyAlignment="1">
      <alignment horizontal="center" vertical="center" wrapText="1"/>
    </xf>
    <xf numFmtId="0" fontId="7" fillId="5" borderId="4" xfId="0" applyFont="1" applyFill="1" applyBorder="1" applyAlignment="1">
      <alignment horizontal="center" vertical="center" textRotation="90" wrapText="1"/>
    </xf>
    <xf numFmtId="0" fontId="7" fillId="5" borderId="13" xfId="0" applyFont="1" applyFill="1" applyBorder="1" applyAlignment="1">
      <alignment horizontal="center" vertical="center" textRotation="90" wrapText="1"/>
    </xf>
    <xf numFmtId="0" fontId="8" fillId="5" borderId="5" xfId="0" applyFont="1" applyFill="1" applyBorder="1" applyAlignment="1">
      <alignment horizontal="center" vertical="center"/>
    </xf>
    <xf numFmtId="0" fontId="8" fillId="5" borderId="6" xfId="0" applyFont="1" applyFill="1" applyBorder="1" applyAlignment="1">
      <alignment horizontal="center" vertical="center"/>
    </xf>
    <xf numFmtId="0" fontId="8" fillId="5" borderId="7" xfId="0" applyFont="1" applyFill="1" applyBorder="1" applyAlignment="1">
      <alignment horizontal="center" vertical="center"/>
    </xf>
    <xf numFmtId="0" fontId="8" fillId="5" borderId="8" xfId="0" applyFont="1" applyFill="1" applyBorder="1" applyAlignment="1">
      <alignment horizontal="center" vertical="center"/>
    </xf>
    <xf numFmtId="0" fontId="9" fillId="5" borderId="9" xfId="0" applyFont="1" applyFill="1" applyBorder="1" applyAlignment="1">
      <alignment horizontal="center" vertical="center" wrapText="1"/>
    </xf>
    <xf numFmtId="0" fontId="9" fillId="5" borderId="0" xfId="0" applyFont="1" applyFill="1" applyAlignment="1">
      <alignment horizontal="center" vertical="center" wrapText="1"/>
    </xf>
    <xf numFmtId="0" fontId="9" fillId="5" borderId="10" xfId="0" applyFont="1" applyFill="1" applyBorder="1" applyAlignment="1">
      <alignment horizontal="center" vertical="center" wrapText="1"/>
    </xf>
    <xf numFmtId="0" fontId="9" fillId="5" borderId="1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8" fillId="6" borderId="25" xfId="0" applyFont="1" applyFill="1" applyBorder="1" applyAlignment="1" applyProtection="1">
      <alignment horizontal="center" vertical="center" textRotation="90" wrapText="1"/>
      <protection locked="0"/>
    </xf>
    <xf numFmtId="0" fontId="8" fillId="6" borderId="0" xfId="0" applyFont="1" applyFill="1" applyAlignment="1" applyProtection="1">
      <alignment horizontal="center" vertical="center" textRotation="90" wrapText="1"/>
      <protection locked="0"/>
    </xf>
    <xf numFmtId="0" fontId="10" fillId="7" borderId="26" xfId="0" applyFont="1" applyFill="1" applyBorder="1" applyAlignment="1" applyProtection="1">
      <alignment horizontal="left"/>
      <protection locked="0"/>
    </xf>
    <xf numFmtId="0" fontId="10" fillId="7" borderId="27" xfId="0" applyFont="1" applyFill="1" applyBorder="1" applyAlignment="1" applyProtection="1">
      <alignment horizontal="left"/>
      <protection locked="0"/>
    </xf>
    <xf numFmtId="0" fontId="10" fillId="7" borderId="28" xfId="0" applyFont="1" applyFill="1" applyBorder="1" applyAlignment="1" applyProtection="1">
      <alignment horizontal="left"/>
      <protection locked="0"/>
    </xf>
    <xf numFmtId="0" fontId="11" fillId="7" borderId="0" xfId="0" applyFont="1" applyFill="1" applyAlignment="1" applyProtection="1">
      <alignment horizontal="center" vertical="center" textRotation="90" wrapText="1"/>
      <protection locked="0"/>
    </xf>
    <xf numFmtId="0" fontId="13" fillId="2" borderId="29" xfId="0" applyFont="1" applyFill="1" applyBorder="1" applyAlignment="1">
      <alignment horizontal="center" vertical="center"/>
    </xf>
    <xf numFmtId="0" fontId="0" fillId="2" borderId="122" xfId="0" applyFill="1" applyBorder="1" applyAlignment="1" applyProtection="1">
      <alignment horizontal="center" vertical="center" wrapText="1"/>
      <protection locked="0"/>
    </xf>
    <xf numFmtId="0" fontId="0" fillId="2" borderId="66" xfId="0" applyFill="1" applyBorder="1" applyAlignment="1" applyProtection="1">
      <alignment horizontal="center" vertical="center" wrapText="1"/>
      <protection locked="0"/>
    </xf>
    <xf numFmtId="0" fontId="14" fillId="2" borderId="122" xfId="0" applyFont="1" applyFill="1" applyBorder="1" applyAlignment="1" applyProtection="1">
      <alignment horizontal="center" vertical="center" wrapText="1"/>
      <protection locked="0"/>
    </xf>
    <xf numFmtId="0" fontId="7" fillId="5" borderId="20" xfId="0" applyFont="1" applyFill="1" applyBorder="1" applyAlignment="1">
      <alignment horizontal="center" vertical="center" wrapText="1"/>
    </xf>
    <xf numFmtId="0" fontId="7" fillId="5" borderId="21" xfId="0" applyFont="1" applyFill="1" applyBorder="1" applyAlignment="1">
      <alignment horizontal="center" vertical="center" wrapText="1"/>
    </xf>
    <xf numFmtId="0" fontId="7" fillId="5" borderId="17"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7" fillId="5" borderId="19" xfId="0" applyFont="1" applyFill="1" applyBorder="1" applyAlignment="1">
      <alignment horizontal="center" vertical="center" textRotation="90" wrapText="1"/>
    </xf>
    <xf numFmtId="0" fontId="7" fillId="5" borderId="24" xfId="0" applyFont="1" applyFill="1" applyBorder="1" applyAlignment="1">
      <alignment horizontal="center" vertical="center" textRotation="90" wrapText="1"/>
    </xf>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9" fontId="0" fillId="2" borderId="30" xfId="0" applyNumberFormat="1" applyFill="1" applyBorder="1" applyAlignment="1">
      <alignment horizontal="center" vertical="center" wrapText="1"/>
    </xf>
    <xf numFmtId="9" fontId="0" fillId="2" borderId="31" xfId="0" applyNumberFormat="1" applyFill="1" applyBorder="1" applyAlignment="1">
      <alignment horizontal="center" vertical="center" wrapText="1"/>
    </xf>
    <xf numFmtId="0" fontId="3" fillId="0" borderId="30" xfId="0" applyFont="1" applyBorder="1" applyAlignment="1">
      <alignment horizontal="center" vertical="center"/>
    </xf>
    <xf numFmtId="0" fontId="3" fillId="0" borderId="31" xfId="0" applyFont="1" applyBorder="1" applyAlignment="1">
      <alignment horizontal="center" vertical="center"/>
    </xf>
    <xf numFmtId="0" fontId="13" fillId="2" borderId="32" xfId="0" applyFont="1" applyFill="1" applyBorder="1" applyAlignment="1">
      <alignment horizontal="center" vertical="center"/>
    </xf>
    <xf numFmtId="0" fontId="0" fillId="2" borderId="30" xfId="0" applyFill="1" applyBorder="1" applyAlignment="1" applyProtection="1">
      <alignment horizontal="center" vertical="center" wrapText="1"/>
      <protection locked="0"/>
    </xf>
    <xf numFmtId="0" fontId="0" fillId="2" borderId="31" xfId="0" applyFill="1" applyBorder="1" applyAlignment="1" applyProtection="1">
      <alignment horizontal="center" vertical="center" wrapText="1"/>
      <protection locked="0"/>
    </xf>
    <xf numFmtId="9" fontId="0" fillId="2" borderId="30" xfId="0" applyNumberFormat="1" applyFill="1" applyBorder="1" applyAlignment="1" applyProtection="1">
      <alignment horizontal="center" vertical="center" wrapText="1"/>
      <protection locked="0"/>
    </xf>
    <xf numFmtId="9" fontId="0" fillId="2" borderId="31" xfId="0" applyNumberFormat="1" applyFill="1" applyBorder="1" applyAlignment="1" applyProtection="1">
      <alignment horizontal="center" vertical="center" wrapText="1"/>
      <protection locked="0"/>
    </xf>
    <xf numFmtId="0" fontId="3" fillId="0" borderId="34" xfId="0" applyFont="1" applyBorder="1" applyAlignment="1">
      <alignment horizontal="center" vertical="center"/>
    </xf>
    <xf numFmtId="0" fontId="0" fillId="2" borderId="35" xfId="0" applyFill="1" applyBorder="1" applyAlignment="1">
      <alignment horizontal="center" vertical="center" wrapText="1"/>
    </xf>
    <xf numFmtId="0" fontId="0" fillId="2" borderId="36" xfId="0" applyFill="1" applyBorder="1" applyAlignment="1">
      <alignment horizontal="center" vertical="center" wrapText="1"/>
    </xf>
    <xf numFmtId="0" fontId="11" fillId="7" borderId="40" xfId="0" applyFont="1" applyFill="1" applyBorder="1" applyAlignment="1" applyProtection="1">
      <alignment horizontal="center" vertical="center" textRotation="90" wrapText="1"/>
      <protection locked="0"/>
    </xf>
    <xf numFmtId="0" fontId="11" fillId="7" borderId="42" xfId="0" applyFont="1" applyFill="1" applyBorder="1" applyAlignment="1" applyProtection="1">
      <alignment horizontal="center" vertical="center" textRotation="90" wrapText="1"/>
      <protection locked="0"/>
    </xf>
    <xf numFmtId="0" fontId="13" fillId="2" borderId="0" xfId="0" applyFont="1" applyFill="1" applyAlignment="1">
      <alignment horizontal="center" vertical="center"/>
    </xf>
    <xf numFmtId="0" fontId="14" fillId="2" borderId="133" xfId="0" applyFont="1" applyFill="1" applyBorder="1" applyAlignment="1" applyProtection="1">
      <alignment horizontal="center" vertical="center" wrapText="1"/>
      <protection locked="0"/>
    </xf>
    <xf numFmtId="0" fontId="14" fillId="2" borderId="30" xfId="0" applyFont="1" applyFill="1" applyBorder="1" applyAlignment="1" applyProtection="1">
      <alignment horizontal="center" vertical="center" wrapText="1"/>
      <protection locked="0"/>
    </xf>
    <xf numFmtId="0" fontId="3" fillId="0" borderId="34" xfId="0" applyFont="1" applyBorder="1" applyAlignment="1">
      <alignment horizontal="center" vertical="center" wrapText="1"/>
    </xf>
    <xf numFmtId="9" fontId="0" fillId="2" borderId="34" xfId="0" applyNumberFormat="1" applyFill="1" applyBorder="1" applyAlignment="1">
      <alignment horizontal="center" vertical="center" wrapText="1"/>
    </xf>
    <xf numFmtId="9" fontId="0" fillId="2" borderId="34" xfId="0" applyNumberFormat="1" applyFill="1" applyBorder="1" applyAlignment="1" applyProtection="1">
      <alignment horizontal="center" vertical="center" wrapText="1"/>
      <protection locked="0"/>
    </xf>
    <xf numFmtId="0" fontId="13" fillId="2" borderId="33" xfId="0" applyFont="1" applyFill="1" applyBorder="1" applyAlignment="1">
      <alignment horizontal="center" vertical="center"/>
    </xf>
    <xf numFmtId="0" fontId="0" fillId="2" borderId="10" xfId="0" applyFill="1" applyBorder="1" applyAlignment="1">
      <alignment horizontal="center" vertical="center" wrapText="1"/>
    </xf>
    <xf numFmtId="0" fontId="11" fillId="7" borderId="44" xfId="0" applyFont="1" applyFill="1" applyBorder="1" applyAlignment="1" applyProtection="1">
      <alignment horizontal="center" vertical="center" textRotation="90" wrapText="1"/>
      <protection locked="0"/>
    </xf>
    <xf numFmtId="0" fontId="11" fillId="7" borderId="45" xfId="0" applyFont="1" applyFill="1" applyBorder="1" applyAlignment="1" applyProtection="1">
      <alignment horizontal="center" vertical="center" textRotation="90" wrapText="1"/>
      <protection locked="0"/>
    </xf>
    <xf numFmtId="0" fontId="11" fillId="7" borderId="46" xfId="0" applyFont="1" applyFill="1" applyBorder="1" applyAlignment="1" applyProtection="1">
      <alignment horizontal="center" vertical="center" textRotation="90" wrapText="1"/>
      <protection locked="0"/>
    </xf>
    <xf numFmtId="0" fontId="14" fillId="2" borderId="31" xfId="0" applyFont="1" applyFill="1" applyBorder="1" applyAlignment="1" applyProtection="1">
      <alignment horizontal="center" vertical="center" wrapText="1"/>
      <protection locked="0"/>
    </xf>
    <xf numFmtId="0" fontId="13" fillId="2" borderId="41" xfId="0" applyFont="1" applyFill="1" applyBorder="1" applyAlignment="1">
      <alignment horizontal="center" vertical="center"/>
    </xf>
    <xf numFmtId="0" fontId="3" fillId="2" borderId="31" xfId="0" applyFont="1" applyFill="1" applyBorder="1" applyAlignment="1">
      <alignment horizontal="center" vertical="center"/>
    </xf>
    <xf numFmtId="0" fontId="3" fillId="2" borderId="30" xfId="0" applyFont="1" applyFill="1" applyBorder="1" applyAlignment="1">
      <alignment horizontal="center" vertical="center" wrapText="1"/>
    </xf>
    <xf numFmtId="0" fontId="3" fillId="2" borderId="31" xfId="0" applyFont="1" applyFill="1" applyBorder="1" applyAlignment="1">
      <alignment horizontal="center" vertical="center" wrapText="1"/>
    </xf>
    <xf numFmtId="0" fontId="3" fillId="2" borderId="30" xfId="0" applyFont="1" applyFill="1" applyBorder="1" applyAlignment="1">
      <alignment horizontal="center" vertical="center"/>
    </xf>
    <xf numFmtId="0" fontId="0" fillId="2" borderId="137" xfId="0" applyFill="1" applyBorder="1" applyAlignment="1" applyProtection="1">
      <alignment horizontal="center" vertical="center" wrapText="1"/>
      <protection locked="0"/>
    </xf>
    <xf numFmtId="0" fontId="0" fillId="2" borderId="139" xfId="0" applyFill="1" applyBorder="1" applyAlignment="1" applyProtection="1">
      <alignment horizontal="center" vertical="center" wrapText="1"/>
      <protection locked="0"/>
    </xf>
    <xf numFmtId="0" fontId="0" fillId="2" borderId="113" xfId="0" applyFill="1" applyBorder="1" applyAlignment="1" applyProtection="1">
      <alignment horizontal="center" vertical="center" wrapText="1"/>
      <protection locked="0"/>
    </xf>
    <xf numFmtId="0" fontId="20" fillId="6" borderId="47" xfId="0" applyFont="1" applyFill="1" applyBorder="1" applyAlignment="1">
      <alignment horizontal="center" vertical="center" textRotation="90" wrapText="1"/>
    </xf>
    <xf numFmtId="0" fontId="20" fillId="6" borderId="0" xfId="0" applyFont="1" applyFill="1" applyAlignment="1">
      <alignment horizontal="center" vertical="center" textRotation="90" wrapText="1"/>
    </xf>
    <xf numFmtId="0" fontId="20" fillId="6" borderId="62" xfId="0" applyFont="1" applyFill="1" applyBorder="1" applyAlignment="1">
      <alignment horizontal="center" vertical="center" textRotation="90" wrapText="1"/>
    </xf>
    <xf numFmtId="9" fontId="0" fillId="2" borderId="122" xfId="0" applyNumberFormat="1" applyFill="1" applyBorder="1" applyAlignment="1" applyProtection="1">
      <alignment horizontal="center" vertical="center" wrapText="1"/>
      <protection locked="0"/>
    </xf>
    <xf numFmtId="9" fontId="0" fillId="2" borderId="122" xfId="0" applyNumberFormat="1" applyFill="1" applyBorder="1" applyAlignment="1">
      <alignment horizontal="center" vertical="center" wrapText="1"/>
    </xf>
    <xf numFmtId="0" fontId="3" fillId="2" borderId="34" xfId="0" applyFont="1" applyFill="1" applyBorder="1" applyAlignment="1">
      <alignment horizontal="center" vertical="center" wrapText="1"/>
    </xf>
    <xf numFmtId="0" fontId="0" fillId="2" borderId="57" xfId="0" applyFill="1" applyBorder="1" applyAlignment="1">
      <alignment horizontal="center" vertical="center" wrapText="1"/>
    </xf>
    <xf numFmtId="0" fontId="0" fillId="2" borderId="58" xfId="0" applyFill="1" applyBorder="1" applyAlignment="1">
      <alignment horizontal="center" vertical="center" wrapText="1"/>
    </xf>
    <xf numFmtId="0" fontId="0" fillId="2" borderId="59" xfId="0" applyFill="1" applyBorder="1" applyAlignment="1">
      <alignment horizontal="center" vertical="center" wrapText="1"/>
    </xf>
    <xf numFmtId="0" fontId="26" fillId="2" borderId="0" xfId="0" applyFont="1" applyFill="1" applyAlignment="1">
      <alignment horizontal="center" vertical="center" textRotation="90" wrapText="1"/>
    </xf>
    <xf numFmtId="0" fontId="31" fillId="2" borderId="0" xfId="0" applyFont="1" applyFill="1" applyAlignment="1">
      <alignment horizontal="center" vertical="center" textRotation="90" wrapText="1"/>
    </xf>
    <xf numFmtId="0" fontId="31" fillId="2" borderId="59" xfId="0" applyFont="1" applyFill="1" applyBorder="1" applyAlignment="1">
      <alignment horizontal="center" vertical="center" textRotation="90" wrapText="1"/>
    </xf>
    <xf numFmtId="0" fontId="29" fillId="2" borderId="30" xfId="0" applyFont="1" applyFill="1" applyBorder="1" applyAlignment="1">
      <alignment horizontal="center" vertical="center"/>
    </xf>
    <xf numFmtId="0" fontId="29" fillId="2" borderId="31" xfId="0" applyFont="1" applyFill="1" applyBorder="1" applyAlignment="1">
      <alignment horizontal="center" vertical="center"/>
    </xf>
    <xf numFmtId="0" fontId="23" fillId="2" borderId="30" xfId="0" applyFont="1" applyFill="1" applyBorder="1" applyAlignment="1">
      <alignment horizontal="center" vertical="center" wrapText="1"/>
    </xf>
    <xf numFmtId="0" fontId="23" fillId="2" borderId="34" xfId="0" applyFont="1" applyFill="1" applyBorder="1" applyAlignment="1">
      <alignment horizontal="center" vertical="center" wrapText="1"/>
    </xf>
    <xf numFmtId="9" fontId="0" fillId="2" borderId="113" xfId="0" applyNumberFormat="1" applyFill="1" applyBorder="1" applyAlignment="1">
      <alignment horizontal="center" vertical="center" wrapText="1"/>
    </xf>
    <xf numFmtId="0" fontId="3" fillId="2" borderId="113" xfId="0" applyFont="1" applyFill="1" applyBorder="1" applyAlignment="1">
      <alignment horizontal="center" vertical="center" wrapText="1"/>
    </xf>
    <xf numFmtId="0" fontId="3" fillId="2" borderId="113" xfId="0" applyFont="1" applyFill="1" applyBorder="1" applyAlignment="1">
      <alignment horizontal="center" vertical="center"/>
    </xf>
    <xf numFmtId="0" fontId="14" fillId="2" borderId="113" xfId="0" applyFont="1" applyFill="1" applyBorder="1" applyAlignment="1" applyProtection="1">
      <alignment horizontal="center" vertical="center" wrapText="1"/>
      <protection locked="0"/>
    </xf>
    <xf numFmtId="0" fontId="23" fillId="8" borderId="30" xfId="0" applyFont="1" applyFill="1" applyBorder="1" applyAlignment="1" applyProtection="1">
      <alignment horizontal="center" vertical="center" wrapText="1"/>
      <protection locked="0"/>
    </xf>
    <xf numFmtId="0" fontId="23" fillId="8" borderId="31" xfId="0" applyFont="1" applyFill="1" applyBorder="1" applyAlignment="1" applyProtection="1">
      <alignment horizontal="center" vertical="center" wrapText="1"/>
      <protection locked="0"/>
    </xf>
    <xf numFmtId="9" fontId="0" fillId="2" borderId="113" xfId="0" applyNumberFormat="1" applyFill="1" applyBorder="1" applyAlignment="1" applyProtection="1">
      <alignment horizontal="center" vertical="center" wrapText="1"/>
      <protection locked="0"/>
    </xf>
    <xf numFmtId="0" fontId="13" fillId="2" borderId="70" xfId="0" applyFont="1" applyFill="1" applyBorder="1" applyAlignment="1">
      <alignment horizontal="center" vertical="center"/>
    </xf>
    <xf numFmtId="0" fontId="77" fillId="2" borderId="141" xfId="0" applyFont="1" applyFill="1" applyBorder="1" applyAlignment="1">
      <alignment horizontal="center" vertical="center" wrapText="1"/>
    </xf>
    <xf numFmtId="0" fontId="78" fillId="2" borderId="142" xfId="0" applyFont="1" applyFill="1" applyBorder="1"/>
    <xf numFmtId="9" fontId="23" fillId="2" borderId="54" xfId="0" applyNumberFormat="1" applyFont="1" applyFill="1" applyBorder="1" applyAlignment="1">
      <alignment horizontal="center" vertical="center" wrapText="1"/>
    </xf>
    <xf numFmtId="9" fontId="23" fillId="2" borderId="51" xfId="0" applyNumberFormat="1" applyFont="1" applyFill="1" applyBorder="1" applyAlignment="1">
      <alignment horizontal="center" vertical="center" wrapText="1"/>
    </xf>
    <xf numFmtId="0" fontId="23" fillId="9" borderId="31" xfId="0" applyFont="1" applyFill="1" applyBorder="1" applyAlignment="1" applyProtection="1">
      <alignment horizontal="center" vertical="center" wrapText="1"/>
      <protection locked="0"/>
    </xf>
    <xf numFmtId="0" fontId="23" fillId="9" borderId="34" xfId="0" applyFont="1" applyFill="1" applyBorder="1" applyAlignment="1" applyProtection="1">
      <alignment horizontal="center" vertical="center" wrapText="1"/>
      <protection locked="0"/>
    </xf>
    <xf numFmtId="0" fontId="23" fillId="9" borderId="30" xfId="0" applyFont="1" applyFill="1" applyBorder="1" applyAlignment="1" applyProtection="1">
      <alignment horizontal="center" vertical="center" wrapText="1"/>
      <protection locked="0"/>
    </xf>
    <xf numFmtId="0" fontId="0" fillId="13" borderId="30" xfId="0" applyFill="1" applyBorder="1" applyAlignment="1">
      <alignment horizontal="center" vertical="center"/>
    </xf>
    <xf numFmtId="0" fontId="0" fillId="13" borderId="34" xfId="0" applyFill="1" applyBorder="1" applyAlignment="1">
      <alignment horizontal="center" vertical="center"/>
    </xf>
    <xf numFmtId="0" fontId="29" fillId="2" borderId="33" xfId="0" applyFont="1" applyFill="1" applyBorder="1" applyAlignment="1">
      <alignment horizontal="center" vertical="center"/>
    </xf>
    <xf numFmtId="0" fontId="29" fillId="2" borderId="52" xfId="0" applyFont="1" applyFill="1" applyBorder="1" applyAlignment="1">
      <alignment horizontal="center" vertical="center"/>
    </xf>
    <xf numFmtId="0" fontId="0" fillId="15" borderId="31" xfId="0" applyFill="1" applyBorder="1" applyAlignment="1" applyProtection="1">
      <alignment horizontal="center" vertical="center" wrapText="1"/>
      <protection locked="0"/>
    </xf>
    <xf numFmtId="0" fontId="0" fillId="15" borderId="31" xfId="0" applyFill="1" applyBorder="1" applyAlignment="1" applyProtection="1">
      <alignment vertical="center" wrapText="1"/>
      <protection locked="0"/>
    </xf>
    <xf numFmtId="0" fontId="0" fillId="15" borderId="31" xfId="0" applyFill="1" applyBorder="1" applyAlignment="1" applyProtection="1">
      <alignment horizontal="left" vertical="center" wrapText="1"/>
      <protection locked="0"/>
    </xf>
    <xf numFmtId="0" fontId="15" fillId="2" borderId="30" xfId="0" applyFont="1" applyFill="1" applyBorder="1" applyAlignment="1">
      <alignment horizontal="center" vertical="center" wrapText="1"/>
    </xf>
    <xf numFmtId="0" fontId="15" fillId="2" borderId="34" xfId="0" applyFont="1" applyFill="1" applyBorder="1" applyAlignment="1">
      <alignment horizontal="center" vertical="center" wrapText="1"/>
    </xf>
    <xf numFmtId="0" fontId="15" fillId="2" borderId="51" xfId="0" applyFont="1" applyFill="1" applyBorder="1" applyAlignment="1">
      <alignment horizontal="center" vertical="center" wrapText="1"/>
    </xf>
    <xf numFmtId="0" fontId="23" fillId="12" borderId="30" xfId="0" applyFont="1" applyFill="1" applyBorder="1" applyAlignment="1">
      <alignment horizontal="center" vertical="center"/>
    </xf>
    <xf numFmtId="0" fontId="23" fillId="12" borderId="34" xfId="0" applyFont="1" applyFill="1" applyBorder="1" applyAlignment="1">
      <alignment horizontal="center" vertical="center"/>
    </xf>
    <xf numFmtId="0" fontId="3" fillId="2" borderId="34" xfId="0" applyFont="1" applyFill="1" applyBorder="1" applyAlignment="1">
      <alignment horizontal="center" vertical="center"/>
    </xf>
    <xf numFmtId="0" fontId="0" fillId="13" borderId="31" xfId="0" applyFill="1" applyBorder="1" applyAlignment="1">
      <alignment horizontal="center" vertical="center"/>
    </xf>
    <xf numFmtId="0" fontId="0" fillId="2" borderId="63" xfId="0" applyFill="1" applyBorder="1" applyAlignment="1">
      <alignment horizontal="center" wrapText="1"/>
    </xf>
    <xf numFmtId="0" fontId="0" fillId="2" borderId="59" xfId="0" applyFill="1" applyBorder="1" applyAlignment="1">
      <alignment horizontal="center" wrapText="1"/>
    </xf>
    <xf numFmtId="0" fontId="0" fillId="2" borderId="67" xfId="0" applyFill="1" applyBorder="1" applyAlignment="1">
      <alignment horizontal="center"/>
    </xf>
    <xf numFmtId="0" fontId="38" fillId="2" borderId="35" xfId="0" applyFont="1" applyFill="1" applyBorder="1" applyAlignment="1">
      <alignment horizontal="center" vertical="center"/>
    </xf>
    <xf numFmtId="0" fontId="42" fillId="6" borderId="47" xfId="0" applyFont="1" applyFill="1" applyBorder="1" applyAlignment="1">
      <alignment horizontal="center" vertical="center" textRotation="90"/>
    </xf>
    <xf numFmtId="0" fontId="42" fillId="6" borderId="0" xfId="0" applyFont="1" applyFill="1" applyAlignment="1">
      <alignment horizontal="center" vertical="center" textRotation="90"/>
    </xf>
    <xf numFmtId="0" fontId="42" fillId="6" borderId="62" xfId="0" applyFont="1" applyFill="1" applyBorder="1" applyAlignment="1">
      <alignment horizontal="center" vertical="center" textRotation="90"/>
    </xf>
    <xf numFmtId="0" fontId="43" fillId="2" borderId="44" xfId="0" applyFont="1" applyFill="1" applyBorder="1" applyAlignment="1">
      <alignment horizontal="center" vertical="center" textRotation="90" wrapText="1"/>
    </xf>
    <xf numFmtId="0" fontId="43" fillId="2" borderId="45" xfId="0" applyFont="1" applyFill="1" applyBorder="1" applyAlignment="1">
      <alignment horizontal="center" vertical="center" textRotation="90" wrapText="1"/>
    </xf>
    <xf numFmtId="0" fontId="43" fillId="2" borderId="46" xfId="0" applyFont="1" applyFill="1" applyBorder="1" applyAlignment="1">
      <alignment horizontal="center" vertical="center" textRotation="90" wrapText="1"/>
    </xf>
    <xf numFmtId="0" fontId="38" fillId="2" borderId="42" xfId="0" applyFont="1" applyFill="1" applyBorder="1" applyAlignment="1">
      <alignment horizontal="center" vertical="center"/>
    </xf>
    <xf numFmtId="0" fontId="38" fillId="2" borderId="86" xfId="0" applyFont="1" applyFill="1" applyBorder="1" applyAlignment="1">
      <alignment horizontal="center" vertical="center"/>
    </xf>
    <xf numFmtId="0" fontId="38" fillId="2" borderId="74" xfId="0" applyFont="1" applyFill="1" applyBorder="1" applyAlignment="1">
      <alignment horizontal="center" vertical="center"/>
    </xf>
    <xf numFmtId="0" fontId="0" fillId="2" borderId="134" xfId="0" applyFill="1" applyBorder="1" applyAlignment="1" applyProtection="1">
      <alignment horizontal="center" vertical="center" wrapText="1"/>
      <protection locked="0"/>
    </xf>
    <xf numFmtId="0" fontId="14" fillId="2" borderId="134" xfId="0" applyFont="1" applyFill="1" applyBorder="1" applyAlignment="1" applyProtection="1">
      <alignment horizontal="center" vertical="center" wrapText="1"/>
      <protection locked="0"/>
    </xf>
    <xf numFmtId="0" fontId="14" fillId="2" borderId="66" xfId="0" applyFont="1" applyFill="1" applyBorder="1" applyAlignment="1" applyProtection="1">
      <alignment horizontal="center" vertical="center" wrapText="1"/>
      <protection locked="0"/>
    </xf>
    <xf numFmtId="0" fontId="34" fillId="6" borderId="47" xfId="0" applyFont="1" applyFill="1" applyBorder="1" applyAlignment="1">
      <alignment horizontal="center" vertical="center" textRotation="90"/>
    </xf>
    <xf numFmtId="0" fontId="34" fillId="6" borderId="0" xfId="0" applyFont="1" applyFill="1" applyAlignment="1">
      <alignment horizontal="center" vertical="center" textRotation="90"/>
    </xf>
    <xf numFmtId="0" fontId="34" fillId="6" borderId="62" xfId="0" applyFont="1" applyFill="1" applyBorder="1" applyAlignment="1">
      <alignment horizontal="center" vertical="center" textRotation="90"/>
    </xf>
    <xf numFmtId="0" fontId="10" fillId="7" borderId="69" xfId="0" applyFont="1" applyFill="1" applyBorder="1" applyAlignment="1">
      <alignment horizontal="left" vertical="center"/>
    </xf>
    <xf numFmtId="0" fontId="35" fillId="2" borderId="0" xfId="0" applyFont="1" applyFill="1" applyAlignment="1">
      <alignment horizontal="center" vertical="center" textRotation="90" wrapText="1"/>
    </xf>
    <xf numFmtId="0" fontId="35" fillId="2" borderId="75" xfId="0" applyFont="1" applyFill="1" applyBorder="1" applyAlignment="1">
      <alignment horizontal="center" vertical="center" textRotation="90" wrapText="1"/>
    </xf>
    <xf numFmtId="0" fontId="38" fillId="2" borderId="70" xfId="0" applyFont="1" applyFill="1" applyBorder="1" applyAlignment="1">
      <alignment horizontal="center" vertical="center"/>
    </xf>
    <xf numFmtId="0" fontId="0" fillId="2" borderId="78" xfId="0" applyFill="1" applyBorder="1" applyAlignment="1">
      <alignment horizontal="center" vertical="center" wrapText="1"/>
    </xf>
    <xf numFmtId="0" fontId="0" fillId="2" borderId="75" xfId="0" applyFill="1" applyBorder="1" applyAlignment="1">
      <alignment horizontal="center" vertical="center" wrapText="1"/>
    </xf>
    <xf numFmtId="0" fontId="80" fillId="2" borderId="141" xfId="0" applyFont="1" applyFill="1" applyBorder="1" applyAlignment="1">
      <alignment horizontal="center" vertical="center" wrapText="1"/>
    </xf>
    <xf numFmtId="9" fontId="77" fillId="2" borderId="141" xfId="0" applyNumberFormat="1" applyFont="1" applyFill="1" applyBorder="1" applyAlignment="1">
      <alignment horizontal="center" vertical="center" wrapText="1"/>
    </xf>
    <xf numFmtId="0" fontId="3" fillId="0" borderId="84" xfId="0" applyFont="1" applyBorder="1" applyAlignment="1">
      <alignment horizontal="center" vertical="center"/>
    </xf>
    <xf numFmtId="0" fontId="3" fillId="0" borderId="86" xfId="0" applyFont="1" applyBorder="1" applyAlignment="1">
      <alignment horizontal="center" vertical="center"/>
    </xf>
    <xf numFmtId="0" fontId="0" fillId="2" borderId="88" xfId="0" applyFill="1" applyBorder="1" applyAlignment="1">
      <alignment horizontal="center" vertical="center" wrapText="1"/>
    </xf>
    <xf numFmtId="0" fontId="3" fillId="0" borderId="84" xfId="0" applyFont="1" applyBorder="1" applyAlignment="1">
      <alignment horizontal="center" vertical="center" wrapText="1"/>
    </xf>
    <xf numFmtId="0" fontId="3" fillId="0" borderId="86" xfId="0" applyFont="1" applyBorder="1" applyAlignment="1">
      <alignment horizontal="center" vertical="center" wrapText="1"/>
    </xf>
    <xf numFmtId="9" fontId="0" fillId="2" borderId="84" xfId="0" applyNumberFormat="1" applyFill="1" applyBorder="1" applyAlignment="1">
      <alignment horizontal="center" vertical="center" wrapText="1"/>
    </xf>
    <xf numFmtId="9" fontId="0" fillId="2" borderId="86" xfId="0" applyNumberFormat="1" applyFill="1" applyBorder="1" applyAlignment="1">
      <alignment horizontal="center" vertical="center" wrapText="1"/>
    </xf>
    <xf numFmtId="9" fontId="0" fillId="2" borderId="84" xfId="0" applyNumberFormat="1" applyFill="1" applyBorder="1" applyAlignment="1" applyProtection="1">
      <alignment horizontal="center" vertical="center" wrapText="1"/>
      <protection locked="0"/>
    </xf>
    <xf numFmtId="9" fontId="0" fillId="2" borderId="86" xfId="0" applyNumberFormat="1" applyFill="1" applyBorder="1" applyAlignment="1" applyProtection="1">
      <alignment horizontal="center" vertical="center" wrapText="1"/>
      <protection locked="0"/>
    </xf>
    <xf numFmtId="0" fontId="80" fillId="2" borderId="141" xfId="0" applyFont="1" applyFill="1" applyBorder="1" applyAlignment="1">
      <alignment horizontal="center" vertical="center"/>
    </xf>
    <xf numFmtId="0" fontId="40" fillId="2" borderId="51" xfId="0" applyFont="1" applyFill="1" applyBorder="1" applyAlignment="1">
      <alignment horizontal="center" vertical="center" textRotation="90" wrapText="1"/>
    </xf>
    <xf numFmtId="0" fontId="40" fillId="2" borderId="30" xfId="0" applyFont="1" applyFill="1" applyBorder="1" applyAlignment="1">
      <alignment horizontal="center" vertical="center" textRotation="90" wrapText="1"/>
    </xf>
    <xf numFmtId="0" fontId="0" fillId="2" borderId="97" xfId="0" applyFill="1" applyBorder="1" applyAlignment="1">
      <alignment horizontal="center" vertical="center" wrapText="1"/>
    </xf>
    <xf numFmtId="9" fontId="23" fillId="2" borderId="50" xfId="0" applyNumberFormat="1" applyFont="1" applyFill="1" applyBorder="1" applyAlignment="1">
      <alignment horizontal="center" vertical="center" wrapText="1"/>
    </xf>
    <xf numFmtId="9" fontId="23" fillId="2" borderId="92" xfId="0" applyNumberFormat="1" applyFont="1" applyFill="1" applyBorder="1" applyAlignment="1">
      <alignment horizontal="center" vertical="center" wrapText="1"/>
    </xf>
    <xf numFmtId="9" fontId="23" fillId="2" borderId="50" xfId="0" applyNumberFormat="1" applyFont="1" applyFill="1" applyBorder="1" applyAlignment="1" applyProtection="1">
      <alignment horizontal="center" vertical="center" wrapText="1"/>
      <protection locked="0"/>
    </xf>
    <xf numFmtId="9" fontId="23" fillId="2" borderId="92" xfId="0" applyNumberFormat="1" applyFont="1" applyFill="1" applyBorder="1" applyAlignment="1" applyProtection="1">
      <alignment horizontal="center" vertical="center" wrapText="1"/>
      <protection locked="0"/>
    </xf>
    <xf numFmtId="0" fontId="39" fillId="9" borderId="50" xfId="0" applyFont="1" applyFill="1" applyBorder="1" applyAlignment="1">
      <alignment horizontal="center" vertical="center" wrapText="1"/>
    </xf>
    <xf numFmtId="0" fontId="39" fillId="9" borderId="92" xfId="0" applyFont="1" applyFill="1" applyBorder="1" applyAlignment="1">
      <alignment horizontal="center" vertical="center" wrapText="1"/>
    </xf>
    <xf numFmtId="0" fontId="39" fillId="13" borderId="50" xfId="0" applyFont="1" applyFill="1" applyBorder="1" applyAlignment="1">
      <alignment horizontal="center" vertical="center"/>
    </xf>
    <xf numFmtId="0" fontId="39" fillId="13" borderId="92" xfId="0" applyFont="1" applyFill="1" applyBorder="1" applyAlignment="1">
      <alignment horizontal="center" vertical="center"/>
    </xf>
    <xf numFmtId="0" fontId="23" fillId="2" borderId="50" xfId="0" applyFont="1" applyFill="1" applyBorder="1" applyAlignment="1" applyProtection="1">
      <alignment horizontal="center" vertical="center" wrapText="1"/>
      <protection locked="0"/>
    </xf>
    <xf numFmtId="0" fontId="23" fillId="2" borderId="92" xfId="0" applyFont="1" applyFill="1" applyBorder="1" applyAlignment="1" applyProtection="1">
      <alignment horizontal="center" vertical="center" wrapText="1"/>
      <protection locked="0"/>
    </xf>
    <xf numFmtId="0" fontId="16" fillId="2" borderId="50" xfId="0" applyFont="1" applyFill="1" applyBorder="1" applyAlignment="1" applyProtection="1">
      <alignment horizontal="center" vertical="center" wrapText="1"/>
      <protection locked="0"/>
    </xf>
    <xf numFmtId="0" fontId="16" fillId="2" borderId="92" xfId="0" applyFont="1" applyFill="1" applyBorder="1" applyAlignment="1" applyProtection="1">
      <alignment horizontal="center" vertical="center" wrapText="1"/>
      <protection locked="0"/>
    </xf>
    <xf numFmtId="0" fontId="23" fillId="9" borderId="30" xfId="0" applyFont="1" applyFill="1" applyBorder="1" applyAlignment="1">
      <alignment horizontal="center" vertical="center"/>
    </xf>
    <xf numFmtId="0" fontId="23" fillId="9" borderId="34" xfId="0" applyFont="1" applyFill="1" applyBorder="1" applyAlignment="1">
      <alignment horizontal="center" vertical="center"/>
    </xf>
    <xf numFmtId="0" fontId="48" fillId="2" borderId="51" xfId="0" applyFont="1" applyFill="1" applyBorder="1" applyAlignment="1">
      <alignment horizontal="center" vertical="center" textRotation="90" wrapText="1"/>
    </xf>
    <xf numFmtId="0" fontId="51" fillId="2" borderId="51" xfId="0" applyFont="1" applyFill="1" applyBorder="1" applyAlignment="1">
      <alignment horizontal="center" vertical="center" textRotation="90" wrapText="1"/>
    </xf>
    <xf numFmtId="0" fontId="51" fillId="2" borderId="30" xfId="0" applyFont="1" applyFill="1" applyBorder="1" applyAlignment="1">
      <alignment horizontal="center" vertical="center" textRotation="90" wrapText="1"/>
    </xf>
    <xf numFmtId="0" fontId="38" fillId="2" borderId="91" xfId="0" applyFont="1" applyFill="1" applyBorder="1" applyAlignment="1">
      <alignment horizontal="center" vertical="center"/>
    </xf>
    <xf numFmtId="0" fontId="38" fillId="2" borderId="71" xfId="0" applyFont="1" applyFill="1" applyBorder="1" applyAlignment="1">
      <alignment horizontal="center" vertical="center"/>
    </xf>
    <xf numFmtId="9" fontId="23" fillId="2" borderId="30" xfId="0" applyNumberFormat="1" applyFont="1" applyFill="1" applyBorder="1" applyAlignment="1">
      <alignment horizontal="center" vertical="center" wrapText="1"/>
    </xf>
    <xf numFmtId="0" fontId="23" fillId="22" borderId="30" xfId="0" applyFont="1" applyFill="1" applyBorder="1" applyAlignment="1">
      <alignment horizontal="center" vertical="center" wrapText="1"/>
    </xf>
    <xf numFmtId="0" fontId="23" fillId="22" borderId="31" xfId="0" applyFont="1" applyFill="1" applyBorder="1" applyAlignment="1">
      <alignment horizontal="center" vertical="center" wrapText="1"/>
    </xf>
    <xf numFmtId="9" fontId="23" fillId="2" borderId="34" xfId="0" applyNumberFormat="1" applyFont="1" applyFill="1" applyBorder="1" applyAlignment="1">
      <alignment horizontal="center" vertical="center" wrapText="1"/>
    </xf>
    <xf numFmtId="0" fontId="23" fillId="22" borderId="34" xfId="0" applyFont="1" applyFill="1" applyBorder="1" applyAlignment="1">
      <alignment horizontal="center" vertical="center" wrapText="1"/>
    </xf>
    <xf numFmtId="0" fontId="52" fillId="2" borderId="51" xfId="0" applyFont="1" applyFill="1" applyBorder="1" applyAlignment="1">
      <alignment horizontal="center" vertical="center" textRotation="90" wrapText="1"/>
    </xf>
    <xf numFmtId="0" fontId="52" fillId="2" borderId="30" xfId="0" applyFont="1" applyFill="1" applyBorder="1" applyAlignment="1">
      <alignment horizontal="center" vertical="center" textRotation="90" wrapText="1"/>
    </xf>
    <xf numFmtId="0" fontId="38" fillId="2" borderId="102" xfId="0" applyFont="1" applyFill="1" applyBorder="1" applyAlignment="1">
      <alignment horizontal="center" vertical="center"/>
    </xf>
    <xf numFmtId="0" fontId="0" fillId="2" borderId="30" xfId="0" applyFill="1" applyBorder="1" applyAlignment="1">
      <alignment horizontal="center" vertical="center" wrapText="1"/>
    </xf>
    <xf numFmtId="0" fontId="23" fillId="2" borderId="51" xfId="0" applyFont="1" applyFill="1" applyBorder="1" applyAlignment="1">
      <alignment horizontal="center" vertical="center" wrapText="1"/>
    </xf>
    <xf numFmtId="0" fontId="0" fillId="2" borderId="60" xfId="0" applyFill="1" applyBorder="1" applyAlignment="1">
      <alignment horizontal="center" vertical="center" wrapText="1"/>
    </xf>
    <xf numFmtId="0" fontId="23" fillId="2" borderId="60" xfId="0" applyFont="1" applyFill="1" applyBorder="1" applyAlignment="1">
      <alignment horizontal="center" vertical="top" wrapText="1"/>
    </xf>
    <xf numFmtId="0" fontId="0" fillId="2" borderId="60" xfId="0" applyFill="1" applyBorder="1" applyAlignment="1">
      <alignment horizontal="center" vertical="top" wrapText="1"/>
    </xf>
    <xf numFmtId="0" fontId="53" fillId="14" borderId="60" xfId="0" applyFont="1" applyFill="1" applyBorder="1" applyAlignment="1">
      <alignment horizontal="center" vertical="center" wrapText="1"/>
    </xf>
    <xf numFmtId="0" fontId="18" fillId="14" borderId="61" xfId="0" applyFont="1" applyFill="1" applyBorder="1"/>
    <xf numFmtId="9" fontId="53" fillId="2" borderId="60" xfId="0" applyNumberFormat="1" applyFont="1" applyFill="1" applyBorder="1" applyAlignment="1">
      <alignment horizontal="center" vertical="center" wrapText="1"/>
    </xf>
    <xf numFmtId="0" fontId="18" fillId="2" borderId="61" xfId="0" applyFont="1" applyFill="1" applyBorder="1"/>
    <xf numFmtId="9" fontId="23" fillId="2" borderId="60" xfId="0" applyNumberFormat="1" applyFont="1" applyFill="1" applyBorder="1" applyAlignment="1">
      <alignment horizontal="center" vertical="center" wrapText="1"/>
    </xf>
    <xf numFmtId="0" fontId="23" fillId="22" borderId="92" xfId="0" applyFont="1" applyFill="1" applyBorder="1" applyAlignment="1">
      <alignment horizontal="center" vertical="center" wrapText="1"/>
    </xf>
    <xf numFmtId="0" fontId="38" fillId="2" borderId="107" xfId="0" applyFont="1" applyFill="1" applyBorder="1" applyAlignment="1">
      <alignment horizontal="center" vertical="center" wrapText="1"/>
    </xf>
    <xf numFmtId="0" fontId="38" fillId="2" borderId="106" xfId="0" applyFont="1" applyFill="1" applyBorder="1" applyAlignment="1">
      <alignment horizontal="center" vertical="center" wrapText="1"/>
    </xf>
    <xf numFmtId="0" fontId="23" fillId="23" borderId="60" xfId="0" applyFont="1" applyFill="1" applyBorder="1" applyAlignment="1">
      <alignment horizontal="center" vertical="center" wrapText="1"/>
    </xf>
    <xf numFmtId="0" fontId="18" fillId="2" borderId="61" xfId="0" applyFont="1" applyFill="1" applyBorder="1" applyAlignment="1">
      <alignment horizontal="center"/>
    </xf>
    <xf numFmtId="9" fontId="53" fillId="7" borderId="60" xfId="0" applyNumberFormat="1" applyFont="1" applyFill="1" applyBorder="1" applyAlignment="1">
      <alignment horizontal="center" vertical="center" wrapText="1"/>
    </xf>
    <xf numFmtId="0" fontId="18" fillId="7" borderId="61" xfId="0" applyFont="1" applyFill="1" applyBorder="1"/>
    <xf numFmtId="0" fontId="53" fillId="2" borderId="60" xfId="0" applyFont="1" applyFill="1" applyBorder="1" applyAlignment="1">
      <alignment horizontal="center" vertical="center"/>
    </xf>
    <xf numFmtId="0" fontId="53" fillId="2" borderId="60" xfId="0" applyFont="1" applyFill="1" applyBorder="1" applyAlignment="1">
      <alignment horizontal="center" vertical="center" wrapText="1"/>
    </xf>
    <xf numFmtId="14" fontId="53" fillId="2" borderId="60" xfId="0" applyNumberFormat="1" applyFont="1" applyFill="1" applyBorder="1" applyAlignment="1">
      <alignment horizontal="center" vertical="center" wrapText="1"/>
    </xf>
    <xf numFmtId="9" fontId="0" fillId="2" borderId="60" xfId="0" applyNumberFormat="1" applyFill="1" applyBorder="1" applyAlignment="1">
      <alignment horizontal="center" vertical="center" wrapText="1"/>
    </xf>
    <xf numFmtId="0" fontId="23" fillId="14" borderId="60" xfId="0" applyFont="1" applyFill="1" applyBorder="1" applyAlignment="1">
      <alignment horizontal="center" vertical="center" wrapText="1"/>
    </xf>
    <xf numFmtId="0" fontId="23" fillId="24" borderId="60" xfId="0" applyFont="1" applyFill="1" applyBorder="1" applyAlignment="1">
      <alignment horizontal="center" vertical="center" wrapText="1"/>
    </xf>
    <xf numFmtId="0" fontId="23" fillId="25" borderId="60" xfId="0" applyFont="1" applyFill="1" applyBorder="1" applyAlignment="1">
      <alignment horizontal="center" vertical="center" wrapText="1"/>
    </xf>
    <xf numFmtId="0" fontId="47" fillId="6" borderId="47" xfId="0" applyFont="1" applyFill="1" applyBorder="1" applyAlignment="1">
      <alignment horizontal="center" vertical="center" textRotation="90" wrapText="1"/>
    </xf>
    <xf numFmtId="0" fontId="47" fillId="6" borderId="0" xfId="0" applyFont="1" applyFill="1" applyAlignment="1">
      <alignment horizontal="center" vertical="center" textRotation="90" wrapText="1"/>
    </xf>
    <xf numFmtId="0" fontId="47" fillId="6" borderId="62" xfId="0" applyFont="1" applyFill="1" applyBorder="1" applyAlignment="1">
      <alignment horizontal="center" vertical="center" textRotation="90" wrapText="1"/>
    </xf>
    <xf numFmtId="0" fontId="11" fillId="2" borderId="69" xfId="0" applyFont="1" applyFill="1" applyBorder="1" applyAlignment="1">
      <alignment horizontal="center" vertical="center" textRotation="90" wrapText="1"/>
    </xf>
    <xf numFmtId="0" fontId="11" fillId="2" borderId="0" xfId="0" applyFont="1" applyFill="1" applyAlignment="1">
      <alignment horizontal="center" vertical="center" textRotation="90" wrapText="1"/>
    </xf>
    <xf numFmtId="0" fontId="11" fillId="2" borderId="105" xfId="0" applyFont="1" applyFill="1" applyBorder="1" applyAlignment="1">
      <alignment horizontal="center" vertical="center" textRotation="90" wrapText="1"/>
    </xf>
    <xf numFmtId="0" fontId="38" fillId="2" borderId="108" xfId="0" applyFont="1" applyFill="1" applyBorder="1" applyAlignment="1">
      <alignment horizontal="center" vertical="center" wrapText="1"/>
    </xf>
    <xf numFmtId="0" fontId="38" fillId="2" borderId="109" xfId="0" applyFont="1" applyFill="1" applyBorder="1" applyAlignment="1">
      <alignment horizontal="center" vertical="center" wrapText="1"/>
    </xf>
    <xf numFmtId="0" fontId="44" fillId="2" borderId="92" xfId="0" applyFont="1" applyFill="1" applyBorder="1" applyAlignment="1" applyProtection="1">
      <alignment horizontal="center" vertical="center" wrapText="1"/>
      <protection locked="0"/>
    </xf>
    <xf numFmtId="0" fontId="44" fillId="2" borderId="67" xfId="0" applyFont="1" applyFill="1" applyBorder="1" applyAlignment="1" applyProtection="1">
      <alignment horizontal="center" vertical="center" wrapText="1"/>
      <protection locked="0"/>
    </xf>
    <xf numFmtId="0" fontId="21" fillId="2" borderId="51" xfId="0" applyFont="1" applyFill="1" applyBorder="1" applyAlignment="1">
      <alignment horizontal="center" vertical="center" textRotation="90" wrapText="1"/>
    </xf>
    <xf numFmtId="0" fontId="21" fillId="2" borderId="30" xfId="0" applyFont="1" applyFill="1" applyBorder="1" applyAlignment="1">
      <alignment horizontal="center" vertical="center" textRotation="90" wrapText="1"/>
    </xf>
    <xf numFmtId="0" fontId="38" fillId="2" borderId="0" xfId="0" applyFont="1" applyFill="1" applyAlignment="1">
      <alignment horizontal="center" vertical="center" wrapText="1"/>
    </xf>
    <xf numFmtId="0" fontId="38" fillId="2" borderId="105" xfId="0" applyFont="1" applyFill="1" applyBorder="1" applyAlignment="1">
      <alignment horizontal="center" vertical="center" wrapText="1"/>
    </xf>
    <xf numFmtId="9" fontId="44" fillId="2" borderId="92" xfId="0" applyNumberFormat="1" applyFont="1" applyFill="1" applyBorder="1" applyAlignment="1" applyProtection="1">
      <alignment horizontal="center" vertical="center" wrapText="1"/>
      <protection hidden="1"/>
    </xf>
    <xf numFmtId="9" fontId="44" fillId="2" borderId="67" xfId="0" applyNumberFormat="1" applyFont="1" applyFill="1" applyBorder="1" applyAlignment="1" applyProtection="1">
      <alignment horizontal="center" vertical="center" wrapText="1"/>
      <protection hidden="1"/>
    </xf>
    <xf numFmtId="9" fontId="44" fillId="2" borderId="92" xfId="0" applyNumberFormat="1" applyFont="1" applyFill="1" applyBorder="1" applyAlignment="1" applyProtection="1">
      <alignment horizontal="center" vertical="center" wrapText="1"/>
      <protection locked="0"/>
    </xf>
    <xf numFmtId="9" fontId="44" fillId="2" borderId="67" xfId="0" applyNumberFormat="1" applyFont="1" applyFill="1" applyBorder="1" applyAlignment="1" applyProtection="1">
      <alignment horizontal="center" vertical="center" wrapText="1"/>
      <protection locked="0"/>
    </xf>
    <xf numFmtId="0" fontId="54" fillId="0" borderId="92" xfId="0" applyFont="1" applyBorder="1" applyAlignment="1" applyProtection="1">
      <alignment horizontal="center" vertical="center" wrapText="1"/>
      <protection hidden="1"/>
    </xf>
    <xf numFmtId="0" fontId="54" fillId="0" borderId="67" xfId="0" applyFont="1" applyBorder="1" applyAlignment="1" applyProtection="1">
      <alignment horizontal="center" vertical="center" wrapText="1"/>
      <protection hidden="1"/>
    </xf>
    <xf numFmtId="0" fontId="54" fillId="0" borderId="92" xfId="0" applyFont="1" applyBorder="1" applyAlignment="1" applyProtection="1">
      <alignment horizontal="center" vertical="center"/>
      <protection hidden="1"/>
    </xf>
    <xf numFmtId="0" fontId="54" fillId="0" borderId="67" xfId="0" applyFont="1" applyBorder="1" applyAlignment="1" applyProtection="1">
      <alignment horizontal="center" vertical="center"/>
      <protection hidden="1"/>
    </xf>
    <xf numFmtId="0" fontId="45" fillId="2" borderId="92" xfId="0" applyFont="1" applyFill="1" applyBorder="1" applyAlignment="1" applyProtection="1">
      <alignment horizontal="center" vertical="center" wrapText="1"/>
      <protection locked="0"/>
    </xf>
    <xf numFmtId="0" fontId="45" fillId="2" borderId="67" xfId="0" applyFont="1" applyFill="1" applyBorder="1" applyAlignment="1" applyProtection="1">
      <alignment horizontal="center" vertical="center" wrapText="1"/>
      <protection locked="0"/>
    </xf>
    <xf numFmtId="0" fontId="44" fillId="2" borderId="92" xfId="0" applyFont="1" applyFill="1" applyBorder="1" applyAlignment="1" applyProtection="1">
      <alignment horizontal="center" vertical="center"/>
      <protection locked="0"/>
    </xf>
    <xf numFmtId="0" fontId="44" fillId="2" borderId="67" xfId="0" applyFont="1" applyFill="1" applyBorder="1" applyAlignment="1" applyProtection="1">
      <alignment horizontal="center" vertical="center"/>
      <protection locked="0"/>
    </xf>
    <xf numFmtId="0" fontId="3" fillId="25" borderId="32" xfId="0" applyFont="1" applyFill="1" applyBorder="1" applyAlignment="1">
      <alignment horizontal="center" vertical="center"/>
    </xf>
    <xf numFmtId="0" fontId="38" fillId="2" borderId="101" xfId="0" applyFont="1" applyFill="1" applyBorder="1" applyAlignment="1">
      <alignment horizontal="center" vertical="center" wrapText="1"/>
    </xf>
    <xf numFmtId="0" fontId="0" fillId="2" borderId="34" xfId="0" applyFill="1" applyBorder="1" applyAlignment="1" applyProtection="1">
      <alignment horizontal="center" vertical="center" wrapText="1"/>
      <protection locked="0"/>
    </xf>
    <xf numFmtId="0" fontId="14" fillId="2" borderId="34" xfId="0" applyFont="1" applyFill="1" applyBorder="1" applyAlignment="1" applyProtection="1">
      <alignment horizontal="center" vertical="center" wrapText="1"/>
      <protection locked="0"/>
    </xf>
    <xf numFmtId="0" fontId="3" fillId="0" borderId="52" xfId="0" applyFont="1" applyBorder="1" applyAlignment="1">
      <alignment horizontal="center" vertical="center"/>
    </xf>
    <xf numFmtId="0" fontId="3" fillId="0" borderId="32" xfId="0" applyFont="1" applyBorder="1" applyAlignment="1">
      <alignment horizontal="center" vertical="center"/>
    </xf>
    <xf numFmtId="0" fontId="0" fillId="2" borderId="51" xfId="0" applyFill="1" applyBorder="1" applyAlignment="1">
      <alignment horizontal="center" vertical="center" wrapText="1"/>
    </xf>
    <xf numFmtId="0" fontId="0" fillId="2" borderId="52" xfId="0" applyFill="1" applyBorder="1" applyAlignment="1">
      <alignment horizontal="center" vertical="center"/>
    </xf>
    <xf numFmtId="0" fontId="0" fillId="2" borderId="71" xfId="0" applyFill="1" applyBorder="1" applyAlignment="1">
      <alignment horizontal="center" vertical="center"/>
    </xf>
    <xf numFmtId="0" fontId="55" fillId="2" borderId="44" xfId="0" applyFont="1" applyFill="1" applyBorder="1" applyAlignment="1">
      <alignment horizontal="center" vertical="center" textRotation="90" wrapText="1"/>
    </xf>
    <xf numFmtId="0" fontId="55" fillId="2" borderId="45" xfId="0" applyFont="1" applyFill="1" applyBorder="1" applyAlignment="1">
      <alignment horizontal="center" vertical="center" textRotation="90" wrapText="1"/>
    </xf>
    <xf numFmtId="0" fontId="3" fillId="25" borderId="33" xfId="0" applyFont="1" applyFill="1" applyBorder="1" applyAlignment="1">
      <alignment horizontal="center" vertical="center"/>
    </xf>
    <xf numFmtId="0" fontId="17" fillId="2" borderId="30" xfId="0" applyFont="1" applyFill="1" applyBorder="1" applyAlignment="1" applyProtection="1">
      <alignment horizontal="center" vertical="center" wrapText="1"/>
      <protection locked="0"/>
    </xf>
    <xf numFmtId="0" fontId="17" fillId="2" borderId="31" xfId="0" applyFont="1" applyFill="1" applyBorder="1" applyAlignment="1" applyProtection="1">
      <alignment horizontal="center" vertical="center" wrapText="1"/>
      <protection locked="0"/>
    </xf>
    <xf numFmtId="0" fontId="0" fillId="2" borderId="30" xfId="0" applyFill="1" applyBorder="1" applyAlignment="1">
      <alignment horizontal="center" vertical="center"/>
    </xf>
    <xf numFmtId="0" fontId="0" fillId="2" borderId="31" xfId="0" applyFill="1" applyBorder="1" applyAlignment="1">
      <alignment horizontal="center" vertical="center"/>
    </xf>
    <xf numFmtId="0" fontId="0" fillId="2" borderId="30" xfId="0" applyFill="1" applyBorder="1" applyAlignment="1" applyProtection="1">
      <alignment horizontal="center" vertical="center"/>
      <protection locked="0"/>
    </xf>
    <xf numFmtId="0" fontId="0" fillId="2" borderId="31" xfId="0" applyFill="1" applyBorder="1" applyAlignment="1" applyProtection="1">
      <alignment horizontal="center" vertical="center"/>
      <protection locked="0"/>
    </xf>
    <xf numFmtId="9" fontId="0" fillId="2" borderId="30" xfId="0" applyNumberFormat="1" applyFill="1" applyBorder="1" applyAlignment="1">
      <alignment horizontal="center" vertical="center"/>
    </xf>
    <xf numFmtId="9" fontId="0" fillId="2" borderId="31" xfId="0" applyNumberFormat="1" applyFill="1" applyBorder="1" applyAlignment="1">
      <alignment horizontal="center" vertical="center"/>
    </xf>
    <xf numFmtId="14" fontId="0" fillId="2" borderId="31" xfId="0" applyNumberFormat="1" applyFill="1" applyBorder="1" applyAlignment="1" applyProtection="1">
      <alignment horizontal="center" vertical="center"/>
      <protection locked="0"/>
    </xf>
    <xf numFmtId="164" fontId="1" fillId="2" borderId="30" xfId="1" applyNumberFormat="1" applyFont="1" applyFill="1" applyBorder="1" applyAlignment="1" applyProtection="1">
      <alignment horizontal="center" vertical="center"/>
    </xf>
    <xf numFmtId="164" fontId="1" fillId="2" borderId="31" xfId="1" applyNumberFormat="1" applyFont="1" applyFill="1" applyBorder="1" applyAlignment="1" applyProtection="1">
      <alignment horizontal="center" vertical="center"/>
    </xf>
    <xf numFmtId="0" fontId="0" fillId="2" borderId="65" xfId="0" applyFill="1" applyBorder="1" applyAlignment="1">
      <alignment horizontal="center"/>
    </xf>
    <xf numFmtId="0" fontId="0" fillId="2" borderId="59" xfId="0" applyFill="1" applyBorder="1" applyAlignment="1">
      <alignment horizontal="center"/>
    </xf>
    <xf numFmtId="0" fontId="0" fillId="2" borderId="64" xfId="0" applyFill="1" applyBorder="1" applyAlignment="1">
      <alignment horizontal="center"/>
    </xf>
    <xf numFmtId="0" fontId="56" fillId="2" borderId="0" xfId="0" applyFont="1" applyFill="1" applyAlignment="1">
      <alignment horizontal="center" vertical="center" textRotation="90" wrapText="1"/>
    </xf>
    <xf numFmtId="0" fontId="57" fillId="2" borderId="0" xfId="0" applyFont="1" applyFill="1" applyAlignment="1">
      <alignment horizontal="center" vertical="center" textRotation="90" wrapText="1"/>
    </xf>
    <xf numFmtId="0" fontId="57" fillId="2" borderId="59" xfId="0" applyFont="1" applyFill="1" applyBorder="1" applyAlignment="1">
      <alignment horizontal="center" vertical="center" textRotation="90" wrapText="1"/>
    </xf>
    <xf numFmtId="0" fontId="38" fillId="2" borderId="29" xfId="0" applyFont="1" applyFill="1" applyBorder="1" applyAlignment="1">
      <alignment horizontal="center" vertical="center"/>
    </xf>
    <xf numFmtId="0" fontId="23" fillId="2" borderId="50" xfId="0" applyFont="1" applyFill="1" applyBorder="1" applyAlignment="1">
      <alignment horizontal="center" vertical="center" wrapText="1"/>
    </xf>
    <xf numFmtId="0" fontId="23" fillId="2" borderId="54" xfId="0" applyFont="1" applyFill="1" applyBorder="1" applyAlignment="1">
      <alignment horizontal="center" vertical="center" wrapText="1"/>
    </xf>
    <xf numFmtId="0" fontId="71" fillId="2" borderId="30" xfId="0" applyFont="1" applyFill="1" applyBorder="1" applyAlignment="1">
      <alignment horizontal="center" vertical="center" textRotation="90" wrapText="1"/>
    </xf>
    <xf numFmtId="0" fontId="58" fillId="2" borderId="31" xfId="0" applyFont="1" applyFill="1" applyBorder="1" applyAlignment="1">
      <alignment horizontal="center" vertical="center" textRotation="90" wrapText="1"/>
    </xf>
    <xf numFmtId="0" fontId="23" fillId="20" borderId="52" xfId="0" applyFont="1" applyFill="1" applyBorder="1" applyAlignment="1" applyProtection="1">
      <alignment horizontal="center" vertical="center" wrapText="1"/>
      <protection locked="0"/>
    </xf>
    <xf numFmtId="0" fontId="23" fillId="20" borderId="32" xfId="0" applyFont="1" applyFill="1" applyBorder="1" applyAlignment="1" applyProtection="1">
      <alignment horizontal="center" vertical="center" wrapText="1"/>
      <protection locked="0"/>
    </xf>
    <xf numFmtId="9" fontId="23" fillId="2" borderId="52" xfId="0" applyNumberFormat="1" applyFont="1" applyFill="1" applyBorder="1" applyAlignment="1">
      <alignment horizontal="center" vertical="center"/>
    </xf>
    <xf numFmtId="9" fontId="23" fillId="2" borderId="32" xfId="0" applyNumberFormat="1" applyFont="1" applyFill="1" applyBorder="1" applyAlignment="1">
      <alignment horizontal="center" vertical="center"/>
    </xf>
    <xf numFmtId="0" fontId="23" fillId="10" borderId="52" xfId="0" applyFont="1" applyFill="1" applyBorder="1" applyAlignment="1" applyProtection="1">
      <alignment horizontal="center" vertical="center"/>
      <protection locked="0"/>
    </xf>
    <xf numFmtId="0" fontId="23" fillId="10" borderId="32" xfId="0" applyFont="1" applyFill="1" applyBorder="1" applyAlignment="1" applyProtection="1">
      <alignment horizontal="center" vertical="center"/>
      <protection locked="0"/>
    </xf>
    <xf numFmtId="0" fontId="23" fillId="8" borderId="51" xfId="0" applyFont="1" applyFill="1" applyBorder="1" applyAlignment="1" applyProtection="1">
      <alignment horizontal="center" vertical="center" wrapText="1"/>
      <protection locked="0"/>
    </xf>
    <xf numFmtId="9" fontId="23" fillId="2" borderId="52" xfId="0" applyNumberFormat="1" applyFont="1" applyFill="1" applyBorder="1" applyAlignment="1">
      <alignment horizontal="center" vertical="center" wrapText="1"/>
    </xf>
    <xf numFmtId="9" fontId="23" fillId="2" borderId="32" xfId="0" applyNumberFormat="1" applyFont="1" applyFill="1" applyBorder="1" applyAlignment="1">
      <alignment horizontal="center" vertical="center" wrapText="1"/>
    </xf>
    <xf numFmtId="0" fontId="61" fillId="2" borderId="73" xfId="0" applyFont="1" applyFill="1" applyBorder="1" applyAlignment="1">
      <alignment horizontal="center" vertical="center" wrapText="1"/>
    </xf>
    <xf numFmtId="0" fontId="71" fillId="2" borderId="51" xfId="0" applyFont="1" applyFill="1" applyBorder="1" applyAlignment="1">
      <alignment horizontal="center" vertical="center" textRotation="90" wrapText="1"/>
    </xf>
    <xf numFmtId="0" fontId="58" fillId="2" borderId="51" xfId="0" applyFont="1" applyFill="1" applyBorder="1" applyAlignment="1">
      <alignment horizontal="center" vertical="center" textRotation="90" wrapText="1"/>
    </xf>
    <xf numFmtId="0" fontId="58" fillId="2" borderId="30" xfId="0" applyFont="1" applyFill="1" applyBorder="1" applyAlignment="1">
      <alignment horizontal="center" vertical="center" textRotation="90" wrapText="1"/>
    </xf>
    <xf numFmtId="0" fontId="61" fillId="2" borderId="71" xfId="0" applyFont="1" applyFill="1" applyBorder="1" applyAlignment="1">
      <alignment horizontal="center" vertical="center" wrapText="1"/>
    </xf>
    <xf numFmtId="0" fontId="61" fillId="2" borderId="31" xfId="0" applyFont="1" applyFill="1" applyBorder="1" applyAlignment="1">
      <alignment horizontal="center" vertical="center" wrapText="1"/>
    </xf>
    <xf numFmtId="0" fontId="61" fillId="2" borderId="30" xfId="0" applyFont="1" applyFill="1" applyBorder="1" applyAlignment="1">
      <alignment horizontal="center" vertical="center" wrapText="1"/>
    </xf>
    <xf numFmtId="0" fontId="61" fillId="2" borderId="105" xfId="0" applyFont="1" applyFill="1" applyBorder="1" applyAlignment="1">
      <alignment horizontal="center" vertical="center" wrapText="1"/>
    </xf>
    <xf numFmtId="0" fontId="61" fillId="2" borderId="41" xfId="0" applyFont="1" applyFill="1" applyBorder="1" applyAlignment="1">
      <alignment horizontal="center" vertical="center" wrapText="1"/>
    </xf>
    <xf numFmtId="0" fontId="44" fillId="2" borderId="134" xfId="0" applyFont="1" applyFill="1" applyBorder="1" applyAlignment="1" applyProtection="1">
      <alignment horizontal="center" vertical="center" wrapText="1"/>
      <protection locked="0"/>
    </xf>
    <xf numFmtId="0" fontId="44" fillId="2" borderId="66" xfId="0" applyFont="1" applyFill="1" applyBorder="1" applyAlignment="1" applyProtection="1">
      <alignment horizontal="center" vertical="center" wrapText="1"/>
      <protection locked="0"/>
    </xf>
    <xf numFmtId="0" fontId="44" fillId="2" borderId="135" xfId="0" applyFont="1" applyFill="1" applyBorder="1" applyAlignment="1" applyProtection="1">
      <alignment horizontal="center" vertical="center" wrapText="1"/>
      <protection locked="0"/>
    </xf>
    <xf numFmtId="0" fontId="44" fillId="2" borderId="79" xfId="0" applyFont="1" applyFill="1" applyBorder="1" applyAlignment="1" applyProtection="1">
      <alignment horizontal="center" vertical="center" wrapText="1"/>
      <protection locked="0"/>
    </xf>
    <xf numFmtId="0" fontId="44" fillId="2" borderId="135" xfId="0" applyFont="1" applyFill="1" applyBorder="1" applyAlignment="1" applyProtection="1">
      <alignment horizontal="justify" vertical="center" wrapText="1"/>
      <protection locked="0"/>
    </xf>
    <xf numFmtId="0" fontId="44" fillId="2" borderId="79" xfId="0" applyFont="1" applyFill="1" applyBorder="1" applyAlignment="1" applyProtection="1">
      <alignment horizontal="justify" vertical="center" wrapText="1"/>
      <protection locked="0"/>
    </xf>
    <xf numFmtId="0" fontId="62" fillId="2" borderId="135" xfId="0" applyFont="1" applyFill="1" applyBorder="1" applyAlignment="1" applyProtection="1">
      <alignment horizontal="center" vertical="center" wrapText="1"/>
      <protection locked="0"/>
    </xf>
    <xf numFmtId="0" fontId="62" fillId="2" borderId="79" xfId="0" applyFont="1" applyFill="1" applyBorder="1" applyAlignment="1" applyProtection="1">
      <alignment horizontal="center" vertical="center" wrapText="1"/>
      <protection locked="0"/>
    </xf>
    <xf numFmtId="0" fontId="62" fillId="2" borderId="134" xfId="0" applyFont="1" applyFill="1" applyBorder="1" applyAlignment="1" applyProtection="1">
      <alignment horizontal="center" vertical="center" wrapText="1"/>
      <protection locked="0"/>
    </xf>
    <xf numFmtId="0" fontId="62" fillId="2" borderId="66" xfId="0" applyFont="1" applyFill="1" applyBorder="1" applyAlignment="1" applyProtection="1">
      <alignment horizontal="center" vertical="center" wrapText="1"/>
      <protection locked="0"/>
    </xf>
    <xf numFmtId="0" fontId="0" fillId="2" borderId="73" xfId="0" applyFill="1" applyBorder="1" applyAlignment="1">
      <alignment horizontal="center" vertical="center"/>
    </xf>
    <xf numFmtId="0" fontId="45" fillId="2" borderId="135" xfId="0" applyFont="1" applyFill="1" applyBorder="1" applyAlignment="1" applyProtection="1">
      <alignment horizontal="center" vertical="center" wrapText="1"/>
      <protection locked="0"/>
    </xf>
    <xf numFmtId="0" fontId="45" fillId="2" borderId="66" xfId="0" applyFont="1" applyFill="1" applyBorder="1" applyAlignment="1" applyProtection="1">
      <alignment horizontal="center" vertical="center" wrapText="1"/>
      <protection locked="0"/>
    </xf>
    <xf numFmtId="0" fontId="46" fillId="2" borderId="134" xfId="0" applyFont="1" applyFill="1" applyBorder="1" applyAlignment="1" applyProtection="1">
      <alignment horizontal="center" vertical="center" wrapText="1"/>
      <protection locked="0"/>
    </xf>
    <xf numFmtId="0" fontId="46" fillId="2" borderId="79" xfId="0" applyFont="1" applyFill="1" applyBorder="1" applyAlignment="1" applyProtection="1">
      <alignment horizontal="center" vertical="center" wrapText="1"/>
      <protection locked="0"/>
    </xf>
    <xf numFmtId="0" fontId="47" fillId="6" borderId="118" xfId="0" applyFont="1" applyFill="1" applyBorder="1" applyAlignment="1">
      <alignment horizontal="center" vertical="center" textRotation="90" wrapText="1"/>
    </xf>
    <xf numFmtId="0" fontId="10" fillId="7" borderId="114" xfId="0" applyFont="1" applyFill="1" applyBorder="1" applyAlignment="1">
      <alignment horizontal="left" vertical="center"/>
    </xf>
    <xf numFmtId="0" fontId="10" fillId="7" borderId="115" xfId="0" applyFont="1" applyFill="1" applyBorder="1" applyAlignment="1">
      <alignment horizontal="left" vertical="center"/>
    </xf>
    <xf numFmtId="0" fontId="11" fillId="2" borderId="30" xfId="0" applyFont="1" applyFill="1" applyBorder="1" applyAlignment="1">
      <alignment horizontal="center" vertical="center" textRotation="90" wrapText="1"/>
    </xf>
    <xf numFmtId="0" fontId="61" fillId="2" borderId="116" xfId="0" applyFont="1" applyFill="1" applyBorder="1" applyAlignment="1">
      <alignment horizontal="center" vertical="center" wrapText="1"/>
    </xf>
    <xf numFmtId="0" fontId="0" fillId="2" borderId="116" xfId="0" applyFill="1" applyBorder="1" applyAlignment="1" applyProtection="1">
      <alignment horizontal="center" vertical="center" wrapText="1"/>
      <protection locked="0"/>
    </xf>
    <xf numFmtId="0" fontId="14" fillId="2" borderId="116" xfId="0" applyFont="1" applyFill="1" applyBorder="1" applyAlignment="1" applyProtection="1">
      <alignment horizontal="center" vertical="center" wrapText="1"/>
      <protection locked="0"/>
    </xf>
    <xf numFmtId="0" fontId="46" fillId="2" borderId="135" xfId="0" applyFont="1" applyFill="1" applyBorder="1" applyAlignment="1" applyProtection="1">
      <alignment horizontal="center" vertical="center" wrapText="1"/>
      <protection locked="0"/>
    </xf>
    <xf numFmtId="0" fontId="46" fillId="2" borderId="66" xfId="0" applyFont="1" applyFill="1" applyBorder="1" applyAlignment="1" applyProtection="1">
      <alignment horizontal="center" vertical="center" wrapText="1"/>
      <protection locked="0"/>
    </xf>
    <xf numFmtId="0" fontId="3" fillId="0" borderId="116" xfId="0" applyFont="1" applyBorder="1" applyAlignment="1">
      <alignment horizontal="center" vertical="center"/>
    </xf>
    <xf numFmtId="0" fontId="3" fillId="0" borderId="116" xfId="0" applyFont="1" applyBorder="1" applyAlignment="1">
      <alignment horizontal="center" vertical="center" wrapText="1"/>
    </xf>
    <xf numFmtId="9" fontId="0" fillId="2" borderId="116" xfId="0" applyNumberFormat="1" applyFill="1" applyBorder="1" applyAlignment="1">
      <alignment horizontal="center" vertical="center" wrapText="1"/>
    </xf>
    <xf numFmtId="9" fontId="0" fillId="2" borderId="116" xfId="0" applyNumberFormat="1" applyFill="1" applyBorder="1" applyAlignment="1" applyProtection="1">
      <alignment horizontal="center" vertical="center" wrapText="1"/>
      <protection locked="0"/>
    </xf>
    <xf numFmtId="0" fontId="3" fillId="0" borderId="67" xfId="0" applyFont="1" applyBorder="1" applyAlignment="1">
      <alignment horizontal="center" vertical="center"/>
    </xf>
    <xf numFmtId="0" fontId="34" fillId="6" borderId="119" xfId="0" applyFont="1" applyFill="1" applyBorder="1" applyAlignment="1">
      <alignment horizontal="center" vertical="center" textRotation="90" wrapText="1"/>
    </xf>
    <xf numFmtId="0" fontId="34" fillId="6" borderId="0" xfId="0" applyFont="1" applyFill="1" applyAlignment="1">
      <alignment horizontal="center" vertical="center" textRotation="90" wrapText="1"/>
    </xf>
    <xf numFmtId="0" fontId="34" fillId="6" borderId="118" xfId="0" applyFont="1" applyFill="1" applyBorder="1" applyAlignment="1">
      <alignment horizontal="center" vertical="center" textRotation="90" wrapText="1"/>
    </xf>
    <xf numFmtId="0" fontId="11" fillId="2" borderId="29" xfId="0" applyFont="1" applyFill="1" applyBorder="1" applyAlignment="1">
      <alignment horizontal="center" vertical="center" textRotation="90" wrapText="1"/>
    </xf>
    <xf numFmtId="0" fontId="11" fillId="2" borderId="70" xfId="0" applyFont="1" applyFill="1" applyBorder="1" applyAlignment="1">
      <alignment horizontal="center" vertical="center" textRotation="90" wrapText="1"/>
    </xf>
    <xf numFmtId="0" fontId="3" fillId="0" borderId="67" xfId="0" applyFont="1" applyBorder="1" applyAlignment="1">
      <alignment horizontal="center" vertical="center" wrapText="1"/>
    </xf>
    <xf numFmtId="0" fontId="11" fillId="2" borderId="40" xfId="0" applyFont="1" applyFill="1" applyBorder="1" applyAlignment="1">
      <alignment horizontal="center" vertical="center" textRotation="90" wrapText="1"/>
    </xf>
    <xf numFmtId="0" fontId="11" fillId="2" borderId="42" xfId="0" applyFont="1" applyFill="1" applyBorder="1" applyAlignment="1">
      <alignment horizontal="center" vertical="center" textRotation="90" wrapText="1"/>
    </xf>
    <xf numFmtId="0" fontId="0" fillId="2" borderId="31" xfId="0" applyFill="1" applyBorder="1" applyAlignment="1">
      <alignment horizontal="center" vertical="center" wrapText="1"/>
    </xf>
    <xf numFmtId="0" fontId="0" fillId="2" borderId="73" xfId="0" applyFill="1" applyBorder="1" applyAlignment="1">
      <alignment horizontal="center" vertical="center" wrapText="1"/>
    </xf>
    <xf numFmtId="0" fontId="47" fillId="6" borderId="119" xfId="0" applyFont="1" applyFill="1" applyBorder="1" applyAlignment="1">
      <alignment horizontal="center" vertical="center" textRotation="90" wrapText="1"/>
    </xf>
    <xf numFmtId="0" fontId="0" fillId="2" borderId="31" xfId="0" applyFill="1" applyBorder="1" applyAlignment="1" applyProtection="1">
      <alignment horizontal="center" vertical="center" textRotation="90"/>
      <protection locked="0"/>
    </xf>
    <xf numFmtId="0" fontId="64" fillId="2" borderId="51" xfId="0" applyFont="1" applyFill="1" applyBorder="1" applyAlignment="1">
      <alignment horizontal="center" vertical="center" textRotation="90" wrapText="1"/>
    </xf>
    <xf numFmtId="0" fontId="64" fillId="2" borderId="30" xfId="0" applyFont="1" applyFill="1" applyBorder="1" applyAlignment="1">
      <alignment horizontal="center" vertical="center" textRotation="90" wrapText="1"/>
    </xf>
    <xf numFmtId="0" fontId="64" fillId="2" borderId="40" xfId="0" applyFont="1" applyFill="1" applyBorder="1" applyAlignment="1">
      <alignment horizontal="center" vertical="center" textRotation="90" wrapText="1"/>
    </xf>
    <xf numFmtId="0" fontId="64" fillId="2" borderId="42" xfId="0" applyFont="1" applyFill="1" applyBorder="1" applyAlignment="1">
      <alignment horizontal="center" vertical="center" textRotation="90" wrapText="1"/>
    </xf>
    <xf numFmtId="0" fontId="0" fillId="2" borderId="30" xfId="0" applyFill="1" applyBorder="1" applyAlignment="1" applyProtection="1">
      <alignment horizontal="left" vertical="center" wrapText="1"/>
      <protection locked="0"/>
    </xf>
    <xf numFmtId="0" fontId="0" fillId="2" borderId="31" xfId="0" applyFill="1" applyBorder="1" applyAlignment="1" applyProtection="1">
      <alignment horizontal="left" vertical="center" wrapText="1"/>
      <protection locked="0"/>
    </xf>
    <xf numFmtId="0" fontId="14" fillId="2" borderId="30" xfId="0" applyFont="1" applyFill="1" applyBorder="1" applyAlignment="1" applyProtection="1">
      <alignment horizontal="left" vertical="center" wrapText="1"/>
      <protection locked="0"/>
    </xf>
    <xf numFmtId="0" fontId="14" fillId="2" borderId="31" xfId="0" applyFont="1" applyFill="1" applyBorder="1" applyAlignment="1" applyProtection="1">
      <alignment horizontal="left" vertical="center" wrapText="1"/>
      <protection locked="0"/>
    </xf>
    <xf numFmtId="9" fontId="0" fillId="0" borderId="31" xfId="0" applyNumberFormat="1" applyBorder="1" applyAlignment="1">
      <alignment horizontal="center" vertical="center" wrapText="1"/>
    </xf>
    <xf numFmtId="9" fontId="0" fillId="0" borderId="30" xfId="0" applyNumberFormat="1" applyBorder="1" applyAlignment="1">
      <alignment horizontal="center" vertical="center" wrapText="1"/>
    </xf>
    <xf numFmtId="0" fontId="0" fillId="2" borderId="122" xfId="0" applyFill="1" applyBorder="1" applyAlignment="1">
      <alignment horizontal="left" vertical="center" wrapText="1"/>
    </xf>
    <xf numFmtId="0" fontId="0" fillId="2" borderId="122" xfId="0" applyFill="1" applyBorder="1" applyAlignment="1">
      <alignment horizontal="left" vertical="center"/>
    </xf>
    <xf numFmtId="0" fontId="0" fillId="2" borderId="123" xfId="0" applyFill="1" applyBorder="1" applyAlignment="1">
      <alignment horizontal="left" vertical="center"/>
    </xf>
    <xf numFmtId="0" fontId="0" fillId="2" borderId="124" xfId="0" applyFill="1" applyBorder="1" applyAlignment="1">
      <alignment horizontal="left" vertical="center"/>
    </xf>
    <xf numFmtId="0" fontId="0" fillId="2" borderId="121" xfId="0" applyFill="1" applyBorder="1" applyAlignment="1">
      <alignment horizontal="left" vertical="center"/>
    </xf>
    <xf numFmtId="0" fontId="10" fillId="7" borderId="120" xfId="0" applyFont="1" applyFill="1" applyBorder="1" applyAlignment="1">
      <alignment horizontal="left" vertical="center"/>
    </xf>
    <xf numFmtId="0" fontId="72" fillId="2" borderId="40" xfId="0" applyFont="1" applyFill="1" applyBorder="1" applyAlignment="1">
      <alignment horizontal="center" vertical="center" textRotation="90" wrapText="1"/>
    </xf>
    <xf numFmtId="0" fontId="65" fillId="6" borderId="119" xfId="0" applyFont="1" applyFill="1" applyBorder="1" applyAlignment="1">
      <alignment horizontal="center" vertical="center" textRotation="90"/>
    </xf>
    <xf numFmtId="0" fontId="65" fillId="6" borderId="0" xfId="0" applyFont="1" applyFill="1" applyAlignment="1">
      <alignment horizontal="center" vertical="center" textRotation="90"/>
    </xf>
    <xf numFmtId="0" fontId="65" fillId="6" borderId="118" xfId="0" applyFont="1" applyFill="1" applyBorder="1" applyAlignment="1">
      <alignment horizontal="center" vertical="center" textRotation="90"/>
    </xf>
    <xf numFmtId="0" fontId="0" fillId="2" borderId="0" xfId="0" applyFill="1" applyAlignment="1">
      <alignment horizontal="center" vertical="center" textRotation="90" wrapText="1"/>
    </xf>
    <xf numFmtId="0" fontId="0" fillId="2" borderId="51" xfId="0" applyFill="1" applyBorder="1" applyAlignment="1" applyProtection="1">
      <alignment horizontal="center" vertical="center" wrapText="1"/>
      <protection locked="0"/>
    </xf>
    <xf numFmtId="0" fontId="0" fillId="9" borderId="31" xfId="0" applyFill="1" applyBorder="1" applyAlignment="1">
      <alignment horizontal="center" vertical="center" wrapText="1"/>
    </xf>
    <xf numFmtId="0" fontId="0" fillId="9" borderId="34" xfId="0" applyFill="1" applyBorder="1" applyAlignment="1">
      <alignment horizontal="center" vertical="center" wrapText="1"/>
    </xf>
    <xf numFmtId="0" fontId="47" fillId="6" borderId="47" xfId="0" applyFont="1" applyFill="1" applyBorder="1" applyAlignment="1">
      <alignment horizontal="center" vertical="center" textRotation="90"/>
    </xf>
    <xf numFmtId="0" fontId="47" fillId="6" borderId="0" xfId="0" applyFont="1" applyFill="1" applyAlignment="1">
      <alignment horizontal="center" vertical="center" textRotation="90"/>
    </xf>
    <xf numFmtId="0" fontId="8" fillId="6" borderId="62" xfId="0" applyFont="1" applyFill="1" applyBorder="1" applyAlignment="1" applyProtection="1">
      <alignment horizontal="center" vertical="center" textRotation="90" wrapText="1"/>
      <protection locked="0"/>
    </xf>
    <xf numFmtId="0" fontId="21" fillId="2" borderId="44" xfId="0" applyFont="1" applyFill="1" applyBorder="1" applyAlignment="1">
      <alignment horizontal="center" vertical="center" textRotation="90" wrapText="1"/>
    </xf>
    <xf numFmtId="0" fontId="21" fillId="2" borderId="45" xfId="0" applyFont="1" applyFill="1" applyBorder="1" applyAlignment="1">
      <alignment horizontal="center" vertical="center" textRotation="90" wrapText="1"/>
    </xf>
    <xf numFmtId="0" fontId="21" fillId="2" borderId="46" xfId="0" applyFont="1" applyFill="1" applyBorder="1" applyAlignment="1">
      <alignment horizontal="center" vertical="center" textRotation="90" wrapText="1"/>
    </xf>
    <xf numFmtId="0" fontId="0" fillId="2" borderId="129" xfId="0" applyFill="1" applyBorder="1" applyAlignment="1">
      <alignment horizontal="center" vertical="center"/>
    </xf>
    <xf numFmtId="0" fontId="0" fillId="2" borderId="27" xfId="0" applyFill="1" applyBorder="1" applyAlignment="1">
      <alignment horizontal="center" vertical="center"/>
    </xf>
    <xf numFmtId="0" fontId="0" fillId="2" borderId="130" xfId="0" applyFill="1" applyBorder="1" applyAlignment="1">
      <alignment horizontal="center" vertical="center"/>
    </xf>
    <xf numFmtId="0" fontId="0" fillId="2" borderId="132"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30" xfId="0" applyFill="1" applyBorder="1" applyAlignment="1">
      <alignment horizontal="center" vertical="center" wrapText="1"/>
    </xf>
    <xf numFmtId="0" fontId="0" fillId="2" borderId="132" xfId="0" applyFill="1" applyBorder="1" applyAlignment="1">
      <alignment horizontal="center" vertical="center"/>
    </xf>
    <xf numFmtId="9" fontId="0" fillId="2" borderId="34" xfId="0" applyNumberFormat="1" applyFill="1" applyBorder="1" applyAlignment="1">
      <alignment horizontal="center" vertical="center"/>
    </xf>
    <xf numFmtId="0" fontId="0" fillId="2" borderId="56" xfId="0" applyFill="1" applyBorder="1" applyAlignment="1">
      <alignment horizontal="left" vertical="center" wrapText="1"/>
    </xf>
    <xf numFmtId="0" fontId="0" fillId="2" borderId="125" xfId="0" applyFill="1" applyBorder="1" applyAlignment="1">
      <alignment horizontal="left" vertical="center"/>
    </xf>
    <xf numFmtId="0" fontId="0" fillId="2" borderId="126" xfId="0" applyFill="1" applyBorder="1" applyAlignment="1">
      <alignment horizontal="left" vertical="center"/>
    </xf>
    <xf numFmtId="0" fontId="0" fillId="2" borderId="101" xfId="0" applyFill="1" applyBorder="1" applyAlignment="1">
      <alignment horizontal="left" vertical="center"/>
    </xf>
    <xf numFmtId="0" fontId="0" fillId="2" borderId="127" xfId="0" applyFill="1" applyBorder="1" applyAlignment="1">
      <alignment horizontal="left" vertical="center"/>
    </xf>
    <xf numFmtId="164" fontId="1" fillId="2" borderId="34" xfId="1" applyNumberFormat="1" applyFont="1" applyFill="1" applyBorder="1" applyAlignment="1" applyProtection="1">
      <alignment horizontal="center" vertical="center"/>
    </xf>
    <xf numFmtId="0" fontId="61" fillId="2" borderId="102" xfId="0" applyFont="1" applyFill="1" applyBorder="1" applyAlignment="1">
      <alignment horizontal="center" vertical="center" wrapText="1"/>
    </xf>
  </cellXfs>
  <cellStyles count="2">
    <cellStyle name="Normal" xfId="0" builtinId="0"/>
    <cellStyle name="Porcentaje" xfId="1" builtinId="5"/>
  </cellStyles>
  <dxfs count="790">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theme="9" tint="-0.24994659260841701"/>
        </patternFill>
      </fill>
    </dxf>
    <dxf>
      <fill>
        <patternFill>
          <bgColor rgb="FFFFFF0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patternType="solid">
          <fgColor rgb="FFFFFF00"/>
          <bgColor rgb="FFFFFF00"/>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000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FF66"/>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rgb="FFFF0000"/>
        </patternFill>
      </fill>
    </dxf>
    <dxf>
      <font>
        <color auto="1"/>
      </font>
      <fill>
        <patternFill>
          <bgColor rgb="FF92D050"/>
        </patternFill>
      </fill>
    </dxf>
    <dxf>
      <fill>
        <patternFill>
          <bgColor rgb="FFFFC000"/>
        </patternFill>
      </fill>
    </dxf>
    <dxf>
      <font>
        <color auto="1"/>
      </font>
      <fill>
        <patternFill>
          <bgColor rgb="FF92D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FFFF66"/>
          <bgColor rgb="FFFFFF66"/>
        </patternFill>
      </fill>
    </dxf>
    <dxf>
      <fill>
        <patternFill patternType="solid">
          <fgColor rgb="FF92D050"/>
          <bgColor rgb="FF92D050"/>
        </patternFill>
      </fill>
    </dxf>
    <dxf>
      <fill>
        <patternFill patternType="solid">
          <fgColor rgb="FF00B050"/>
          <bgColor rgb="FF00B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ont>
        <color auto="1"/>
      </font>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FF66"/>
        </patternFill>
      </fill>
    </dxf>
    <dxf>
      <font>
        <color auto="1"/>
      </font>
      <fill>
        <patternFill>
          <bgColor rgb="FF92D050"/>
        </patternFill>
      </fill>
    </dxf>
    <dxf>
      <fill>
        <patternFill>
          <bgColor rgb="FFFF0000"/>
        </patternFill>
      </fill>
    </dxf>
    <dxf>
      <fill>
        <patternFill>
          <bgColor rgb="FF00B050"/>
        </patternFill>
      </fill>
    </dxf>
    <dxf>
      <fill>
        <patternFill>
          <bgColor rgb="FFFF0000"/>
        </patternFill>
      </fill>
    </dxf>
    <dxf>
      <fill>
        <patternFill>
          <bgColor rgb="FFFFFF66"/>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ill>
        <patternFill>
          <bgColor rgb="FF00B050"/>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ill>
        <patternFill>
          <bgColor rgb="FF00B05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rgb="FF339966"/>
        </patternFill>
      </fill>
    </dxf>
    <dxf>
      <fill>
        <patternFill>
          <bgColor rgb="FFFFFF00"/>
        </patternFill>
      </fill>
    </dxf>
    <dxf>
      <fill>
        <patternFill>
          <bgColor rgb="FF339966"/>
        </patternFill>
      </fill>
    </dxf>
    <dxf>
      <fill>
        <patternFill>
          <bgColor rgb="FF339966"/>
        </patternFill>
      </fill>
    </dxf>
    <dxf>
      <fill>
        <patternFill>
          <bgColor rgb="FFFFFF00"/>
        </patternFill>
      </fill>
    </dxf>
    <dxf>
      <fill>
        <patternFill>
          <bgColor rgb="FF339966"/>
        </patternFill>
      </fill>
    </dxf>
    <dxf>
      <fill>
        <patternFill>
          <bgColor rgb="FFFFFF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patternType="solid">
          <fgColor rgb="FFFFFF00"/>
          <bgColor rgb="FFFFFF00"/>
        </patternFill>
      </fill>
    </dxf>
    <dxf>
      <fill>
        <patternFill patternType="solid">
          <fgColor rgb="FFC00000"/>
          <bgColor rgb="FFC00000"/>
        </patternFill>
      </fill>
    </dxf>
    <dxf>
      <fill>
        <patternFill patternType="solid">
          <fgColor rgb="FFE36C09"/>
          <bgColor rgb="FFE36C09"/>
        </patternFill>
      </fill>
    </dxf>
    <dxf>
      <fill>
        <patternFill patternType="solid">
          <fgColor rgb="FF92D050"/>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theme="9" tint="-0.24994659260841701"/>
        </patternFill>
      </fill>
    </dxf>
    <dxf>
      <fill>
        <patternFill>
          <bgColor rgb="FF92D050"/>
        </patternFill>
      </fill>
    </dxf>
    <dxf>
      <fill>
        <patternFill>
          <bgColor rgb="FFFFFF00"/>
        </patternFill>
      </fill>
    </dxf>
    <dxf>
      <fill>
        <patternFill>
          <bgColor rgb="FFC000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00B050"/>
        </patternFill>
      </fill>
    </dxf>
    <dxf>
      <fill>
        <patternFill>
          <bgColor rgb="FF00B05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00B050"/>
        </patternFill>
      </fill>
    </dxf>
    <dxf>
      <fill>
        <patternFill patternType="solid">
          <fgColor rgb="FFFFFF66"/>
          <bgColor rgb="FFFFFF66"/>
        </patternFill>
      </fill>
    </dxf>
    <dxf>
      <fill>
        <patternFill patternType="solid">
          <fgColor rgb="FFFF0000"/>
          <bgColor rgb="FFFF0000"/>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bgColor rgb="FFFFC000"/>
        </patternFill>
      </fill>
    </dxf>
    <dxf>
      <fill>
        <patternFill>
          <bgColor rgb="FF00B050"/>
        </patternFill>
      </fill>
    </dxf>
    <dxf>
      <fill>
        <patternFill>
          <bgColor rgb="FFFF000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00B050"/>
        </patternFill>
      </fill>
    </dxf>
    <dxf>
      <font>
        <color auto="1"/>
      </font>
      <fill>
        <patternFill>
          <bgColor rgb="FF92D05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fgColor rgb="FFFFC7CE"/>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FF66"/>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ont>
        <color auto="1"/>
      </font>
      <fill>
        <patternFill>
          <bgColor rgb="FF92D050"/>
        </patternFill>
      </fill>
    </dxf>
    <dxf>
      <fill>
        <patternFill>
          <bgColor rgb="FFFFC00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00B050"/>
        </patternFill>
      </fill>
    </dxf>
    <dxf>
      <font>
        <color auto="1"/>
      </font>
      <fill>
        <patternFill>
          <bgColor rgb="FF92D05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C000"/>
        </patternFill>
      </fill>
    </dxf>
    <dxf>
      <fill>
        <patternFill>
          <bgColor rgb="FFFFFF66"/>
        </patternFill>
      </fill>
    </dxf>
    <dxf>
      <fill>
        <patternFill>
          <bgColor rgb="FFFF000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3" Type="http://schemas.openxmlformats.org/officeDocument/2006/relationships/worksheet" Target="worksheets/sheet3.xml"/><Relationship Id="rId21" Type="http://schemas.openxmlformats.org/officeDocument/2006/relationships/externalLink" Target="externalLinks/externalLink18.xml"/><Relationship Id="rId34" Type="http://schemas.openxmlformats.org/officeDocument/2006/relationships/sharedStrings" Target="sharedString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theme" Target="theme/theme1.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calcChain" Target="calcChain.xml"/><Relationship Id="rId8"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Portada!A1"/><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2</xdr:col>
      <xdr:colOff>0</xdr:colOff>
      <xdr:row>2</xdr:row>
      <xdr:rowOff>0</xdr:rowOff>
    </xdr:from>
    <xdr:to>
      <xdr:col>3</xdr:col>
      <xdr:colOff>628650</xdr:colOff>
      <xdr:row>2</xdr:row>
      <xdr:rowOff>0</xdr:rowOff>
    </xdr:to>
    <xdr:grpSp>
      <xdr:nvGrpSpPr>
        <xdr:cNvPr id="2" name="Grupo 4">
          <a:extLst>
            <a:ext uri="{FF2B5EF4-FFF2-40B4-BE49-F238E27FC236}">
              <a16:creationId xmlns:a16="http://schemas.microsoft.com/office/drawing/2014/main" id="{00000000-0008-0000-0000-000002000000}"/>
            </a:ext>
          </a:extLst>
        </xdr:cNvPr>
        <xdr:cNvGrpSpPr>
          <a:grpSpLocks/>
        </xdr:cNvGrpSpPr>
      </xdr:nvGrpSpPr>
      <xdr:grpSpPr bwMode="auto">
        <a:xfrm>
          <a:off x="1347107" y="1728107"/>
          <a:ext cx="1851932" cy="0"/>
          <a:chOff x="2229410" y="313765"/>
          <a:chExt cx="1109943" cy="634814"/>
        </a:xfrm>
      </xdr:grpSpPr>
      <xdr:sp macro="" textlink="">
        <xdr:nvSpPr>
          <xdr:cNvPr id="3" name="Flecha a la derecha con bandas 2">
            <a:extLst>
              <a:ext uri="{FF2B5EF4-FFF2-40B4-BE49-F238E27FC236}">
                <a16:creationId xmlns:a16="http://schemas.microsoft.com/office/drawing/2014/main" id="{00000000-0008-0000-0000-000003000000}"/>
              </a:ext>
            </a:extLst>
          </xdr:cNvPr>
          <xdr:cNvSpPr/>
        </xdr:nvSpPr>
        <xdr:spPr>
          <a:xfrm rot="10800000">
            <a:off x="2229410" y="313765"/>
            <a:ext cx="1109943" cy="634814"/>
          </a:xfrm>
          <a:prstGeom prst="stripedRightArrow">
            <a:avLst/>
          </a:prstGeom>
          <a:noFill/>
          <a:ln w="28575">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sp macro="" textlink="">
        <xdr:nvSpPr>
          <xdr:cNvPr id="4" name="CuadroTexto 3">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2440015" y="482599"/>
            <a:ext cx="711502" cy="297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1">
                <a:solidFill>
                  <a:schemeClr val="accent6">
                    <a:lumMod val="50000"/>
                  </a:schemeClr>
                </a:solidFill>
              </a:rPr>
              <a:t>VOLVER A MENÚ</a:t>
            </a:r>
          </a:p>
        </xdr:txBody>
      </xdr:sp>
    </xdr:grpSp>
    <xdr:clientData/>
  </xdr:twoCellAnchor>
  <xdr:twoCellAnchor editAs="oneCell">
    <xdr:from>
      <xdr:col>1</xdr:col>
      <xdr:colOff>476250</xdr:colOff>
      <xdr:row>1</xdr:row>
      <xdr:rowOff>180975</xdr:rowOff>
    </xdr:from>
    <xdr:to>
      <xdr:col>2</xdr:col>
      <xdr:colOff>38100</xdr:colOff>
      <xdr:row>2</xdr:row>
      <xdr:rowOff>0</xdr:rowOff>
    </xdr:to>
    <xdr:pic>
      <xdr:nvPicPr>
        <xdr:cNvPr id="5" name="Imagen 7">
          <a:hlinkClick xmlns:r="http://schemas.openxmlformats.org/officeDocument/2006/relationships" r:id="rId1"/>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1547" t="18686" r="19621" b="20284"/>
        <a:stretch>
          <a:fillRect/>
        </a:stretch>
      </xdr:blipFill>
      <xdr:spPr bwMode="auto">
        <a:xfrm rot="1658057">
          <a:off x="600075" y="285750"/>
          <a:ext cx="7905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20</xdr:col>
      <xdr:colOff>257175</xdr:colOff>
      <xdr:row>1</xdr:row>
      <xdr:rowOff>104775</xdr:rowOff>
    </xdr:from>
    <xdr:to>
      <xdr:col>27</xdr:col>
      <xdr:colOff>219075</xdr:colOff>
      <xdr:row>1</xdr:row>
      <xdr:rowOff>819150</xdr:rowOff>
    </xdr:to>
    <xdr:pic>
      <xdr:nvPicPr>
        <xdr:cNvPr id="6" name="8 Imagen" descr="membrete superior alcaldíoa">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765250" y="209550"/>
          <a:ext cx="39338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244927</xdr:colOff>
      <xdr:row>0</xdr:row>
      <xdr:rowOff>0</xdr:rowOff>
    </xdr:from>
    <xdr:to>
      <xdr:col>4</xdr:col>
      <xdr:colOff>790617</xdr:colOff>
      <xdr:row>2</xdr:row>
      <xdr:rowOff>95250</xdr:rowOff>
    </xdr:to>
    <xdr:pic>
      <xdr:nvPicPr>
        <xdr:cNvPr id="8" name="Imagen 7" descr="Inicio - Alcaldia de Cúcuta">
          <a:extLst>
            <a:ext uri="{FF2B5EF4-FFF2-40B4-BE49-F238E27FC236}">
              <a16:creationId xmlns:a16="http://schemas.microsoft.com/office/drawing/2014/main" id="{C68970AB-73FD-8736-3318-2910BD10E86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67391" y="0"/>
          <a:ext cx="3620905" cy="1823357"/>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strato/Downloads/MAPAS%20DE%20RIESGOS%20A%20ENERO/EVALUACI&#211;N%20Y%20CONTROL/CIG%20Corrupci&#243;n.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Estrato/Downloads/MAPAS%20DE%20RIESGOS%20A%20ENERO/MISIONALES/DESARROLLO%20SOCIAL/Sec.%20Cultura%202023%20-%20Todos%20los%20riesgos.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Estrato/Downloads/MAPAS%20DE%20RIESGOS%20A%20ENERO/LLEGARON%20A%20DESTIEMPO/Banco%20del%20progreso.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Estrato/Downloads/MAPAS%20DE%20RIESGOS%20A%20ENERO/MISIONALES/DESARROLLO%20ECON&#211;MICO/Mapa%20de%20Riesgo-SECRETARIA%20DESARROLLO%20SOCIAL-2023.xlsx"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file:///C:\Users\ASUS\Downloads\Mapa%20de%20Riesgo-SECRETARIA%20DESARROLLO%20SOCIAL-2025.xlsx" TargetMode="External"/><Relationship Id="rId1" Type="http://schemas.openxmlformats.org/officeDocument/2006/relationships/externalLinkPath" Target="/Users/ASUS/Downloads/Mapa%20de%20Riesgo-SECRETARIA%20DESARROLLO%20SOCIAL-2025.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ASUS/Downloads/MAPA%20DE%20RIESGO%20ANTI-CORRUPCION%20202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TAMARA/Downloads/MAPAS%20DE%20RIESGO%20A%20ENERO/Secretar&#237;a%20General.xlsx" TargetMode="External"/></Relationships>
</file>

<file path=xl/externalLinks/_rels/externalLink16.xml.rels><?xml version="1.0" encoding="UTF-8" standalone="yes"?>
<Relationships xmlns="http://schemas.openxmlformats.org/package/2006/relationships"><Relationship Id="rId2" Type="http://schemas.openxmlformats.org/officeDocument/2006/relationships/externalLinkPath" Target="file:///C:\Users\usuario\Downloads\MAPAS%20CORREGIDOS%20DESPUES%20DE%20SUGERENCIAS\Vivienda%20coregido.xlsx" TargetMode="External"/><Relationship Id="rId1" Type="http://schemas.openxmlformats.org/officeDocument/2006/relationships/externalLinkPath" Target="/Users/usuario/Downloads/MAPAS%20CORREGIDOS%20DESPUES%20DE%20SUGERENCIAS/Vivienda%20coregido.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Estrato/Downloads/MAPAS%20DE%20RIESGOS%20A%20ENERO/MISIONALES/DESARROLLO%20TERRITORIAL/Sec.%20Vivienda.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Estrato/Downloads/MAPAS%20DE%20RIESGOS%20A%20ENERO/MISIONALES/DESARROLLO%20TERRITORIAL/Mapa%20de%20Riesgo-2023%20-%20SECRETARIA%20DE%20VALORIZACION%20Y%20PLUSVALIA%20(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Users/Estrato/Downloads/MAPAS%20DE%20RIESGOS%20A%20ENERO/MISIONALES/DESARROLLO%20TERRITORIAL/Mapa%20de%20Riesgos%20Institucional%20v2%20%20INFRAESTRUCTUR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strato/Downloads/MAPAS%20DE%20RIESGOS%20A%20ENERO/EVALUACI&#211;N%20Y%20CONTROL/CID%20Mapa%20riesgos%20corrupci&#243;n.xlsx" TargetMode="External"/></Relationships>
</file>

<file path=xl/externalLinks/_rels/externalLink20.xml.rels><?xml version="1.0" encoding="UTF-8" standalone="yes"?>
<Relationships xmlns="http://schemas.openxmlformats.org/package/2006/relationships"><Relationship Id="rId2" Type="http://schemas.openxmlformats.org/officeDocument/2006/relationships/externalLinkPath" Target="file:///C:\Users\usuario\Downloads\MAPAS%20CORREGIDOS%20DESPUES%20DE%20SUGERENCIAS\Tr&#225;nsito.xlsx" TargetMode="External"/><Relationship Id="rId1" Type="http://schemas.openxmlformats.org/officeDocument/2006/relationships/externalLinkPath" Target="/Users/usuario/Downloads/MAPAS%20CORREGIDOS%20DESPUES%20DE%20SUGERENCIAS/Tr&#225;nsito.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Users/Estrato/Downloads/MAPAS%20DE%20RIESGOS%20A%20ENERO/MISIONALES/DESARROLLO%20SOSTENIBLE/Gest.%20Riesgos%20y%20Desastres.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Users/Estrato/Downloads/MAPAS%20DE%20RIESGOS%20A%20ENERO/APOYO/SEC.%20GRAL/Mapa%20Riesgos%20Corrupci&#243;n%20Relacionamiento%20Ciudadano.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Users/Estrato/Downloads/MAPAS%20DE%20RIESGOS%20A%20ENERO/APOYO/TALENTO%20HUMANO/TALENTO%20HUMANO%202023.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Users/Estrato/Downloads/MAPAS%20DE%20RIESGOS%20A%20ENERO/APOYO/GESTI&#211;N%20HACIENDA/Contadur&#237;a.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Users/Estrato/Downloads/MAPAS%20DE%20RIESGOS%20A%20ENERO/APOYO/GESTI&#211;N%20HACIENDA/Secretaria%20del%20Tesoro%202023.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Estrato/Downloads/MAPAS%20DE%20RIESGOS%20A%20ENERO/APOYO/SEC.%20GRAL/Mapa%20de%20Riesgos%20Corrupci&#243;n%202023%20Gesti&#243;n%20bienes.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Users/TAMARA/Downloads/MONITOREO%20A%20MAPAS%20DE%20RIESGOS/OFICINA%20JUR&#205;DICA/Mapa%20de%20Riesgos%20de%20Corrupci&#243;n.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Users/Estrato/Downloads/MAPAS%20DE%20RIESGOS%20A%20ENERO/APOYO/SEC.%20GRAL/Mapa%20de%20Riesgos%20Corrupci&#243;n%202023%20Gesti&#243;n%20document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Estrato/Downloads/MAPAS%20DE%20RIESGOS%20A%20ENERO/LLEGARON%20A%20DESTIEMPO/Mapa%20de%20riesgos%20SISBEN.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ASUS\Downloads\Mapa%20de%20Riesgos%20Institucional%202025.xlsx" TargetMode="External"/><Relationship Id="rId1" Type="http://schemas.openxmlformats.org/officeDocument/2006/relationships/externalLinkPath" Target="/Users/ASUS/Downloads/Mapa%20de%20Riesgos%20Institucional%20202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lcald&#237;a%20de%20C&#250;cuta/MIPG/Riesgos/FT-MIPG-021%20FORMATO%20DE%20MAPA%20DE%20RIESGOS%20original.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usuario\Downloads\MAPAS%20CORREGIDOS%20DESPUES%20DE%20SUGERENCIAS\Salud%20corregido.xlsx" TargetMode="External"/><Relationship Id="rId1" Type="http://schemas.openxmlformats.org/officeDocument/2006/relationships/externalLinkPath" Target="/Users/usuario/Downloads/MAPAS%20CORREGIDOS%20DESPUES%20DE%20SUGERENCIAS/Salud%20corregido.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ASUS/Downloads/Mapa%20de%20Riesgos%20Institucional%20nuevo%20formato%202023%20(1).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C:\Users\ASUS\Downloads\Mapa%20de%20riesgos%202025.xlsx" TargetMode="External"/><Relationship Id="rId1" Type="http://schemas.openxmlformats.org/officeDocument/2006/relationships/externalLinkPath" Target="/Users/ASUS/Downloads/Mapa%20de%20riesgos%202025.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Estrato/Downloads/MONITOREO%20A%2030%20DE%20ABRIL/MAPAS%20DE%20RIESGOS/EDUCACI&#211;N/Mapa%20de%20Riesgos%20Institucional%20v2%20%20Secretaria%20de%20Educaci&#243;n%20Municipal%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Hoja3"/>
      <sheetName val="Hoja4"/>
      <sheetName val="Hoja5"/>
      <sheetName val="Tabla Impacto Corrupción"/>
      <sheetName val="Tabla Valoración controles"/>
      <sheetName val="Hoja2"/>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e">
            <v>#NAME?</v>
          </cell>
          <cell r="F37" t="str">
            <v xml:space="preserve">     Genera medianas consecuencias sobre la entidad</v>
          </cell>
        </row>
        <row r="38">
          <cell r="B38" t="e">
            <v>#NAME?</v>
          </cell>
          <cell r="F38" t="str">
            <v xml:space="preserve">     Genera altas consecuencias sobre la entidad</v>
          </cell>
        </row>
        <row r="39">
          <cell r="B39" t="e">
            <v>#NAME?</v>
          </cell>
          <cell r="F39" t="str">
            <v xml:space="preserve">     Genera consecuencias catastroficas sobre la entidad</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sheetData sheetId="1"/>
      <sheetData sheetId="2"/>
      <sheetData sheetId="3"/>
      <sheetData sheetId="4"/>
      <sheetData sheetId="5">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sheetData sheetId="1"/>
      <sheetData sheetId="2"/>
      <sheetData sheetId="3"/>
      <sheetData sheetId="4"/>
      <sheetData sheetId="5">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sheetData sheetId="7"/>
      <sheetData sheetId="8"/>
      <sheetData sheetId="9"/>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Riesgos"/>
      <sheetName val="Aux"/>
      <sheetName val="Hoja1"/>
      <sheetName val="Probabilidad"/>
      <sheetName val="Impacto"/>
      <sheetName val="Impacto Corrupción"/>
      <sheetName val="Riesgo Inherente"/>
      <sheetName val="Riesgo Residual"/>
    </sheetNames>
    <sheetDataSet>
      <sheetData sheetId="0" refreshError="1"/>
      <sheetData sheetId="1" refreshError="1">
        <row r="2">
          <cell r="A2" t="str">
            <v>Muy Baja</v>
          </cell>
          <cell r="B2">
            <v>0.2</v>
          </cell>
          <cell r="C2" t="str">
            <v>Leve</v>
          </cell>
          <cell r="D2">
            <v>0.2</v>
          </cell>
        </row>
        <row r="3">
          <cell r="A3" t="str">
            <v>Baja</v>
          </cell>
          <cell r="B3">
            <v>0.4</v>
          </cell>
          <cell r="C3" t="str">
            <v>Menor</v>
          </cell>
          <cell r="D3">
            <v>0.4</v>
          </cell>
        </row>
        <row r="4">
          <cell r="A4" t="str">
            <v>Media</v>
          </cell>
          <cell r="B4">
            <v>0.6</v>
          </cell>
          <cell r="C4" t="str">
            <v>Moderado</v>
          </cell>
          <cell r="D4">
            <v>0.6</v>
          </cell>
        </row>
        <row r="5">
          <cell r="A5" t="str">
            <v>Alta</v>
          </cell>
          <cell r="B5">
            <v>0.8</v>
          </cell>
          <cell r="C5" t="str">
            <v>Mayor</v>
          </cell>
          <cell r="D5">
            <v>0.8</v>
          </cell>
        </row>
        <row r="6">
          <cell r="A6" t="str">
            <v>Muy Alta</v>
          </cell>
          <cell r="B6">
            <v>1</v>
          </cell>
          <cell r="C6" t="str">
            <v>Catastrófico</v>
          </cell>
          <cell r="D6">
            <v>1</v>
          </cell>
        </row>
      </sheetData>
      <sheetData sheetId="2" refreshError="1"/>
      <sheetData sheetId="3" refreshError="1"/>
      <sheetData sheetId="4" refreshError="1"/>
      <sheetData sheetId="5" refreshError="1"/>
      <sheetData sheetId="6" refreshError="1">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Mapa final"/>
      <sheetName val="Matriz Calor Inherente"/>
      <sheetName val="Matriz Calor Residual"/>
      <sheetName val="Tabla probabilidad"/>
      <sheetName val="Tabla Impacto"/>
      <sheetName val="Tabla Impacto CorrupciónR2"/>
      <sheetName val="Tabla Impacto Corrupción R1 )"/>
      <sheetName val="Tabla Impacto Corrupción R3"/>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37">
          <cell r="B37" t="e">
            <v>#NAME?</v>
          </cell>
          <cell r="F37" t="str">
            <v xml:space="preserve">     Genera medianas consecuencias sobre la entidad</v>
          </cell>
        </row>
        <row r="38">
          <cell r="B38" t="e">
            <v>#NAME?</v>
          </cell>
        </row>
        <row r="39">
          <cell r="B39" t="e">
            <v>#NAME?</v>
          </cell>
        </row>
      </sheetData>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R2"/>
      <sheetName val="Tabla Impacto Corrupción R1 )"/>
      <sheetName val="Tabla Impacto Corrupción R3"/>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F37" t="str">
            <v xml:space="preserve">     Genera medianas consecuencias sobre la entidad</v>
          </cell>
        </row>
        <row r="38">
          <cell r="F38" t="str">
            <v xml:space="preserve">     Genera altas consecuencias sobre la entidad</v>
          </cell>
        </row>
        <row r="39">
          <cell r="F39" t="str">
            <v xml:space="preserve">     Genera consecuencias catastroficas sobre la entidad</v>
          </cell>
        </row>
      </sheetData>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Hoja2"/>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refreshError="1"/>
      <sheetData sheetId="7" refreshError="1"/>
      <sheetData sheetId="8" refreshError="1"/>
      <sheetData sheetId="9" refreshError="1"/>
      <sheetData sheetId="1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37">
          <cell r="B37" t="str">
            <v>Criterios</v>
          </cell>
          <cell r="F37" t="str">
            <v xml:space="preserve">     Genera medianas consecuencias sobre la entidad</v>
          </cell>
        </row>
        <row r="38">
          <cell r="B38" t="str">
            <v>Afectación Económica o presupuestal</v>
          </cell>
        </row>
        <row r="39">
          <cell r="B39" t="str">
            <v>Pérdida Reputacional</v>
          </cell>
        </row>
      </sheetData>
      <sheetData sheetId="6" refreshError="1"/>
      <sheetData sheetId="7" refreshError="1"/>
      <sheetData sheetId="8" refreshError="1"/>
      <sheetData sheetId="9"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e">
            <v>#NAME?</v>
          </cell>
          <cell r="F37" t="str">
            <v xml:space="preserve">     Genera medianas consecuencias sobre la entidad</v>
          </cell>
        </row>
        <row r="38">
          <cell r="B38" t="e">
            <v>#NAME?</v>
          </cell>
          <cell r="F38" t="str">
            <v xml:space="preserve">     Genera altas consecuencias sobre la entidad</v>
          </cell>
        </row>
        <row r="39">
          <cell r="B39" t="e">
            <v>#NAME?</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e">
            <v>#NAME?</v>
          </cell>
          <cell r="F37" t="str">
            <v xml:space="preserve">     Genera medianas consecuencias sobre la entidad</v>
          </cell>
        </row>
        <row r="38">
          <cell r="B38" t="e">
            <v>#NAME?</v>
          </cell>
          <cell r="F38" t="str">
            <v xml:space="preserve">     Genera altas consecuencias sobre la entidad</v>
          </cell>
        </row>
        <row r="39">
          <cell r="B39" t="e">
            <v>#NAME?</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refreshError="1"/>
      <sheetData sheetId="1" refreshError="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refreshError="1"/>
      <sheetData sheetId="3" refreshError="1"/>
      <sheetData sheetId="4" refreshError="1"/>
      <sheetData sheetId="5" refreshError="1">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sheetData sheetId="1">
        <row r="9">
          <cell r="G9" t="str">
            <v>La actividad que conlleva el riesgo se ejecuta mínimo 500 veces al año y máximo 5000 veces por año</v>
          </cell>
        </row>
      </sheetData>
      <sheetData sheetId="2"/>
      <sheetData sheetId="3"/>
      <sheetData sheetId="4">
        <row r="4">
          <cell r="C4" t="str">
            <v>La actividad que conlleva el riesgo se ejecuta como máximos 2 veces por año</v>
          </cell>
        </row>
      </sheetData>
      <sheetData sheetId="5">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refreshError="1"/>
      <sheetData sheetId="1" refreshError="1"/>
      <sheetData sheetId="2" refreshError="1"/>
      <sheetData sheetId="3" refreshError="1"/>
      <sheetData sheetId="4" refreshError="1"/>
      <sheetData sheetId="5" refreshError="1">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sheetData sheetId="2" refreshError="1"/>
      <sheetData sheetId="3" refreshError="1"/>
      <sheetData sheetId="4"/>
      <sheetData sheetId="5">
        <row r="37">
          <cell r="B37" t="e">
            <v>#NAME?</v>
          </cell>
          <cell r="F37" t="str">
            <v xml:space="preserve">     Genera medianas consecuencias sobre la entidad</v>
          </cell>
        </row>
        <row r="38">
          <cell r="B38" t="e">
            <v>#NAME?</v>
          </cell>
        </row>
        <row r="39">
          <cell r="B39" t="e">
            <v>#NAME?</v>
          </cell>
        </row>
      </sheetData>
      <sheetData sheetId="6" refreshError="1"/>
      <sheetData sheetId="7" refreshError="1"/>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F37" t="str">
            <v xml:space="preserve">     Genera medianas consecuencias sobre la entidad</v>
          </cell>
        </row>
        <row r="38">
          <cell r="F38" t="str">
            <v xml:space="preserve">     Genera altas consecuencias sobre la entidad</v>
          </cell>
        </row>
        <row r="39">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sheetData sheetId="2" refreshError="1"/>
      <sheetData sheetId="3" refreshError="1"/>
      <sheetData sheetId="4"/>
      <sheetData sheetId="5">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str">
            <v>Criterios</v>
          </cell>
          <cell r="F37" t="str">
            <v xml:space="preserve">     Genera medianas consecuencias sobre la entidad</v>
          </cell>
        </row>
        <row r="38">
          <cell r="B38" t="str">
            <v>Afectación Económica o presupuestal</v>
          </cell>
          <cell r="F38" t="str">
            <v xml:space="preserve">     Genera altas consecuencias sobre la entidad</v>
          </cell>
        </row>
        <row r="39">
          <cell r="B39" t="str">
            <v>Pérdida Reputacional</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final"/>
      <sheetName val="Matriz Calor Inherente"/>
      <sheetName val="Matriz Calor Residual"/>
      <sheetName val="Tabla probabilidad"/>
      <sheetName val="Tabla Impacto"/>
      <sheetName val="Tabla Impacto Corrupción"/>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row r="25">
          <cell r="F25" t="str">
            <v xml:space="preserve">     Afectación menor a 10 SMLMV</v>
          </cell>
        </row>
        <row r="26">
          <cell r="F26" t="str">
            <v xml:space="preserve">     Entre 10 y 50 SMLMV </v>
          </cell>
        </row>
        <row r="27">
          <cell r="F27" t="str">
            <v xml:space="preserve">     Entre 50 y 100 SMLMV </v>
          </cell>
        </row>
        <row r="28">
          <cell r="F28" t="str">
            <v xml:space="preserve">     Entre 100 y 500 SMLMV </v>
          </cell>
        </row>
        <row r="29">
          <cell r="F29" t="str">
            <v xml:space="preserve">     Mayor a 500 SMLMV </v>
          </cell>
        </row>
        <row r="31">
          <cell r="F31" t="str">
            <v xml:space="preserve">     El riesgo afecta la imagen de alguna área de la organización</v>
          </cell>
        </row>
        <row r="32">
          <cell r="F32" t="str">
            <v xml:space="preserve">     El riesgo afecta la imagen de la entidad internamente, de conocimiento general, nivel interno, de junta dircetiva y accionistas y/o de provedores</v>
          </cell>
        </row>
        <row r="33">
          <cell r="F33" t="str">
            <v xml:space="preserve">     El riesgo afecta la imagen de la entidad con algunos usuarios de relevancia frente al logro de los objetivos</v>
          </cell>
        </row>
        <row r="34">
          <cell r="F34" t="str">
            <v xml:space="preserve">     El riesgo afecta la imagen de de la entidad con efecto publicitario sostenido a nivel de sector administrativo, nivel departamental o municipal</v>
          </cell>
        </row>
        <row r="35">
          <cell r="F35" t="str">
            <v xml:space="preserve">     El riesgo afecta la imagen de la entidad a nivel nacional, con efecto publicitarios sostenible a nivel país</v>
          </cell>
        </row>
        <row r="37">
          <cell r="B37" t="e">
            <v>#NAME?</v>
          </cell>
          <cell r="F37" t="str">
            <v xml:space="preserve">     Genera medianas consecuencias sobre la entidad</v>
          </cell>
        </row>
        <row r="38">
          <cell r="B38" t="e">
            <v>#NAME?</v>
          </cell>
          <cell r="F38" t="str">
            <v xml:space="preserve">     Genera altas consecuencias sobre la entidad</v>
          </cell>
        </row>
        <row r="39">
          <cell r="B39" t="e">
            <v>#NAME?</v>
          </cell>
          <cell r="F39" t="str">
            <v xml:space="preserve">     Genera consecuencias catastroficas sobre la entidad</v>
          </cell>
        </row>
      </sheetData>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WW413"/>
  <sheetViews>
    <sheetView tabSelected="1" topLeftCell="B1" zoomScale="70" zoomScaleNormal="70" workbookViewId="0">
      <selection activeCell="B2" sqref="B2:AH2"/>
    </sheetView>
  </sheetViews>
  <sheetFormatPr baseColWidth="10" defaultColWidth="0" defaultRowHeight="15" customHeight="1" zeroHeight="1"/>
  <cols>
    <col min="1" max="1" width="1.85546875" style="369" customWidth="1"/>
    <col min="2" max="2" width="18.42578125" style="369" customWidth="1"/>
    <col min="3" max="3" width="18.85546875" style="406" customWidth="1"/>
    <col min="4" max="4" width="9" style="369" customWidth="1"/>
    <col min="5" max="5" width="20" style="369" customWidth="1"/>
    <col min="6" max="6" width="18.85546875" style="369" customWidth="1"/>
    <col min="7" max="7" width="29.42578125" style="369" customWidth="1"/>
    <col min="8" max="8" width="53.85546875" style="369" customWidth="1"/>
    <col min="9" max="10" width="29.42578125" style="369" customWidth="1"/>
    <col min="11" max="11" width="15.85546875" style="369" customWidth="1"/>
    <col min="12" max="12" width="8.140625" style="369" customWidth="1"/>
    <col min="13" max="13" width="25.42578125" style="369" customWidth="1"/>
    <col min="14" max="14" width="29.42578125" style="369" customWidth="1"/>
    <col min="15" max="15" width="16" style="369" customWidth="1"/>
    <col min="16" max="16" width="8.42578125" style="369" customWidth="1"/>
    <col min="17" max="17" width="16.7109375" style="369" customWidth="1"/>
    <col min="18" max="18" width="9.140625" style="369" customWidth="1"/>
    <col min="19" max="20" width="31.85546875" style="369" customWidth="1"/>
    <col min="21" max="21" width="13.140625" style="369" customWidth="1"/>
    <col min="22" max="22" width="8.42578125" style="369" customWidth="1"/>
    <col min="23" max="25" width="7.7109375" style="369" customWidth="1"/>
    <col min="26" max="26" width="8" style="369" customWidth="1"/>
    <col min="27" max="27" width="11.5703125" style="369" customWidth="1"/>
    <col min="28" max="28" width="14.5703125" style="369" customWidth="1"/>
    <col min="29" max="29" width="15" style="369" customWidth="1"/>
    <col min="30" max="30" width="12.28515625" style="369" customWidth="1"/>
    <col min="31" max="31" width="14" style="369" bestFit="1" customWidth="1"/>
    <col min="32" max="32" width="12.28515625" style="369" customWidth="1"/>
    <col min="33" max="33" width="14.28515625" style="407" customWidth="1"/>
    <col min="34" max="40" width="13" style="369" customWidth="1"/>
    <col min="41" max="41" width="5.140625" style="1" customWidth="1"/>
    <col min="42" max="63" width="10.7109375" style="369" hidden="1" customWidth="1"/>
    <col min="64" max="70" width="1.7109375" style="369" hidden="1" customWidth="1"/>
    <col min="71" max="77" width="10.7109375" style="369" hidden="1" customWidth="1"/>
    <col min="78" max="78" width="11.7109375" style="369" hidden="1" customWidth="1"/>
    <col min="79" max="85" width="11.7109375" style="369" hidden="1"/>
    <col min="86" max="256" width="10.7109375" style="369" hidden="1"/>
    <col min="257" max="257" width="1.85546875" style="369" customWidth="1"/>
    <col min="258" max="258" width="18.42578125" style="369" customWidth="1"/>
    <col min="259" max="259" width="18.85546875" style="369" customWidth="1"/>
    <col min="260" max="260" width="9" style="369" customWidth="1"/>
    <col min="261" max="261" width="20" style="369" customWidth="1"/>
    <col min="262" max="262" width="18.85546875" style="369" customWidth="1"/>
    <col min="263" max="266" width="29.42578125" style="369" customWidth="1"/>
    <col min="267" max="267" width="15.85546875" style="369" customWidth="1"/>
    <col min="268" max="268" width="8.140625" style="369" customWidth="1"/>
    <col min="269" max="269" width="25.42578125" style="369" customWidth="1"/>
    <col min="270" max="270" width="29.42578125" style="369" customWidth="1"/>
    <col min="271" max="271" width="16" style="369" customWidth="1"/>
    <col min="272" max="272" width="8.42578125" style="369" customWidth="1"/>
    <col min="273" max="273" width="16.7109375" style="369" customWidth="1"/>
    <col min="274" max="274" width="9.140625" style="369" customWidth="1"/>
    <col min="275" max="276" width="31.85546875" style="369" customWidth="1"/>
    <col min="277" max="278" width="8.42578125" style="369" customWidth="1"/>
    <col min="279" max="281" width="7.7109375" style="369" customWidth="1"/>
    <col min="282" max="282" width="8" style="369" customWidth="1"/>
    <col min="283" max="283" width="11.5703125" style="369" customWidth="1"/>
    <col min="284" max="284" width="14.5703125" style="369" customWidth="1"/>
    <col min="285" max="285" width="15" style="369" customWidth="1"/>
    <col min="286" max="286" width="12.28515625" style="369" customWidth="1"/>
    <col min="287" max="287" width="14" style="369" bestFit="1" customWidth="1"/>
    <col min="288" max="288" width="12.28515625" style="369" customWidth="1"/>
    <col min="289" max="289" width="14.28515625" style="369" customWidth="1"/>
    <col min="290" max="296" width="13" style="369" customWidth="1"/>
    <col min="297" max="297" width="5.140625" style="369" customWidth="1"/>
    <col min="298" max="334" width="10.7109375" style="369" hidden="1" customWidth="1"/>
    <col min="335" max="512" width="10.7109375" style="369" hidden="1"/>
    <col min="513" max="513" width="1.85546875" style="369" customWidth="1"/>
    <col min="514" max="514" width="18.42578125" style="369" customWidth="1"/>
    <col min="515" max="515" width="18.85546875" style="369" customWidth="1"/>
    <col min="516" max="516" width="9" style="369" customWidth="1"/>
    <col min="517" max="517" width="20" style="369" customWidth="1"/>
    <col min="518" max="518" width="18.85546875" style="369" customWidth="1"/>
    <col min="519" max="522" width="29.42578125" style="369" customWidth="1"/>
    <col min="523" max="523" width="15.85546875" style="369" customWidth="1"/>
    <col min="524" max="524" width="8.140625" style="369" customWidth="1"/>
    <col min="525" max="525" width="25.42578125" style="369" customWidth="1"/>
    <col min="526" max="526" width="29.42578125" style="369" customWidth="1"/>
    <col min="527" max="527" width="16" style="369" customWidth="1"/>
    <col min="528" max="528" width="8.42578125" style="369" customWidth="1"/>
    <col min="529" max="529" width="16.7109375" style="369" customWidth="1"/>
    <col min="530" max="530" width="9.140625" style="369" customWidth="1"/>
    <col min="531" max="532" width="31.85546875" style="369" customWidth="1"/>
    <col min="533" max="534" width="8.42578125" style="369" customWidth="1"/>
    <col min="535" max="537" width="7.7109375" style="369" customWidth="1"/>
    <col min="538" max="538" width="8" style="369" customWidth="1"/>
    <col min="539" max="539" width="11.5703125" style="369" customWidth="1"/>
    <col min="540" max="540" width="14.5703125" style="369" customWidth="1"/>
    <col min="541" max="541" width="15" style="369" customWidth="1"/>
    <col min="542" max="542" width="12.28515625" style="369" customWidth="1"/>
    <col min="543" max="543" width="14" style="369" bestFit="1" customWidth="1"/>
    <col min="544" max="544" width="12.28515625" style="369" customWidth="1"/>
    <col min="545" max="545" width="14.28515625" style="369" customWidth="1"/>
    <col min="546" max="552" width="13" style="369" customWidth="1"/>
    <col min="553" max="553" width="5.140625" style="369" customWidth="1"/>
    <col min="554" max="590" width="10.7109375" style="369" hidden="1" customWidth="1"/>
    <col min="591" max="768" width="10.7109375" style="369" hidden="1"/>
    <col min="769" max="769" width="1.85546875" style="369" customWidth="1"/>
    <col min="770" max="770" width="18.42578125" style="369" customWidth="1"/>
    <col min="771" max="771" width="18.85546875" style="369" customWidth="1"/>
    <col min="772" max="772" width="9" style="369" customWidth="1"/>
    <col min="773" max="773" width="20" style="369" customWidth="1"/>
    <col min="774" max="774" width="18.85546875" style="369" customWidth="1"/>
    <col min="775" max="778" width="29.42578125" style="369" customWidth="1"/>
    <col min="779" max="779" width="15.85546875" style="369" customWidth="1"/>
    <col min="780" max="780" width="8.140625" style="369" customWidth="1"/>
    <col min="781" max="781" width="25.42578125" style="369" customWidth="1"/>
    <col min="782" max="782" width="29.42578125" style="369" customWidth="1"/>
    <col min="783" max="783" width="16" style="369" customWidth="1"/>
    <col min="784" max="784" width="8.42578125" style="369" customWidth="1"/>
    <col min="785" max="785" width="16.7109375" style="369" customWidth="1"/>
    <col min="786" max="786" width="9.140625" style="369" customWidth="1"/>
    <col min="787" max="788" width="31.85546875" style="369" customWidth="1"/>
    <col min="789" max="790" width="8.42578125" style="369" customWidth="1"/>
    <col min="791" max="793" width="7.7109375" style="369" customWidth="1"/>
    <col min="794" max="794" width="8" style="369" customWidth="1"/>
    <col min="795" max="795" width="11.5703125" style="369" customWidth="1"/>
    <col min="796" max="796" width="14.5703125" style="369" customWidth="1"/>
    <col min="797" max="797" width="15" style="369" customWidth="1"/>
    <col min="798" max="798" width="12.28515625" style="369" customWidth="1"/>
    <col min="799" max="799" width="14" style="369" bestFit="1" customWidth="1"/>
    <col min="800" max="800" width="12.28515625" style="369" customWidth="1"/>
    <col min="801" max="801" width="14.28515625" style="369" customWidth="1"/>
    <col min="802" max="808" width="13" style="369" customWidth="1"/>
    <col min="809" max="809" width="5.140625" style="369" customWidth="1"/>
    <col min="810" max="846" width="10.7109375" style="369" hidden="1" customWidth="1"/>
    <col min="847" max="1024" width="10.7109375" style="369" hidden="1"/>
    <col min="1025" max="1025" width="1.85546875" style="369" customWidth="1"/>
    <col min="1026" max="1026" width="18.42578125" style="369" customWidth="1"/>
    <col min="1027" max="1027" width="18.85546875" style="369" customWidth="1"/>
    <col min="1028" max="1028" width="9" style="369" customWidth="1"/>
    <col min="1029" max="1029" width="20" style="369" customWidth="1"/>
    <col min="1030" max="1030" width="18.85546875" style="369" customWidth="1"/>
    <col min="1031" max="1034" width="29.42578125" style="369" customWidth="1"/>
    <col min="1035" max="1035" width="15.85546875" style="369" customWidth="1"/>
    <col min="1036" max="1036" width="8.140625" style="369" customWidth="1"/>
    <col min="1037" max="1037" width="25.42578125" style="369" customWidth="1"/>
    <col min="1038" max="1038" width="29.42578125" style="369" customWidth="1"/>
    <col min="1039" max="1039" width="16" style="369" customWidth="1"/>
    <col min="1040" max="1040" width="8.42578125" style="369" customWidth="1"/>
    <col min="1041" max="1041" width="16.7109375" style="369" customWidth="1"/>
    <col min="1042" max="1042" width="9.140625" style="369" customWidth="1"/>
    <col min="1043" max="1044" width="31.85546875" style="369" customWidth="1"/>
    <col min="1045" max="1046" width="8.42578125" style="369" customWidth="1"/>
    <col min="1047" max="1049" width="7.7109375" style="369" customWidth="1"/>
    <col min="1050" max="1050" width="8" style="369" customWidth="1"/>
    <col min="1051" max="1051" width="11.5703125" style="369" customWidth="1"/>
    <col min="1052" max="1052" width="14.5703125" style="369" customWidth="1"/>
    <col min="1053" max="1053" width="15" style="369" customWidth="1"/>
    <col min="1054" max="1054" width="12.28515625" style="369" customWidth="1"/>
    <col min="1055" max="1055" width="14" style="369" bestFit="1" customWidth="1"/>
    <col min="1056" max="1056" width="12.28515625" style="369" customWidth="1"/>
    <col min="1057" max="1057" width="14.28515625" style="369" customWidth="1"/>
    <col min="1058" max="1064" width="13" style="369" customWidth="1"/>
    <col min="1065" max="1065" width="5.140625" style="369" customWidth="1"/>
    <col min="1066" max="1102" width="10.7109375" style="369" hidden="1" customWidth="1"/>
    <col min="1103" max="1280" width="10.7109375" style="369" hidden="1"/>
    <col min="1281" max="1281" width="1.85546875" style="369" customWidth="1"/>
    <col min="1282" max="1282" width="18.42578125" style="369" customWidth="1"/>
    <col min="1283" max="1283" width="18.85546875" style="369" customWidth="1"/>
    <col min="1284" max="1284" width="9" style="369" customWidth="1"/>
    <col min="1285" max="1285" width="20" style="369" customWidth="1"/>
    <col min="1286" max="1286" width="18.85546875" style="369" customWidth="1"/>
    <col min="1287" max="1290" width="29.42578125" style="369" customWidth="1"/>
    <col min="1291" max="1291" width="15.85546875" style="369" customWidth="1"/>
    <col min="1292" max="1292" width="8.140625" style="369" customWidth="1"/>
    <col min="1293" max="1293" width="25.42578125" style="369" customWidth="1"/>
    <col min="1294" max="1294" width="29.42578125" style="369" customWidth="1"/>
    <col min="1295" max="1295" width="16" style="369" customWidth="1"/>
    <col min="1296" max="1296" width="8.42578125" style="369" customWidth="1"/>
    <col min="1297" max="1297" width="16.7109375" style="369" customWidth="1"/>
    <col min="1298" max="1298" width="9.140625" style="369" customWidth="1"/>
    <col min="1299" max="1300" width="31.85546875" style="369" customWidth="1"/>
    <col min="1301" max="1302" width="8.42578125" style="369" customWidth="1"/>
    <col min="1303" max="1305" width="7.7109375" style="369" customWidth="1"/>
    <col min="1306" max="1306" width="8" style="369" customWidth="1"/>
    <col min="1307" max="1307" width="11.5703125" style="369" customWidth="1"/>
    <col min="1308" max="1308" width="14.5703125" style="369" customWidth="1"/>
    <col min="1309" max="1309" width="15" style="369" customWidth="1"/>
    <col min="1310" max="1310" width="12.28515625" style="369" customWidth="1"/>
    <col min="1311" max="1311" width="14" style="369" bestFit="1" customWidth="1"/>
    <col min="1312" max="1312" width="12.28515625" style="369" customWidth="1"/>
    <col min="1313" max="1313" width="14.28515625" style="369" customWidth="1"/>
    <col min="1314" max="1320" width="13" style="369" customWidth="1"/>
    <col min="1321" max="1321" width="5.140625" style="369" customWidth="1"/>
    <col min="1322" max="1358" width="10.7109375" style="369" hidden="1" customWidth="1"/>
    <col min="1359" max="1536" width="10.7109375" style="369" hidden="1"/>
    <col min="1537" max="1537" width="1.85546875" style="369" customWidth="1"/>
    <col min="1538" max="1538" width="18.42578125" style="369" customWidth="1"/>
    <col min="1539" max="1539" width="18.85546875" style="369" customWidth="1"/>
    <col min="1540" max="1540" width="9" style="369" customWidth="1"/>
    <col min="1541" max="1541" width="20" style="369" customWidth="1"/>
    <col min="1542" max="1542" width="18.85546875" style="369" customWidth="1"/>
    <col min="1543" max="1546" width="29.42578125" style="369" customWidth="1"/>
    <col min="1547" max="1547" width="15.85546875" style="369" customWidth="1"/>
    <col min="1548" max="1548" width="8.140625" style="369" customWidth="1"/>
    <col min="1549" max="1549" width="25.42578125" style="369" customWidth="1"/>
    <col min="1550" max="1550" width="29.42578125" style="369" customWidth="1"/>
    <col min="1551" max="1551" width="16" style="369" customWidth="1"/>
    <col min="1552" max="1552" width="8.42578125" style="369" customWidth="1"/>
    <col min="1553" max="1553" width="16.7109375" style="369" customWidth="1"/>
    <col min="1554" max="1554" width="9.140625" style="369" customWidth="1"/>
    <col min="1555" max="1556" width="31.85546875" style="369" customWidth="1"/>
    <col min="1557" max="1558" width="8.42578125" style="369" customWidth="1"/>
    <col min="1559" max="1561" width="7.7109375" style="369" customWidth="1"/>
    <col min="1562" max="1562" width="8" style="369" customWidth="1"/>
    <col min="1563" max="1563" width="11.5703125" style="369" customWidth="1"/>
    <col min="1564" max="1564" width="14.5703125" style="369" customWidth="1"/>
    <col min="1565" max="1565" width="15" style="369" customWidth="1"/>
    <col min="1566" max="1566" width="12.28515625" style="369" customWidth="1"/>
    <col min="1567" max="1567" width="14" style="369" bestFit="1" customWidth="1"/>
    <col min="1568" max="1568" width="12.28515625" style="369" customWidth="1"/>
    <col min="1569" max="1569" width="14.28515625" style="369" customWidth="1"/>
    <col min="1570" max="1576" width="13" style="369" customWidth="1"/>
    <col min="1577" max="1577" width="5.140625" style="369" customWidth="1"/>
    <col min="1578" max="1614" width="10.7109375" style="369" hidden="1" customWidth="1"/>
    <col min="1615" max="1792" width="10.7109375" style="369" hidden="1"/>
    <col min="1793" max="1793" width="1.85546875" style="369" customWidth="1"/>
    <col min="1794" max="1794" width="18.42578125" style="369" customWidth="1"/>
    <col min="1795" max="1795" width="18.85546875" style="369" customWidth="1"/>
    <col min="1796" max="1796" width="9" style="369" customWidth="1"/>
    <col min="1797" max="1797" width="20" style="369" customWidth="1"/>
    <col min="1798" max="1798" width="18.85546875" style="369" customWidth="1"/>
    <col min="1799" max="1802" width="29.42578125" style="369" customWidth="1"/>
    <col min="1803" max="1803" width="15.85546875" style="369" customWidth="1"/>
    <col min="1804" max="1804" width="8.140625" style="369" customWidth="1"/>
    <col min="1805" max="1805" width="25.42578125" style="369" customWidth="1"/>
    <col min="1806" max="1806" width="29.42578125" style="369" customWidth="1"/>
    <col min="1807" max="1807" width="16" style="369" customWidth="1"/>
    <col min="1808" max="1808" width="8.42578125" style="369" customWidth="1"/>
    <col min="1809" max="1809" width="16.7109375" style="369" customWidth="1"/>
    <col min="1810" max="1810" width="9.140625" style="369" customWidth="1"/>
    <col min="1811" max="1812" width="31.85546875" style="369" customWidth="1"/>
    <col min="1813" max="1814" width="8.42578125" style="369" customWidth="1"/>
    <col min="1815" max="1817" width="7.7109375" style="369" customWidth="1"/>
    <col min="1818" max="1818" width="8" style="369" customWidth="1"/>
    <col min="1819" max="1819" width="11.5703125" style="369" customWidth="1"/>
    <col min="1820" max="1820" width="14.5703125" style="369" customWidth="1"/>
    <col min="1821" max="1821" width="15" style="369" customWidth="1"/>
    <col min="1822" max="1822" width="12.28515625" style="369" customWidth="1"/>
    <col min="1823" max="1823" width="14" style="369" bestFit="1" customWidth="1"/>
    <col min="1824" max="1824" width="12.28515625" style="369" customWidth="1"/>
    <col min="1825" max="1825" width="14.28515625" style="369" customWidth="1"/>
    <col min="1826" max="1832" width="13" style="369" customWidth="1"/>
    <col min="1833" max="1833" width="5.140625" style="369" customWidth="1"/>
    <col min="1834" max="1870" width="10.7109375" style="369" hidden="1" customWidth="1"/>
    <col min="1871" max="2048" width="10.7109375" style="369" hidden="1"/>
    <col min="2049" max="2049" width="1.85546875" style="369" customWidth="1"/>
    <col min="2050" max="2050" width="18.42578125" style="369" customWidth="1"/>
    <col min="2051" max="2051" width="18.85546875" style="369" customWidth="1"/>
    <col min="2052" max="2052" width="9" style="369" customWidth="1"/>
    <col min="2053" max="2053" width="20" style="369" customWidth="1"/>
    <col min="2054" max="2054" width="18.85546875" style="369" customWidth="1"/>
    <col min="2055" max="2058" width="29.42578125" style="369" customWidth="1"/>
    <col min="2059" max="2059" width="15.85546875" style="369" customWidth="1"/>
    <col min="2060" max="2060" width="8.140625" style="369" customWidth="1"/>
    <col min="2061" max="2061" width="25.42578125" style="369" customWidth="1"/>
    <col min="2062" max="2062" width="29.42578125" style="369" customWidth="1"/>
    <col min="2063" max="2063" width="16" style="369" customWidth="1"/>
    <col min="2064" max="2064" width="8.42578125" style="369" customWidth="1"/>
    <col min="2065" max="2065" width="16.7109375" style="369" customWidth="1"/>
    <col min="2066" max="2066" width="9.140625" style="369" customWidth="1"/>
    <col min="2067" max="2068" width="31.85546875" style="369" customWidth="1"/>
    <col min="2069" max="2070" width="8.42578125" style="369" customWidth="1"/>
    <col min="2071" max="2073" width="7.7109375" style="369" customWidth="1"/>
    <col min="2074" max="2074" width="8" style="369" customWidth="1"/>
    <col min="2075" max="2075" width="11.5703125" style="369" customWidth="1"/>
    <col min="2076" max="2076" width="14.5703125" style="369" customWidth="1"/>
    <col min="2077" max="2077" width="15" style="369" customWidth="1"/>
    <col min="2078" max="2078" width="12.28515625" style="369" customWidth="1"/>
    <col min="2079" max="2079" width="14" style="369" bestFit="1" customWidth="1"/>
    <col min="2080" max="2080" width="12.28515625" style="369" customWidth="1"/>
    <col min="2081" max="2081" width="14.28515625" style="369" customWidth="1"/>
    <col min="2082" max="2088" width="13" style="369" customWidth="1"/>
    <col min="2089" max="2089" width="5.140625" style="369" customWidth="1"/>
    <col min="2090" max="2126" width="10.7109375" style="369" hidden="1" customWidth="1"/>
    <col min="2127" max="2304" width="10.7109375" style="369" hidden="1"/>
    <col min="2305" max="2305" width="1.85546875" style="369" customWidth="1"/>
    <col min="2306" max="2306" width="18.42578125" style="369" customWidth="1"/>
    <col min="2307" max="2307" width="18.85546875" style="369" customWidth="1"/>
    <col min="2308" max="2308" width="9" style="369" customWidth="1"/>
    <col min="2309" max="2309" width="20" style="369" customWidth="1"/>
    <col min="2310" max="2310" width="18.85546875" style="369" customWidth="1"/>
    <col min="2311" max="2314" width="29.42578125" style="369" customWidth="1"/>
    <col min="2315" max="2315" width="15.85546875" style="369" customWidth="1"/>
    <col min="2316" max="2316" width="8.140625" style="369" customWidth="1"/>
    <col min="2317" max="2317" width="25.42578125" style="369" customWidth="1"/>
    <col min="2318" max="2318" width="29.42578125" style="369" customWidth="1"/>
    <col min="2319" max="2319" width="16" style="369" customWidth="1"/>
    <col min="2320" max="2320" width="8.42578125" style="369" customWidth="1"/>
    <col min="2321" max="2321" width="16.7109375" style="369" customWidth="1"/>
    <col min="2322" max="2322" width="9.140625" style="369" customWidth="1"/>
    <col min="2323" max="2324" width="31.85546875" style="369" customWidth="1"/>
    <col min="2325" max="2326" width="8.42578125" style="369" customWidth="1"/>
    <col min="2327" max="2329" width="7.7109375" style="369" customWidth="1"/>
    <col min="2330" max="2330" width="8" style="369" customWidth="1"/>
    <col min="2331" max="2331" width="11.5703125" style="369" customWidth="1"/>
    <col min="2332" max="2332" width="14.5703125" style="369" customWidth="1"/>
    <col min="2333" max="2333" width="15" style="369" customWidth="1"/>
    <col min="2334" max="2334" width="12.28515625" style="369" customWidth="1"/>
    <col min="2335" max="2335" width="14" style="369" bestFit="1" customWidth="1"/>
    <col min="2336" max="2336" width="12.28515625" style="369" customWidth="1"/>
    <col min="2337" max="2337" width="14.28515625" style="369" customWidth="1"/>
    <col min="2338" max="2344" width="13" style="369" customWidth="1"/>
    <col min="2345" max="2345" width="5.140625" style="369" customWidth="1"/>
    <col min="2346" max="2382" width="10.7109375" style="369" hidden="1" customWidth="1"/>
    <col min="2383" max="2560" width="10.7109375" style="369" hidden="1"/>
    <col min="2561" max="2561" width="1.85546875" style="369" customWidth="1"/>
    <col min="2562" max="2562" width="18.42578125" style="369" customWidth="1"/>
    <col min="2563" max="2563" width="18.85546875" style="369" customWidth="1"/>
    <col min="2564" max="2564" width="9" style="369" customWidth="1"/>
    <col min="2565" max="2565" width="20" style="369" customWidth="1"/>
    <col min="2566" max="2566" width="18.85546875" style="369" customWidth="1"/>
    <col min="2567" max="2570" width="29.42578125" style="369" customWidth="1"/>
    <col min="2571" max="2571" width="15.85546875" style="369" customWidth="1"/>
    <col min="2572" max="2572" width="8.140625" style="369" customWidth="1"/>
    <col min="2573" max="2573" width="25.42578125" style="369" customWidth="1"/>
    <col min="2574" max="2574" width="29.42578125" style="369" customWidth="1"/>
    <col min="2575" max="2575" width="16" style="369" customWidth="1"/>
    <col min="2576" max="2576" width="8.42578125" style="369" customWidth="1"/>
    <col min="2577" max="2577" width="16.7109375" style="369" customWidth="1"/>
    <col min="2578" max="2578" width="9.140625" style="369" customWidth="1"/>
    <col min="2579" max="2580" width="31.85546875" style="369" customWidth="1"/>
    <col min="2581" max="2582" width="8.42578125" style="369" customWidth="1"/>
    <col min="2583" max="2585" width="7.7109375" style="369" customWidth="1"/>
    <col min="2586" max="2586" width="8" style="369" customWidth="1"/>
    <col min="2587" max="2587" width="11.5703125" style="369" customWidth="1"/>
    <col min="2588" max="2588" width="14.5703125" style="369" customWidth="1"/>
    <col min="2589" max="2589" width="15" style="369" customWidth="1"/>
    <col min="2590" max="2590" width="12.28515625" style="369" customWidth="1"/>
    <col min="2591" max="2591" width="14" style="369" bestFit="1" customWidth="1"/>
    <col min="2592" max="2592" width="12.28515625" style="369" customWidth="1"/>
    <col min="2593" max="2593" width="14.28515625" style="369" customWidth="1"/>
    <col min="2594" max="2600" width="13" style="369" customWidth="1"/>
    <col min="2601" max="2601" width="5.140625" style="369" customWidth="1"/>
    <col min="2602" max="2638" width="10.7109375" style="369" hidden="1" customWidth="1"/>
    <col min="2639" max="2816" width="10.7109375" style="369" hidden="1"/>
    <col min="2817" max="2817" width="1.85546875" style="369" customWidth="1"/>
    <col min="2818" max="2818" width="18.42578125" style="369" customWidth="1"/>
    <col min="2819" max="2819" width="18.85546875" style="369" customWidth="1"/>
    <col min="2820" max="2820" width="9" style="369" customWidth="1"/>
    <col min="2821" max="2821" width="20" style="369" customWidth="1"/>
    <col min="2822" max="2822" width="18.85546875" style="369" customWidth="1"/>
    <col min="2823" max="2826" width="29.42578125" style="369" customWidth="1"/>
    <col min="2827" max="2827" width="15.85546875" style="369" customWidth="1"/>
    <col min="2828" max="2828" width="8.140625" style="369" customWidth="1"/>
    <col min="2829" max="2829" width="25.42578125" style="369" customWidth="1"/>
    <col min="2830" max="2830" width="29.42578125" style="369" customWidth="1"/>
    <col min="2831" max="2831" width="16" style="369" customWidth="1"/>
    <col min="2832" max="2832" width="8.42578125" style="369" customWidth="1"/>
    <col min="2833" max="2833" width="16.7109375" style="369" customWidth="1"/>
    <col min="2834" max="2834" width="9.140625" style="369" customWidth="1"/>
    <col min="2835" max="2836" width="31.85546875" style="369" customWidth="1"/>
    <col min="2837" max="2838" width="8.42578125" style="369" customWidth="1"/>
    <col min="2839" max="2841" width="7.7109375" style="369" customWidth="1"/>
    <col min="2842" max="2842" width="8" style="369" customWidth="1"/>
    <col min="2843" max="2843" width="11.5703125" style="369" customWidth="1"/>
    <col min="2844" max="2844" width="14.5703125" style="369" customWidth="1"/>
    <col min="2845" max="2845" width="15" style="369" customWidth="1"/>
    <col min="2846" max="2846" width="12.28515625" style="369" customWidth="1"/>
    <col min="2847" max="2847" width="14" style="369" bestFit="1" customWidth="1"/>
    <col min="2848" max="2848" width="12.28515625" style="369" customWidth="1"/>
    <col min="2849" max="2849" width="14.28515625" style="369" customWidth="1"/>
    <col min="2850" max="2856" width="13" style="369" customWidth="1"/>
    <col min="2857" max="2857" width="5.140625" style="369" customWidth="1"/>
    <col min="2858" max="2894" width="10.7109375" style="369" hidden="1" customWidth="1"/>
    <col min="2895" max="3072" width="10.7109375" style="369" hidden="1"/>
    <col min="3073" max="3073" width="1.85546875" style="369" customWidth="1"/>
    <col min="3074" max="3074" width="18.42578125" style="369" customWidth="1"/>
    <col min="3075" max="3075" width="18.85546875" style="369" customWidth="1"/>
    <col min="3076" max="3076" width="9" style="369" customWidth="1"/>
    <col min="3077" max="3077" width="20" style="369" customWidth="1"/>
    <col min="3078" max="3078" width="18.85546875" style="369" customWidth="1"/>
    <col min="3079" max="3082" width="29.42578125" style="369" customWidth="1"/>
    <col min="3083" max="3083" width="15.85546875" style="369" customWidth="1"/>
    <col min="3084" max="3084" width="8.140625" style="369" customWidth="1"/>
    <col min="3085" max="3085" width="25.42578125" style="369" customWidth="1"/>
    <col min="3086" max="3086" width="29.42578125" style="369" customWidth="1"/>
    <col min="3087" max="3087" width="16" style="369" customWidth="1"/>
    <col min="3088" max="3088" width="8.42578125" style="369" customWidth="1"/>
    <col min="3089" max="3089" width="16.7109375" style="369" customWidth="1"/>
    <col min="3090" max="3090" width="9.140625" style="369" customWidth="1"/>
    <col min="3091" max="3092" width="31.85546875" style="369" customWidth="1"/>
    <col min="3093" max="3094" width="8.42578125" style="369" customWidth="1"/>
    <col min="3095" max="3097" width="7.7109375" style="369" customWidth="1"/>
    <col min="3098" max="3098" width="8" style="369" customWidth="1"/>
    <col min="3099" max="3099" width="11.5703125" style="369" customWidth="1"/>
    <col min="3100" max="3100" width="14.5703125" style="369" customWidth="1"/>
    <col min="3101" max="3101" width="15" style="369" customWidth="1"/>
    <col min="3102" max="3102" width="12.28515625" style="369" customWidth="1"/>
    <col min="3103" max="3103" width="14" style="369" bestFit="1" customWidth="1"/>
    <col min="3104" max="3104" width="12.28515625" style="369" customWidth="1"/>
    <col min="3105" max="3105" width="14.28515625" style="369" customWidth="1"/>
    <col min="3106" max="3112" width="13" style="369" customWidth="1"/>
    <col min="3113" max="3113" width="5.140625" style="369" customWidth="1"/>
    <col min="3114" max="3150" width="10.7109375" style="369" hidden="1" customWidth="1"/>
    <col min="3151" max="3328" width="10.7109375" style="369" hidden="1"/>
    <col min="3329" max="3329" width="1.85546875" style="369" customWidth="1"/>
    <col min="3330" max="3330" width="18.42578125" style="369" customWidth="1"/>
    <col min="3331" max="3331" width="18.85546875" style="369" customWidth="1"/>
    <col min="3332" max="3332" width="9" style="369" customWidth="1"/>
    <col min="3333" max="3333" width="20" style="369" customWidth="1"/>
    <col min="3334" max="3334" width="18.85546875" style="369" customWidth="1"/>
    <col min="3335" max="3338" width="29.42578125" style="369" customWidth="1"/>
    <col min="3339" max="3339" width="15.85546875" style="369" customWidth="1"/>
    <col min="3340" max="3340" width="8.140625" style="369" customWidth="1"/>
    <col min="3341" max="3341" width="25.42578125" style="369" customWidth="1"/>
    <col min="3342" max="3342" width="29.42578125" style="369" customWidth="1"/>
    <col min="3343" max="3343" width="16" style="369" customWidth="1"/>
    <col min="3344" max="3344" width="8.42578125" style="369" customWidth="1"/>
    <col min="3345" max="3345" width="16.7109375" style="369" customWidth="1"/>
    <col min="3346" max="3346" width="9.140625" style="369" customWidth="1"/>
    <col min="3347" max="3348" width="31.85546875" style="369" customWidth="1"/>
    <col min="3349" max="3350" width="8.42578125" style="369" customWidth="1"/>
    <col min="3351" max="3353" width="7.7109375" style="369" customWidth="1"/>
    <col min="3354" max="3354" width="8" style="369" customWidth="1"/>
    <col min="3355" max="3355" width="11.5703125" style="369" customWidth="1"/>
    <col min="3356" max="3356" width="14.5703125" style="369" customWidth="1"/>
    <col min="3357" max="3357" width="15" style="369" customWidth="1"/>
    <col min="3358" max="3358" width="12.28515625" style="369" customWidth="1"/>
    <col min="3359" max="3359" width="14" style="369" bestFit="1" customWidth="1"/>
    <col min="3360" max="3360" width="12.28515625" style="369" customWidth="1"/>
    <col min="3361" max="3361" width="14.28515625" style="369" customWidth="1"/>
    <col min="3362" max="3368" width="13" style="369" customWidth="1"/>
    <col min="3369" max="3369" width="5.140625" style="369" customWidth="1"/>
    <col min="3370" max="3406" width="10.7109375" style="369" hidden="1" customWidth="1"/>
    <col min="3407" max="3584" width="10.7109375" style="369" hidden="1"/>
    <col min="3585" max="3585" width="1.85546875" style="369" customWidth="1"/>
    <col min="3586" max="3586" width="18.42578125" style="369" customWidth="1"/>
    <col min="3587" max="3587" width="18.85546875" style="369" customWidth="1"/>
    <col min="3588" max="3588" width="9" style="369" customWidth="1"/>
    <col min="3589" max="3589" width="20" style="369" customWidth="1"/>
    <col min="3590" max="3590" width="18.85546875" style="369" customWidth="1"/>
    <col min="3591" max="3594" width="29.42578125" style="369" customWidth="1"/>
    <col min="3595" max="3595" width="15.85546875" style="369" customWidth="1"/>
    <col min="3596" max="3596" width="8.140625" style="369" customWidth="1"/>
    <col min="3597" max="3597" width="25.42578125" style="369" customWidth="1"/>
    <col min="3598" max="3598" width="29.42578125" style="369" customWidth="1"/>
    <col min="3599" max="3599" width="16" style="369" customWidth="1"/>
    <col min="3600" max="3600" width="8.42578125" style="369" customWidth="1"/>
    <col min="3601" max="3601" width="16.7109375" style="369" customWidth="1"/>
    <col min="3602" max="3602" width="9.140625" style="369" customWidth="1"/>
    <col min="3603" max="3604" width="31.85546875" style="369" customWidth="1"/>
    <col min="3605" max="3606" width="8.42578125" style="369" customWidth="1"/>
    <col min="3607" max="3609" width="7.7109375" style="369" customWidth="1"/>
    <col min="3610" max="3610" width="8" style="369" customWidth="1"/>
    <col min="3611" max="3611" width="11.5703125" style="369" customWidth="1"/>
    <col min="3612" max="3612" width="14.5703125" style="369" customWidth="1"/>
    <col min="3613" max="3613" width="15" style="369" customWidth="1"/>
    <col min="3614" max="3614" width="12.28515625" style="369" customWidth="1"/>
    <col min="3615" max="3615" width="14" style="369" bestFit="1" customWidth="1"/>
    <col min="3616" max="3616" width="12.28515625" style="369" customWidth="1"/>
    <col min="3617" max="3617" width="14.28515625" style="369" customWidth="1"/>
    <col min="3618" max="3624" width="13" style="369" customWidth="1"/>
    <col min="3625" max="3625" width="5.140625" style="369" customWidth="1"/>
    <col min="3626" max="3662" width="10.7109375" style="369" hidden="1" customWidth="1"/>
    <col min="3663" max="3840" width="10.7109375" style="369" hidden="1"/>
    <col min="3841" max="3841" width="1.85546875" style="369" customWidth="1"/>
    <col min="3842" max="3842" width="18.42578125" style="369" customWidth="1"/>
    <col min="3843" max="3843" width="18.85546875" style="369" customWidth="1"/>
    <col min="3844" max="3844" width="9" style="369" customWidth="1"/>
    <col min="3845" max="3845" width="20" style="369" customWidth="1"/>
    <col min="3846" max="3846" width="18.85546875" style="369" customWidth="1"/>
    <col min="3847" max="3850" width="29.42578125" style="369" customWidth="1"/>
    <col min="3851" max="3851" width="15.85546875" style="369" customWidth="1"/>
    <col min="3852" max="3852" width="8.140625" style="369" customWidth="1"/>
    <col min="3853" max="3853" width="25.42578125" style="369" customWidth="1"/>
    <col min="3854" max="3854" width="29.42578125" style="369" customWidth="1"/>
    <col min="3855" max="3855" width="16" style="369" customWidth="1"/>
    <col min="3856" max="3856" width="8.42578125" style="369" customWidth="1"/>
    <col min="3857" max="3857" width="16.7109375" style="369" customWidth="1"/>
    <col min="3858" max="3858" width="9.140625" style="369" customWidth="1"/>
    <col min="3859" max="3860" width="31.85546875" style="369" customWidth="1"/>
    <col min="3861" max="3862" width="8.42578125" style="369" customWidth="1"/>
    <col min="3863" max="3865" width="7.7109375" style="369" customWidth="1"/>
    <col min="3866" max="3866" width="8" style="369" customWidth="1"/>
    <col min="3867" max="3867" width="11.5703125" style="369" customWidth="1"/>
    <col min="3868" max="3868" width="14.5703125" style="369" customWidth="1"/>
    <col min="3869" max="3869" width="15" style="369" customWidth="1"/>
    <col min="3870" max="3870" width="12.28515625" style="369" customWidth="1"/>
    <col min="3871" max="3871" width="14" style="369" bestFit="1" customWidth="1"/>
    <col min="3872" max="3872" width="12.28515625" style="369" customWidth="1"/>
    <col min="3873" max="3873" width="14.28515625" style="369" customWidth="1"/>
    <col min="3874" max="3880" width="13" style="369" customWidth="1"/>
    <col min="3881" max="3881" width="5.140625" style="369" customWidth="1"/>
    <col min="3882" max="3918" width="10.7109375" style="369" hidden="1" customWidth="1"/>
    <col min="3919" max="4096" width="10.7109375" style="369" hidden="1"/>
    <col min="4097" max="4097" width="1.85546875" style="369" customWidth="1"/>
    <col min="4098" max="4098" width="18.42578125" style="369" customWidth="1"/>
    <col min="4099" max="4099" width="18.85546875" style="369" customWidth="1"/>
    <col min="4100" max="4100" width="9" style="369" customWidth="1"/>
    <col min="4101" max="4101" width="20" style="369" customWidth="1"/>
    <col min="4102" max="4102" width="18.85546875" style="369" customWidth="1"/>
    <col min="4103" max="4106" width="29.42578125" style="369" customWidth="1"/>
    <col min="4107" max="4107" width="15.85546875" style="369" customWidth="1"/>
    <col min="4108" max="4108" width="8.140625" style="369" customWidth="1"/>
    <col min="4109" max="4109" width="25.42578125" style="369" customWidth="1"/>
    <col min="4110" max="4110" width="29.42578125" style="369" customWidth="1"/>
    <col min="4111" max="4111" width="16" style="369" customWidth="1"/>
    <col min="4112" max="4112" width="8.42578125" style="369" customWidth="1"/>
    <col min="4113" max="4113" width="16.7109375" style="369" customWidth="1"/>
    <col min="4114" max="4114" width="9.140625" style="369" customWidth="1"/>
    <col min="4115" max="4116" width="31.85546875" style="369" customWidth="1"/>
    <col min="4117" max="4118" width="8.42578125" style="369" customWidth="1"/>
    <col min="4119" max="4121" width="7.7109375" style="369" customWidth="1"/>
    <col min="4122" max="4122" width="8" style="369" customWidth="1"/>
    <col min="4123" max="4123" width="11.5703125" style="369" customWidth="1"/>
    <col min="4124" max="4124" width="14.5703125" style="369" customWidth="1"/>
    <col min="4125" max="4125" width="15" style="369" customWidth="1"/>
    <col min="4126" max="4126" width="12.28515625" style="369" customWidth="1"/>
    <col min="4127" max="4127" width="14" style="369" bestFit="1" customWidth="1"/>
    <col min="4128" max="4128" width="12.28515625" style="369" customWidth="1"/>
    <col min="4129" max="4129" width="14.28515625" style="369" customWidth="1"/>
    <col min="4130" max="4136" width="13" style="369" customWidth="1"/>
    <col min="4137" max="4137" width="5.140625" style="369" customWidth="1"/>
    <col min="4138" max="4174" width="10.7109375" style="369" hidden="1" customWidth="1"/>
    <col min="4175" max="4352" width="10.7109375" style="369" hidden="1"/>
    <col min="4353" max="4353" width="1.85546875" style="369" customWidth="1"/>
    <col min="4354" max="4354" width="18.42578125" style="369" customWidth="1"/>
    <col min="4355" max="4355" width="18.85546875" style="369" customWidth="1"/>
    <col min="4356" max="4356" width="9" style="369" customWidth="1"/>
    <col min="4357" max="4357" width="20" style="369" customWidth="1"/>
    <col min="4358" max="4358" width="18.85546875" style="369" customWidth="1"/>
    <col min="4359" max="4362" width="29.42578125" style="369" customWidth="1"/>
    <col min="4363" max="4363" width="15.85546875" style="369" customWidth="1"/>
    <col min="4364" max="4364" width="8.140625" style="369" customWidth="1"/>
    <col min="4365" max="4365" width="25.42578125" style="369" customWidth="1"/>
    <col min="4366" max="4366" width="29.42578125" style="369" customWidth="1"/>
    <col min="4367" max="4367" width="16" style="369" customWidth="1"/>
    <col min="4368" max="4368" width="8.42578125" style="369" customWidth="1"/>
    <col min="4369" max="4369" width="16.7109375" style="369" customWidth="1"/>
    <col min="4370" max="4370" width="9.140625" style="369" customWidth="1"/>
    <col min="4371" max="4372" width="31.85546875" style="369" customWidth="1"/>
    <col min="4373" max="4374" width="8.42578125" style="369" customWidth="1"/>
    <col min="4375" max="4377" width="7.7109375" style="369" customWidth="1"/>
    <col min="4378" max="4378" width="8" style="369" customWidth="1"/>
    <col min="4379" max="4379" width="11.5703125" style="369" customWidth="1"/>
    <col min="4380" max="4380" width="14.5703125" style="369" customWidth="1"/>
    <col min="4381" max="4381" width="15" style="369" customWidth="1"/>
    <col min="4382" max="4382" width="12.28515625" style="369" customWidth="1"/>
    <col min="4383" max="4383" width="14" style="369" bestFit="1" customWidth="1"/>
    <col min="4384" max="4384" width="12.28515625" style="369" customWidth="1"/>
    <col min="4385" max="4385" width="14.28515625" style="369" customWidth="1"/>
    <col min="4386" max="4392" width="13" style="369" customWidth="1"/>
    <col min="4393" max="4393" width="5.140625" style="369" customWidth="1"/>
    <col min="4394" max="4430" width="10.7109375" style="369" hidden="1" customWidth="1"/>
    <col min="4431" max="4608" width="10.7109375" style="369" hidden="1"/>
    <col min="4609" max="4609" width="1.85546875" style="369" customWidth="1"/>
    <col min="4610" max="4610" width="18.42578125" style="369" customWidth="1"/>
    <col min="4611" max="4611" width="18.85546875" style="369" customWidth="1"/>
    <col min="4612" max="4612" width="9" style="369" customWidth="1"/>
    <col min="4613" max="4613" width="20" style="369" customWidth="1"/>
    <col min="4614" max="4614" width="18.85546875" style="369" customWidth="1"/>
    <col min="4615" max="4618" width="29.42578125" style="369" customWidth="1"/>
    <col min="4619" max="4619" width="15.85546875" style="369" customWidth="1"/>
    <col min="4620" max="4620" width="8.140625" style="369" customWidth="1"/>
    <col min="4621" max="4621" width="25.42578125" style="369" customWidth="1"/>
    <col min="4622" max="4622" width="29.42578125" style="369" customWidth="1"/>
    <col min="4623" max="4623" width="16" style="369" customWidth="1"/>
    <col min="4624" max="4624" width="8.42578125" style="369" customWidth="1"/>
    <col min="4625" max="4625" width="16.7109375" style="369" customWidth="1"/>
    <col min="4626" max="4626" width="9.140625" style="369" customWidth="1"/>
    <col min="4627" max="4628" width="31.85546875" style="369" customWidth="1"/>
    <col min="4629" max="4630" width="8.42578125" style="369" customWidth="1"/>
    <col min="4631" max="4633" width="7.7109375" style="369" customWidth="1"/>
    <col min="4634" max="4634" width="8" style="369" customWidth="1"/>
    <col min="4635" max="4635" width="11.5703125" style="369" customWidth="1"/>
    <col min="4636" max="4636" width="14.5703125" style="369" customWidth="1"/>
    <col min="4637" max="4637" width="15" style="369" customWidth="1"/>
    <col min="4638" max="4638" width="12.28515625" style="369" customWidth="1"/>
    <col min="4639" max="4639" width="14" style="369" bestFit="1" customWidth="1"/>
    <col min="4640" max="4640" width="12.28515625" style="369" customWidth="1"/>
    <col min="4641" max="4641" width="14.28515625" style="369" customWidth="1"/>
    <col min="4642" max="4648" width="13" style="369" customWidth="1"/>
    <col min="4649" max="4649" width="5.140625" style="369" customWidth="1"/>
    <col min="4650" max="4686" width="10.7109375" style="369" hidden="1" customWidth="1"/>
    <col min="4687" max="4864" width="10.7109375" style="369" hidden="1"/>
    <col min="4865" max="4865" width="1.85546875" style="369" customWidth="1"/>
    <col min="4866" max="4866" width="18.42578125" style="369" customWidth="1"/>
    <col min="4867" max="4867" width="18.85546875" style="369" customWidth="1"/>
    <col min="4868" max="4868" width="9" style="369" customWidth="1"/>
    <col min="4869" max="4869" width="20" style="369" customWidth="1"/>
    <col min="4870" max="4870" width="18.85546875" style="369" customWidth="1"/>
    <col min="4871" max="4874" width="29.42578125" style="369" customWidth="1"/>
    <col min="4875" max="4875" width="15.85546875" style="369" customWidth="1"/>
    <col min="4876" max="4876" width="8.140625" style="369" customWidth="1"/>
    <col min="4877" max="4877" width="25.42578125" style="369" customWidth="1"/>
    <col min="4878" max="4878" width="29.42578125" style="369" customWidth="1"/>
    <col min="4879" max="4879" width="16" style="369" customWidth="1"/>
    <col min="4880" max="4880" width="8.42578125" style="369" customWidth="1"/>
    <col min="4881" max="4881" width="16.7109375" style="369" customWidth="1"/>
    <col min="4882" max="4882" width="9.140625" style="369" customWidth="1"/>
    <col min="4883" max="4884" width="31.85546875" style="369" customWidth="1"/>
    <col min="4885" max="4886" width="8.42578125" style="369" customWidth="1"/>
    <col min="4887" max="4889" width="7.7109375" style="369" customWidth="1"/>
    <col min="4890" max="4890" width="8" style="369" customWidth="1"/>
    <col min="4891" max="4891" width="11.5703125" style="369" customWidth="1"/>
    <col min="4892" max="4892" width="14.5703125" style="369" customWidth="1"/>
    <col min="4893" max="4893" width="15" style="369" customWidth="1"/>
    <col min="4894" max="4894" width="12.28515625" style="369" customWidth="1"/>
    <col min="4895" max="4895" width="14" style="369" bestFit="1" customWidth="1"/>
    <col min="4896" max="4896" width="12.28515625" style="369" customWidth="1"/>
    <col min="4897" max="4897" width="14.28515625" style="369" customWidth="1"/>
    <col min="4898" max="4904" width="13" style="369" customWidth="1"/>
    <col min="4905" max="4905" width="5.140625" style="369" customWidth="1"/>
    <col min="4906" max="4942" width="10.7109375" style="369" hidden="1" customWidth="1"/>
    <col min="4943" max="5120" width="10.7109375" style="369" hidden="1"/>
    <col min="5121" max="5121" width="1.85546875" style="369" customWidth="1"/>
    <col min="5122" max="5122" width="18.42578125" style="369" customWidth="1"/>
    <col min="5123" max="5123" width="18.85546875" style="369" customWidth="1"/>
    <col min="5124" max="5124" width="9" style="369" customWidth="1"/>
    <col min="5125" max="5125" width="20" style="369" customWidth="1"/>
    <col min="5126" max="5126" width="18.85546875" style="369" customWidth="1"/>
    <col min="5127" max="5130" width="29.42578125" style="369" customWidth="1"/>
    <col min="5131" max="5131" width="15.85546875" style="369" customWidth="1"/>
    <col min="5132" max="5132" width="8.140625" style="369" customWidth="1"/>
    <col min="5133" max="5133" width="25.42578125" style="369" customWidth="1"/>
    <col min="5134" max="5134" width="29.42578125" style="369" customWidth="1"/>
    <col min="5135" max="5135" width="16" style="369" customWidth="1"/>
    <col min="5136" max="5136" width="8.42578125" style="369" customWidth="1"/>
    <col min="5137" max="5137" width="16.7109375" style="369" customWidth="1"/>
    <col min="5138" max="5138" width="9.140625" style="369" customWidth="1"/>
    <col min="5139" max="5140" width="31.85546875" style="369" customWidth="1"/>
    <col min="5141" max="5142" width="8.42578125" style="369" customWidth="1"/>
    <col min="5143" max="5145" width="7.7109375" style="369" customWidth="1"/>
    <col min="5146" max="5146" width="8" style="369" customWidth="1"/>
    <col min="5147" max="5147" width="11.5703125" style="369" customWidth="1"/>
    <col min="5148" max="5148" width="14.5703125" style="369" customWidth="1"/>
    <col min="5149" max="5149" width="15" style="369" customWidth="1"/>
    <col min="5150" max="5150" width="12.28515625" style="369" customWidth="1"/>
    <col min="5151" max="5151" width="14" style="369" bestFit="1" customWidth="1"/>
    <col min="5152" max="5152" width="12.28515625" style="369" customWidth="1"/>
    <col min="5153" max="5153" width="14.28515625" style="369" customWidth="1"/>
    <col min="5154" max="5160" width="13" style="369" customWidth="1"/>
    <col min="5161" max="5161" width="5.140625" style="369" customWidth="1"/>
    <col min="5162" max="5198" width="10.7109375" style="369" hidden="1" customWidth="1"/>
    <col min="5199" max="5376" width="10.7109375" style="369" hidden="1"/>
    <col min="5377" max="5377" width="1.85546875" style="369" customWidth="1"/>
    <col min="5378" max="5378" width="18.42578125" style="369" customWidth="1"/>
    <col min="5379" max="5379" width="18.85546875" style="369" customWidth="1"/>
    <col min="5380" max="5380" width="9" style="369" customWidth="1"/>
    <col min="5381" max="5381" width="20" style="369" customWidth="1"/>
    <col min="5382" max="5382" width="18.85546875" style="369" customWidth="1"/>
    <col min="5383" max="5386" width="29.42578125" style="369" customWidth="1"/>
    <col min="5387" max="5387" width="15.85546875" style="369" customWidth="1"/>
    <col min="5388" max="5388" width="8.140625" style="369" customWidth="1"/>
    <col min="5389" max="5389" width="25.42578125" style="369" customWidth="1"/>
    <col min="5390" max="5390" width="29.42578125" style="369" customWidth="1"/>
    <col min="5391" max="5391" width="16" style="369" customWidth="1"/>
    <col min="5392" max="5392" width="8.42578125" style="369" customWidth="1"/>
    <col min="5393" max="5393" width="16.7109375" style="369" customWidth="1"/>
    <col min="5394" max="5394" width="9.140625" style="369" customWidth="1"/>
    <col min="5395" max="5396" width="31.85546875" style="369" customWidth="1"/>
    <col min="5397" max="5398" width="8.42578125" style="369" customWidth="1"/>
    <col min="5399" max="5401" width="7.7109375" style="369" customWidth="1"/>
    <col min="5402" max="5402" width="8" style="369" customWidth="1"/>
    <col min="5403" max="5403" width="11.5703125" style="369" customWidth="1"/>
    <col min="5404" max="5404" width="14.5703125" style="369" customWidth="1"/>
    <col min="5405" max="5405" width="15" style="369" customWidth="1"/>
    <col min="5406" max="5406" width="12.28515625" style="369" customWidth="1"/>
    <col min="5407" max="5407" width="14" style="369" bestFit="1" customWidth="1"/>
    <col min="5408" max="5408" width="12.28515625" style="369" customWidth="1"/>
    <col min="5409" max="5409" width="14.28515625" style="369" customWidth="1"/>
    <col min="5410" max="5416" width="13" style="369" customWidth="1"/>
    <col min="5417" max="5417" width="5.140625" style="369" customWidth="1"/>
    <col min="5418" max="5454" width="10.7109375" style="369" hidden="1" customWidth="1"/>
    <col min="5455" max="5632" width="10.7109375" style="369" hidden="1"/>
    <col min="5633" max="5633" width="1.85546875" style="369" customWidth="1"/>
    <col min="5634" max="5634" width="18.42578125" style="369" customWidth="1"/>
    <col min="5635" max="5635" width="18.85546875" style="369" customWidth="1"/>
    <col min="5636" max="5636" width="9" style="369" customWidth="1"/>
    <col min="5637" max="5637" width="20" style="369" customWidth="1"/>
    <col min="5638" max="5638" width="18.85546875" style="369" customWidth="1"/>
    <col min="5639" max="5642" width="29.42578125" style="369" customWidth="1"/>
    <col min="5643" max="5643" width="15.85546875" style="369" customWidth="1"/>
    <col min="5644" max="5644" width="8.140625" style="369" customWidth="1"/>
    <col min="5645" max="5645" width="25.42578125" style="369" customWidth="1"/>
    <col min="5646" max="5646" width="29.42578125" style="369" customWidth="1"/>
    <col min="5647" max="5647" width="16" style="369" customWidth="1"/>
    <col min="5648" max="5648" width="8.42578125" style="369" customWidth="1"/>
    <col min="5649" max="5649" width="16.7109375" style="369" customWidth="1"/>
    <col min="5650" max="5650" width="9.140625" style="369" customWidth="1"/>
    <col min="5651" max="5652" width="31.85546875" style="369" customWidth="1"/>
    <col min="5653" max="5654" width="8.42578125" style="369" customWidth="1"/>
    <col min="5655" max="5657" width="7.7109375" style="369" customWidth="1"/>
    <col min="5658" max="5658" width="8" style="369" customWidth="1"/>
    <col min="5659" max="5659" width="11.5703125" style="369" customWidth="1"/>
    <col min="5660" max="5660" width="14.5703125" style="369" customWidth="1"/>
    <col min="5661" max="5661" width="15" style="369" customWidth="1"/>
    <col min="5662" max="5662" width="12.28515625" style="369" customWidth="1"/>
    <col min="5663" max="5663" width="14" style="369" bestFit="1" customWidth="1"/>
    <col min="5664" max="5664" width="12.28515625" style="369" customWidth="1"/>
    <col min="5665" max="5665" width="14.28515625" style="369" customWidth="1"/>
    <col min="5666" max="5672" width="13" style="369" customWidth="1"/>
    <col min="5673" max="5673" width="5.140625" style="369" customWidth="1"/>
    <col min="5674" max="5710" width="10.7109375" style="369" hidden="1" customWidth="1"/>
    <col min="5711" max="5888" width="10.7109375" style="369" hidden="1"/>
    <col min="5889" max="5889" width="1.85546875" style="369" customWidth="1"/>
    <col min="5890" max="5890" width="18.42578125" style="369" customWidth="1"/>
    <col min="5891" max="5891" width="18.85546875" style="369" customWidth="1"/>
    <col min="5892" max="5892" width="9" style="369" customWidth="1"/>
    <col min="5893" max="5893" width="20" style="369" customWidth="1"/>
    <col min="5894" max="5894" width="18.85546875" style="369" customWidth="1"/>
    <col min="5895" max="5898" width="29.42578125" style="369" customWidth="1"/>
    <col min="5899" max="5899" width="15.85546875" style="369" customWidth="1"/>
    <col min="5900" max="5900" width="8.140625" style="369" customWidth="1"/>
    <col min="5901" max="5901" width="25.42578125" style="369" customWidth="1"/>
    <col min="5902" max="5902" width="29.42578125" style="369" customWidth="1"/>
    <col min="5903" max="5903" width="16" style="369" customWidth="1"/>
    <col min="5904" max="5904" width="8.42578125" style="369" customWidth="1"/>
    <col min="5905" max="5905" width="16.7109375" style="369" customWidth="1"/>
    <col min="5906" max="5906" width="9.140625" style="369" customWidth="1"/>
    <col min="5907" max="5908" width="31.85546875" style="369" customWidth="1"/>
    <col min="5909" max="5910" width="8.42578125" style="369" customWidth="1"/>
    <col min="5911" max="5913" width="7.7109375" style="369" customWidth="1"/>
    <col min="5914" max="5914" width="8" style="369" customWidth="1"/>
    <col min="5915" max="5915" width="11.5703125" style="369" customWidth="1"/>
    <col min="5916" max="5916" width="14.5703125" style="369" customWidth="1"/>
    <col min="5917" max="5917" width="15" style="369" customWidth="1"/>
    <col min="5918" max="5918" width="12.28515625" style="369" customWidth="1"/>
    <col min="5919" max="5919" width="14" style="369" bestFit="1" customWidth="1"/>
    <col min="5920" max="5920" width="12.28515625" style="369" customWidth="1"/>
    <col min="5921" max="5921" width="14.28515625" style="369" customWidth="1"/>
    <col min="5922" max="5928" width="13" style="369" customWidth="1"/>
    <col min="5929" max="5929" width="5.140625" style="369" customWidth="1"/>
    <col min="5930" max="5966" width="10.7109375" style="369" hidden="1" customWidth="1"/>
    <col min="5967" max="6144" width="10.7109375" style="369" hidden="1"/>
    <col min="6145" max="6145" width="1.85546875" style="369" customWidth="1"/>
    <col min="6146" max="6146" width="18.42578125" style="369" customWidth="1"/>
    <col min="6147" max="6147" width="18.85546875" style="369" customWidth="1"/>
    <col min="6148" max="6148" width="9" style="369" customWidth="1"/>
    <col min="6149" max="6149" width="20" style="369" customWidth="1"/>
    <col min="6150" max="6150" width="18.85546875" style="369" customWidth="1"/>
    <col min="6151" max="6154" width="29.42578125" style="369" customWidth="1"/>
    <col min="6155" max="6155" width="15.85546875" style="369" customWidth="1"/>
    <col min="6156" max="6156" width="8.140625" style="369" customWidth="1"/>
    <col min="6157" max="6157" width="25.42578125" style="369" customWidth="1"/>
    <col min="6158" max="6158" width="29.42578125" style="369" customWidth="1"/>
    <col min="6159" max="6159" width="16" style="369" customWidth="1"/>
    <col min="6160" max="6160" width="8.42578125" style="369" customWidth="1"/>
    <col min="6161" max="6161" width="16.7109375" style="369" customWidth="1"/>
    <col min="6162" max="6162" width="9.140625" style="369" customWidth="1"/>
    <col min="6163" max="6164" width="31.85546875" style="369" customWidth="1"/>
    <col min="6165" max="6166" width="8.42578125" style="369" customWidth="1"/>
    <col min="6167" max="6169" width="7.7109375" style="369" customWidth="1"/>
    <col min="6170" max="6170" width="8" style="369" customWidth="1"/>
    <col min="6171" max="6171" width="11.5703125" style="369" customWidth="1"/>
    <col min="6172" max="6172" width="14.5703125" style="369" customWidth="1"/>
    <col min="6173" max="6173" width="15" style="369" customWidth="1"/>
    <col min="6174" max="6174" width="12.28515625" style="369" customWidth="1"/>
    <col min="6175" max="6175" width="14" style="369" bestFit="1" customWidth="1"/>
    <col min="6176" max="6176" width="12.28515625" style="369" customWidth="1"/>
    <col min="6177" max="6177" width="14.28515625" style="369" customWidth="1"/>
    <col min="6178" max="6184" width="13" style="369" customWidth="1"/>
    <col min="6185" max="6185" width="5.140625" style="369" customWidth="1"/>
    <col min="6186" max="6222" width="10.7109375" style="369" hidden="1" customWidth="1"/>
    <col min="6223" max="6400" width="10.7109375" style="369" hidden="1"/>
    <col min="6401" max="6401" width="1.85546875" style="369" customWidth="1"/>
    <col min="6402" max="6402" width="18.42578125" style="369" customWidth="1"/>
    <col min="6403" max="6403" width="18.85546875" style="369" customWidth="1"/>
    <col min="6404" max="6404" width="9" style="369" customWidth="1"/>
    <col min="6405" max="6405" width="20" style="369" customWidth="1"/>
    <col min="6406" max="6406" width="18.85546875" style="369" customWidth="1"/>
    <col min="6407" max="6410" width="29.42578125" style="369" customWidth="1"/>
    <col min="6411" max="6411" width="15.85546875" style="369" customWidth="1"/>
    <col min="6412" max="6412" width="8.140625" style="369" customWidth="1"/>
    <col min="6413" max="6413" width="25.42578125" style="369" customWidth="1"/>
    <col min="6414" max="6414" width="29.42578125" style="369" customWidth="1"/>
    <col min="6415" max="6415" width="16" style="369" customWidth="1"/>
    <col min="6416" max="6416" width="8.42578125" style="369" customWidth="1"/>
    <col min="6417" max="6417" width="16.7109375" style="369" customWidth="1"/>
    <col min="6418" max="6418" width="9.140625" style="369" customWidth="1"/>
    <col min="6419" max="6420" width="31.85546875" style="369" customWidth="1"/>
    <col min="6421" max="6422" width="8.42578125" style="369" customWidth="1"/>
    <col min="6423" max="6425" width="7.7109375" style="369" customWidth="1"/>
    <col min="6426" max="6426" width="8" style="369" customWidth="1"/>
    <col min="6427" max="6427" width="11.5703125" style="369" customWidth="1"/>
    <col min="6428" max="6428" width="14.5703125" style="369" customWidth="1"/>
    <col min="6429" max="6429" width="15" style="369" customWidth="1"/>
    <col min="6430" max="6430" width="12.28515625" style="369" customWidth="1"/>
    <col min="6431" max="6431" width="14" style="369" bestFit="1" customWidth="1"/>
    <col min="6432" max="6432" width="12.28515625" style="369" customWidth="1"/>
    <col min="6433" max="6433" width="14.28515625" style="369" customWidth="1"/>
    <col min="6434" max="6440" width="13" style="369" customWidth="1"/>
    <col min="6441" max="6441" width="5.140625" style="369" customWidth="1"/>
    <col min="6442" max="6478" width="10.7109375" style="369" hidden="1" customWidth="1"/>
    <col min="6479" max="6656" width="10.7109375" style="369" hidden="1"/>
    <col min="6657" max="6657" width="1.85546875" style="369" customWidth="1"/>
    <col min="6658" max="6658" width="18.42578125" style="369" customWidth="1"/>
    <col min="6659" max="6659" width="18.85546875" style="369" customWidth="1"/>
    <col min="6660" max="6660" width="9" style="369" customWidth="1"/>
    <col min="6661" max="6661" width="20" style="369" customWidth="1"/>
    <col min="6662" max="6662" width="18.85546875" style="369" customWidth="1"/>
    <col min="6663" max="6666" width="29.42578125" style="369" customWidth="1"/>
    <col min="6667" max="6667" width="15.85546875" style="369" customWidth="1"/>
    <col min="6668" max="6668" width="8.140625" style="369" customWidth="1"/>
    <col min="6669" max="6669" width="25.42578125" style="369" customWidth="1"/>
    <col min="6670" max="6670" width="29.42578125" style="369" customWidth="1"/>
    <col min="6671" max="6671" width="16" style="369" customWidth="1"/>
    <col min="6672" max="6672" width="8.42578125" style="369" customWidth="1"/>
    <col min="6673" max="6673" width="16.7109375" style="369" customWidth="1"/>
    <col min="6674" max="6674" width="9.140625" style="369" customWidth="1"/>
    <col min="6675" max="6676" width="31.85546875" style="369" customWidth="1"/>
    <col min="6677" max="6678" width="8.42578125" style="369" customWidth="1"/>
    <col min="6679" max="6681" width="7.7109375" style="369" customWidth="1"/>
    <col min="6682" max="6682" width="8" style="369" customWidth="1"/>
    <col min="6683" max="6683" width="11.5703125" style="369" customWidth="1"/>
    <col min="6684" max="6684" width="14.5703125" style="369" customWidth="1"/>
    <col min="6685" max="6685" width="15" style="369" customWidth="1"/>
    <col min="6686" max="6686" width="12.28515625" style="369" customWidth="1"/>
    <col min="6687" max="6687" width="14" style="369" bestFit="1" customWidth="1"/>
    <col min="6688" max="6688" width="12.28515625" style="369" customWidth="1"/>
    <col min="6689" max="6689" width="14.28515625" style="369" customWidth="1"/>
    <col min="6690" max="6696" width="13" style="369" customWidth="1"/>
    <col min="6697" max="6697" width="5.140625" style="369" customWidth="1"/>
    <col min="6698" max="6734" width="10.7109375" style="369" hidden="1" customWidth="1"/>
    <col min="6735" max="6912" width="10.7109375" style="369" hidden="1"/>
    <col min="6913" max="6913" width="1.85546875" style="369" customWidth="1"/>
    <col min="6914" max="6914" width="18.42578125" style="369" customWidth="1"/>
    <col min="6915" max="6915" width="18.85546875" style="369" customWidth="1"/>
    <col min="6916" max="6916" width="9" style="369" customWidth="1"/>
    <col min="6917" max="6917" width="20" style="369" customWidth="1"/>
    <col min="6918" max="6918" width="18.85546875" style="369" customWidth="1"/>
    <col min="6919" max="6922" width="29.42578125" style="369" customWidth="1"/>
    <col min="6923" max="6923" width="15.85546875" style="369" customWidth="1"/>
    <col min="6924" max="6924" width="8.140625" style="369" customWidth="1"/>
    <col min="6925" max="6925" width="25.42578125" style="369" customWidth="1"/>
    <col min="6926" max="6926" width="29.42578125" style="369" customWidth="1"/>
    <col min="6927" max="6927" width="16" style="369" customWidth="1"/>
    <col min="6928" max="6928" width="8.42578125" style="369" customWidth="1"/>
    <col min="6929" max="6929" width="16.7109375" style="369" customWidth="1"/>
    <col min="6930" max="6930" width="9.140625" style="369" customWidth="1"/>
    <col min="6931" max="6932" width="31.85546875" style="369" customWidth="1"/>
    <col min="6933" max="6934" width="8.42578125" style="369" customWidth="1"/>
    <col min="6935" max="6937" width="7.7109375" style="369" customWidth="1"/>
    <col min="6938" max="6938" width="8" style="369" customWidth="1"/>
    <col min="6939" max="6939" width="11.5703125" style="369" customWidth="1"/>
    <col min="6940" max="6940" width="14.5703125" style="369" customWidth="1"/>
    <col min="6941" max="6941" width="15" style="369" customWidth="1"/>
    <col min="6942" max="6942" width="12.28515625" style="369" customWidth="1"/>
    <col min="6943" max="6943" width="14" style="369" bestFit="1" customWidth="1"/>
    <col min="6944" max="6944" width="12.28515625" style="369" customWidth="1"/>
    <col min="6945" max="6945" width="14.28515625" style="369" customWidth="1"/>
    <col min="6946" max="6952" width="13" style="369" customWidth="1"/>
    <col min="6953" max="6953" width="5.140625" style="369" customWidth="1"/>
    <col min="6954" max="6990" width="10.7109375" style="369" hidden="1" customWidth="1"/>
    <col min="6991" max="7168" width="10.7109375" style="369" hidden="1"/>
    <col min="7169" max="7169" width="1.85546875" style="369" customWidth="1"/>
    <col min="7170" max="7170" width="18.42578125" style="369" customWidth="1"/>
    <col min="7171" max="7171" width="18.85546875" style="369" customWidth="1"/>
    <col min="7172" max="7172" width="9" style="369" customWidth="1"/>
    <col min="7173" max="7173" width="20" style="369" customWidth="1"/>
    <col min="7174" max="7174" width="18.85546875" style="369" customWidth="1"/>
    <col min="7175" max="7178" width="29.42578125" style="369" customWidth="1"/>
    <col min="7179" max="7179" width="15.85546875" style="369" customWidth="1"/>
    <col min="7180" max="7180" width="8.140625" style="369" customWidth="1"/>
    <col min="7181" max="7181" width="25.42578125" style="369" customWidth="1"/>
    <col min="7182" max="7182" width="29.42578125" style="369" customWidth="1"/>
    <col min="7183" max="7183" width="16" style="369" customWidth="1"/>
    <col min="7184" max="7184" width="8.42578125" style="369" customWidth="1"/>
    <col min="7185" max="7185" width="16.7109375" style="369" customWidth="1"/>
    <col min="7186" max="7186" width="9.140625" style="369" customWidth="1"/>
    <col min="7187" max="7188" width="31.85546875" style="369" customWidth="1"/>
    <col min="7189" max="7190" width="8.42578125" style="369" customWidth="1"/>
    <col min="7191" max="7193" width="7.7109375" style="369" customWidth="1"/>
    <col min="7194" max="7194" width="8" style="369" customWidth="1"/>
    <col min="7195" max="7195" width="11.5703125" style="369" customWidth="1"/>
    <col min="7196" max="7196" width="14.5703125" style="369" customWidth="1"/>
    <col min="7197" max="7197" width="15" style="369" customWidth="1"/>
    <col min="7198" max="7198" width="12.28515625" style="369" customWidth="1"/>
    <col min="7199" max="7199" width="14" style="369" bestFit="1" customWidth="1"/>
    <col min="7200" max="7200" width="12.28515625" style="369" customWidth="1"/>
    <col min="7201" max="7201" width="14.28515625" style="369" customWidth="1"/>
    <col min="7202" max="7208" width="13" style="369" customWidth="1"/>
    <col min="7209" max="7209" width="5.140625" style="369" customWidth="1"/>
    <col min="7210" max="7246" width="10.7109375" style="369" hidden="1" customWidth="1"/>
    <col min="7247" max="7424" width="10.7109375" style="369" hidden="1"/>
    <col min="7425" max="7425" width="1.85546875" style="369" customWidth="1"/>
    <col min="7426" max="7426" width="18.42578125" style="369" customWidth="1"/>
    <col min="7427" max="7427" width="18.85546875" style="369" customWidth="1"/>
    <col min="7428" max="7428" width="9" style="369" customWidth="1"/>
    <col min="7429" max="7429" width="20" style="369" customWidth="1"/>
    <col min="7430" max="7430" width="18.85546875" style="369" customWidth="1"/>
    <col min="7431" max="7434" width="29.42578125" style="369" customWidth="1"/>
    <col min="7435" max="7435" width="15.85546875" style="369" customWidth="1"/>
    <col min="7436" max="7436" width="8.140625" style="369" customWidth="1"/>
    <col min="7437" max="7437" width="25.42578125" style="369" customWidth="1"/>
    <col min="7438" max="7438" width="29.42578125" style="369" customWidth="1"/>
    <col min="7439" max="7439" width="16" style="369" customWidth="1"/>
    <col min="7440" max="7440" width="8.42578125" style="369" customWidth="1"/>
    <col min="7441" max="7441" width="16.7109375" style="369" customWidth="1"/>
    <col min="7442" max="7442" width="9.140625" style="369" customWidth="1"/>
    <col min="7443" max="7444" width="31.85546875" style="369" customWidth="1"/>
    <col min="7445" max="7446" width="8.42578125" style="369" customWidth="1"/>
    <col min="7447" max="7449" width="7.7109375" style="369" customWidth="1"/>
    <col min="7450" max="7450" width="8" style="369" customWidth="1"/>
    <col min="7451" max="7451" width="11.5703125" style="369" customWidth="1"/>
    <col min="7452" max="7452" width="14.5703125" style="369" customWidth="1"/>
    <col min="7453" max="7453" width="15" style="369" customWidth="1"/>
    <col min="7454" max="7454" width="12.28515625" style="369" customWidth="1"/>
    <col min="7455" max="7455" width="14" style="369" bestFit="1" customWidth="1"/>
    <col min="7456" max="7456" width="12.28515625" style="369" customWidth="1"/>
    <col min="7457" max="7457" width="14.28515625" style="369" customWidth="1"/>
    <col min="7458" max="7464" width="13" style="369" customWidth="1"/>
    <col min="7465" max="7465" width="5.140625" style="369" customWidth="1"/>
    <col min="7466" max="7502" width="10.7109375" style="369" hidden="1" customWidth="1"/>
    <col min="7503" max="7680" width="10.7109375" style="369" hidden="1"/>
    <col min="7681" max="7681" width="1.85546875" style="369" customWidth="1"/>
    <col min="7682" max="7682" width="18.42578125" style="369" customWidth="1"/>
    <col min="7683" max="7683" width="18.85546875" style="369" customWidth="1"/>
    <col min="7684" max="7684" width="9" style="369" customWidth="1"/>
    <col min="7685" max="7685" width="20" style="369" customWidth="1"/>
    <col min="7686" max="7686" width="18.85546875" style="369" customWidth="1"/>
    <col min="7687" max="7690" width="29.42578125" style="369" customWidth="1"/>
    <col min="7691" max="7691" width="15.85546875" style="369" customWidth="1"/>
    <col min="7692" max="7692" width="8.140625" style="369" customWidth="1"/>
    <col min="7693" max="7693" width="25.42578125" style="369" customWidth="1"/>
    <col min="7694" max="7694" width="29.42578125" style="369" customWidth="1"/>
    <col min="7695" max="7695" width="16" style="369" customWidth="1"/>
    <col min="7696" max="7696" width="8.42578125" style="369" customWidth="1"/>
    <col min="7697" max="7697" width="16.7109375" style="369" customWidth="1"/>
    <col min="7698" max="7698" width="9.140625" style="369" customWidth="1"/>
    <col min="7699" max="7700" width="31.85546875" style="369" customWidth="1"/>
    <col min="7701" max="7702" width="8.42578125" style="369" customWidth="1"/>
    <col min="7703" max="7705" width="7.7109375" style="369" customWidth="1"/>
    <col min="7706" max="7706" width="8" style="369" customWidth="1"/>
    <col min="7707" max="7707" width="11.5703125" style="369" customWidth="1"/>
    <col min="7708" max="7708" width="14.5703125" style="369" customWidth="1"/>
    <col min="7709" max="7709" width="15" style="369" customWidth="1"/>
    <col min="7710" max="7710" width="12.28515625" style="369" customWidth="1"/>
    <col min="7711" max="7711" width="14" style="369" bestFit="1" customWidth="1"/>
    <col min="7712" max="7712" width="12.28515625" style="369" customWidth="1"/>
    <col min="7713" max="7713" width="14.28515625" style="369" customWidth="1"/>
    <col min="7714" max="7720" width="13" style="369" customWidth="1"/>
    <col min="7721" max="7721" width="5.140625" style="369" customWidth="1"/>
    <col min="7722" max="7758" width="10.7109375" style="369" hidden="1" customWidth="1"/>
    <col min="7759" max="7936" width="10.7109375" style="369" hidden="1"/>
    <col min="7937" max="7937" width="1.85546875" style="369" customWidth="1"/>
    <col min="7938" max="7938" width="18.42578125" style="369" customWidth="1"/>
    <col min="7939" max="7939" width="18.85546875" style="369" customWidth="1"/>
    <col min="7940" max="7940" width="9" style="369" customWidth="1"/>
    <col min="7941" max="7941" width="20" style="369" customWidth="1"/>
    <col min="7942" max="7942" width="18.85546875" style="369" customWidth="1"/>
    <col min="7943" max="7946" width="29.42578125" style="369" customWidth="1"/>
    <col min="7947" max="7947" width="15.85546875" style="369" customWidth="1"/>
    <col min="7948" max="7948" width="8.140625" style="369" customWidth="1"/>
    <col min="7949" max="7949" width="25.42578125" style="369" customWidth="1"/>
    <col min="7950" max="7950" width="29.42578125" style="369" customWidth="1"/>
    <col min="7951" max="7951" width="16" style="369" customWidth="1"/>
    <col min="7952" max="7952" width="8.42578125" style="369" customWidth="1"/>
    <col min="7953" max="7953" width="16.7109375" style="369" customWidth="1"/>
    <col min="7954" max="7954" width="9.140625" style="369" customWidth="1"/>
    <col min="7955" max="7956" width="31.85546875" style="369" customWidth="1"/>
    <col min="7957" max="7958" width="8.42578125" style="369" customWidth="1"/>
    <col min="7959" max="7961" width="7.7109375" style="369" customWidth="1"/>
    <col min="7962" max="7962" width="8" style="369" customWidth="1"/>
    <col min="7963" max="7963" width="11.5703125" style="369" customWidth="1"/>
    <col min="7964" max="7964" width="14.5703125" style="369" customWidth="1"/>
    <col min="7965" max="7965" width="15" style="369" customWidth="1"/>
    <col min="7966" max="7966" width="12.28515625" style="369" customWidth="1"/>
    <col min="7967" max="7967" width="14" style="369" bestFit="1" customWidth="1"/>
    <col min="7968" max="7968" width="12.28515625" style="369" customWidth="1"/>
    <col min="7969" max="7969" width="14.28515625" style="369" customWidth="1"/>
    <col min="7970" max="7976" width="13" style="369" customWidth="1"/>
    <col min="7977" max="7977" width="5.140625" style="369" customWidth="1"/>
    <col min="7978" max="8014" width="10.7109375" style="369" hidden="1" customWidth="1"/>
    <col min="8015" max="8192" width="10.7109375" style="369" hidden="1"/>
    <col min="8193" max="8193" width="1.85546875" style="369" customWidth="1"/>
    <col min="8194" max="8194" width="18.42578125" style="369" customWidth="1"/>
    <col min="8195" max="8195" width="18.85546875" style="369" customWidth="1"/>
    <col min="8196" max="8196" width="9" style="369" customWidth="1"/>
    <col min="8197" max="8197" width="20" style="369" customWidth="1"/>
    <col min="8198" max="8198" width="18.85546875" style="369" customWidth="1"/>
    <col min="8199" max="8202" width="29.42578125" style="369" customWidth="1"/>
    <col min="8203" max="8203" width="15.85546875" style="369" customWidth="1"/>
    <col min="8204" max="8204" width="8.140625" style="369" customWidth="1"/>
    <col min="8205" max="8205" width="25.42578125" style="369" customWidth="1"/>
    <col min="8206" max="8206" width="29.42578125" style="369" customWidth="1"/>
    <col min="8207" max="8207" width="16" style="369" customWidth="1"/>
    <col min="8208" max="8208" width="8.42578125" style="369" customWidth="1"/>
    <col min="8209" max="8209" width="16.7109375" style="369" customWidth="1"/>
    <col min="8210" max="8210" width="9.140625" style="369" customWidth="1"/>
    <col min="8211" max="8212" width="31.85546875" style="369" customWidth="1"/>
    <col min="8213" max="8214" width="8.42578125" style="369" customWidth="1"/>
    <col min="8215" max="8217" width="7.7109375" style="369" customWidth="1"/>
    <col min="8218" max="8218" width="8" style="369" customWidth="1"/>
    <col min="8219" max="8219" width="11.5703125" style="369" customWidth="1"/>
    <col min="8220" max="8220" width="14.5703125" style="369" customWidth="1"/>
    <col min="8221" max="8221" width="15" style="369" customWidth="1"/>
    <col min="8222" max="8222" width="12.28515625" style="369" customWidth="1"/>
    <col min="8223" max="8223" width="14" style="369" bestFit="1" customWidth="1"/>
    <col min="8224" max="8224" width="12.28515625" style="369" customWidth="1"/>
    <col min="8225" max="8225" width="14.28515625" style="369" customWidth="1"/>
    <col min="8226" max="8232" width="13" style="369" customWidth="1"/>
    <col min="8233" max="8233" width="5.140625" style="369" customWidth="1"/>
    <col min="8234" max="8270" width="10.7109375" style="369" hidden="1" customWidth="1"/>
    <col min="8271" max="8448" width="10.7109375" style="369" hidden="1"/>
    <col min="8449" max="8449" width="1.85546875" style="369" customWidth="1"/>
    <col min="8450" max="8450" width="18.42578125" style="369" customWidth="1"/>
    <col min="8451" max="8451" width="18.85546875" style="369" customWidth="1"/>
    <col min="8452" max="8452" width="9" style="369" customWidth="1"/>
    <col min="8453" max="8453" width="20" style="369" customWidth="1"/>
    <col min="8454" max="8454" width="18.85546875" style="369" customWidth="1"/>
    <col min="8455" max="8458" width="29.42578125" style="369" customWidth="1"/>
    <col min="8459" max="8459" width="15.85546875" style="369" customWidth="1"/>
    <col min="8460" max="8460" width="8.140625" style="369" customWidth="1"/>
    <col min="8461" max="8461" width="25.42578125" style="369" customWidth="1"/>
    <col min="8462" max="8462" width="29.42578125" style="369" customWidth="1"/>
    <col min="8463" max="8463" width="16" style="369" customWidth="1"/>
    <col min="8464" max="8464" width="8.42578125" style="369" customWidth="1"/>
    <col min="8465" max="8465" width="16.7109375" style="369" customWidth="1"/>
    <col min="8466" max="8466" width="9.140625" style="369" customWidth="1"/>
    <col min="8467" max="8468" width="31.85546875" style="369" customWidth="1"/>
    <col min="8469" max="8470" width="8.42578125" style="369" customWidth="1"/>
    <col min="8471" max="8473" width="7.7109375" style="369" customWidth="1"/>
    <col min="8474" max="8474" width="8" style="369" customWidth="1"/>
    <col min="8475" max="8475" width="11.5703125" style="369" customWidth="1"/>
    <col min="8476" max="8476" width="14.5703125" style="369" customWidth="1"/>
    <col min="8477" max="8477" width="15" style="369" customWidth="1"/>
    <col min="8478" max="8478" width="12.28515625" style="369" customWidth="1"/>
    <col min="8479" max="8479" width="14" style="369" bestFit="1" customWidth="1"/>
    <col min="8480" max="8480" width="12.28515625" style="369" customWidth="1"/>
    <col min="8481" max="8481" width="14.28515625" style="369" customWidth="1"/>
    <col min="8482" max="8488" width="13" style="369" customWidth="1"/>
    <col min="8489" max="8489" width="5.140625" style="369" customWidth="1"/>
    <col min="8490" max="8526" width="10.7109375" style="369" hidden="1" customWidth="1"/>
    <col min="8527" max="8704" width="10.7109375" style="369" hidden="1"/>
    <col min="8705" max="8705" width="1.85546875" style="369" customWidth="1"/>
    <col min="8706" max="8706" width="18.42578125" style="369" customWidth="1"/>
    <col min="8707" max="8707" width="18.85546875" style="369" customWidth="1"/>
    <col min="8708" max="8708" width="9" style="369" customWidth="1"/>
    <col min="8709" max="8709" width="20" style="369" customWidth="1"/>
    <col min="8710" max="8710" width="18.85546875" style="369" customWidth="1"/>
    <col min="8711" max="8714" width="29.42578125" style="369" customWidth="1"/>
    <col min="8715" max="8715" width="15.85546875" style="369" customWidth="1"/>
    <col min="8716" max="8716" width="8.140625" style="369" customWidth="1"/>
    <col min="8717" max="8717" width="25.42578125" style="369" customWidth="1"/>
    <col min="8718" max="8718" width="29.42578125" style="369" customWidth="1"/>
    <col min="8719" max="8719" width="16" style="369" customWidth="1"/>
    <col min="8720" max="8720" width="8.42578125" style="369" customWidth="1"/>
    <col min="8721" max="8721" width="16.7109375" style="369" customWidth="1"/>
    <col min="8722" max="8722" width="9.140625" style="369" customWidth="1"/>
    <col min="8723" max="8724" width="31.85546875" style="369" customWidth="1"/>
    <col min="8725" max="8726" width="8.42578125" style="369" customWidth="1"/>
    <col min="8727" max="8729" width="7.7109375" style="369" customWidth="1"/>
    <col min="8730" max="8730" width="8" style="369" customWidth="1"/>
    <col min="8731" max="8731" width="11.5703125" style="369" customWidth="1"/>
    <col min="8732" max="8732" width="14.5703125" style="369" customWidth="1"/>
    <col min="8733" max="8733" width="15" style="369" customWidth="1"/>
    <col min="8734" max="8734" width="12.28515625" style="369" customWidth="1"/>
    <col min="8735" max="8735" width="14" style="369" bestFit="1" customWidth="1"/>
    <col min="8736" max="8736" width="12.28515625" style="369" customWidth="1"/>
    <col min="8737" max="8737" width="14.28515625" style="369" customWidth="1"/>
    <col min="8738" max="8744" width="13" style="369" customWidth="1"/>
    <col min="8745" max="8745" width="5.140625" style="369" customWidth="1"/>
    <col min="8746" max="8782" width="10.7109375" style="369" hidden="1" customWidth="1"/>
    <col min="8783" max="8960" width="10.7109375" style="369" hidden="1"/>
    <col min="8961" max="8961" width="1.85546875" style="369" customWidth="1"/>
    <col min="8962" max="8962" width="18.42578125" style="369" customWidth="1"/>
    <col min="8963" max="8963" width="18.85546875" style="369" customWidth="1"/>
    <col min="8964" max="8964" width="9" style="369" customWidth="1"/>
    <col min="8965" max="8965" width="20" style="369" customWidth="1"/>
    <col min="8966" max="8966" width="18.85546875" style="369" customWidth="1"/>
    <col min="8967" max="8970" width="29.42578125" style="369" customWidth="1"/>
    <col min="8971" max="8971" width="15.85546875" style="369" customWidth="1"/>
    <col min="8972" max="8972" width="8.140625" style="369" customWidth="1"/>
    <col min="8973" max="8973" width="25.42578125" style="369" customWidth="1"/>
    <col min="8974" max="8974" width="29.42578125" style="369" customWidth="1"/>
    <col min="8975" max="8975" width="16" style="369" customWidth="1"/>
    <col min="8976" max="8976" width="8.42578125" style="369" customWidth="1"/>
    <col min="8977" max="8977" width="16.7109375" style="369" customWidth="1"/>
    <col min="8978" max="8978" width="9.140625" style="369" customWidth="1"/>
    <col min="8979" max="8980" width="31.85546875" style="369" customWidth="1"/>
    <col min="8981" max="8982" width="8.42578125" style="369" customWidth="1"/>
    <col min="8983" max="8985" width="7.7109375" style="369" customWidth="1"/>
    <col min="8986" max="8986" width="8" style="369" customWidth="1"/>
    <col min="8987" max="8987" width="11.5703125" style="369" customWidth="1"/>
    <col min="8988" max="8988" width="14.5703125" style="369" customWidth="1"/>
    <col min="8989" max="8989" width="15" style="369" customWidth="1"/>
    <col min="8990" max="8990" width="12.28515625" style="369" customWidth="1"/>
    <col min="8991" max="8991" width="14" style="369" bestFit="1" customWidth="1"/>
    <col min="8992" max="8992" width="12.28515625" style="369" customWidth="1"/>
    <col min="8993" max="8993" width="14.28515625" style="369" customWidth="1"/>
    <col min="8994" max="9000" width="13" style="369" customWidth="1"/>
    <col min="9001" max="9001" width="5.140625" style="369" customWidth="1"/>
    <col min="9002" max="9038" width="10.7109375" style="369" hidden="1" customWidth="1"/>
    <col min="9039" max="9216" width="10.7109375" style="369" hidden="1"/>
    <col min="9217" max="9217" width="1.85546875" style="369" customWidth="1"/>
    <col min="9218" max="9218" width="18.42578125" style="369" customWidth="1"/>
    <col min="9219" max="9219" width="18.85546875" style="369" customWidth="1"/>
    <col min="9220" max="9220" width="9" style="369" customWidth="1"/>
    <col min="9221" max="9221" width="20" style="369" customWidth="1"/>
    <col min="9222" max="9222" width="18.85546875" style="369" customWidth="1"/>
    <col min="9223" max="9226" width="29.42578125" style="369" customWidth="1"/>
    <col min="9227" max="9227" width="15.85546875" style="369" customWidth="1"/>
    <col min="9228" max="9228" width="8.140625" style="369" customWidth="1"/>
    <col min="9229" max="9229" width="25.42578125" style="369" customWidth="1"/>
    <col min="9230" max="9230" width="29.42578125" style="369" customWidth="1"/>
    <col min="9231" max="9231" width="16" style="369" customWidth="1"/>
    <col min="9232" max="9232" width="8.42578125" style="369" customWidth="1"/>
    <col min="9233" max="9233" width="16.7109375" style="369" customWidth="1"/>
    <col min="9234" max="9234" width="9.140625" style="369" customWidth="1"/>
    <col min="9235" max="9236" width="31.85546875" style="369" customWidth="1"/>
    <col min="9237" max="9238" width="8.42578125" style="369" customWidth="1"/>
    <col min="9239" max="9241" width="7.7109375" style="369" customWidth="1"/>
    <col min="9242" max="9242" width="8" style="369" customWidth="1"/>
    <col min="9243" max="9243" width="11.5703125" style="369" customWidth="1"/>
    <col min="9244" max="9244" width="14.5703125" style="369" customWidth="1"/>
    <col min="9245" max="9245" width="15" style="369" customWidth="1"/>
    <col min="9246" max="9246" width="12.28515625" style="369" customWidth="1"/>
    <col min="9247" max="9247" width="14" style="369" bestFit="1" customWidth="1"/>
    <col min="9248" max="9248" width="12.28515625" style="369" customWidth="1"/>
    <col min="9249" max="9249" width="14.28515625" style="369" customWidth="1"/>
    <col min="9250" max="9256" width="13" style="369" customWidth="1"/>
    <col min="9257" max="9257" width="5.140625" style="369" customWidth="1"/>
    <col min="9258" max="9294" width="10.7109375" style="369" hidden="1" customWidth="1"/>
    <col min="9295" max="9472" width="10.7109375" style="369" hidden="1"/>
    <col min="9473" max="9473" width="1.85546875" style="369" customWidth="1"/>
    <col min="9474" max="9474" width="18.42578125" style="369" customWidth="1"/>
    <col min="9475" max="9475" width="18.85546875" style="369" customWidth="1"/>
    <col min="9476" max="9476" width="9" style="369" customWidth="1"/>
    <col min="9477" max="9477" width="20" style="369" customWidth="1"/>
    <col min="9478" max="9478" width="18.85546875" style="369" customWidth="1"/>
    <col min="9479" max="9482" width="29.42578125" style="369" customWidth="1"/>
    <col min="9483" max="9483" width="15.85546875" style="369" customWidth="1"/>
    <col min="9484" max="9484" width="8.140625" style="369" customWidth="1"/>
    <col min="9485" max="9485" width="25.42578125" style="369" customWidth="1"/>
    <col min="9486" max="9486" width="29.42578125" style="369" customWidth="1"/>
    <col min="9487" max="9487" width="16" style="369" customWidth="1"/>
    <col min="9488" max="9488" width="8.42578125" style="369" customWidth="1"/>
    <col min="9489" max="9489" width="16.7109375" style="369" customWidth="1"/>
    <col min="9490" max="9490" width="9.140625" style="369" customWidth="1"/>
    <col min="9491" max="9492" width="31.85546875" style="369" customWidth="1"/>
    <col min="9493" max="9494" width="8.42578125" style="369" customWidth="1"/>
    <col min="9495" max="9497" width="7.7109375" style="369" customWidth="1"/>
    <col min="9498" max="9498" width="8" style="369" customWidth="1"/>
    <col min="9499" max="9499" width="11.5703125" style="369" customWidth="1"/>
    <col min="9500" max="9500" width="14.5703125" style="369" customWidth="1"/>
    <col min="9501" max="9501" width="15" style="369" customWidth="1"/>
    <col min="9502" max="9502" width="12.28515625" style="369" customWidth="1"/>
    <col min="9503" max="9503" width="14" style="369" bestFit="1" customWidth="1"/>
    <col min="9504" max="9504" width="12.28515625" style="369" customWidth="1"/>
    <col min="9505" max="9505" width="14.28515625" style="369" customWidth="1"/>
    <col min="9506" max="9512" width="13" style="369" customWidth="1"/>
    <col min="9513" max="9513" width="5.140625" style="369" customWidth="1"/>
    <col min="9514" max="9550" width="10.7109375" style="369" hidden="1" customWidth="1"/>
    <col min="9551" max="9728" width="10.7109375" style="369" hidden="1"/>
    <col min="9729" max="9729" width="1.85546875" style="369" customWidth="1"/>
    <col min="9730" max="9730" width="18.42578125" style="369" customWidth="1"/>
    <col min="9731" max="9731" width="18.85546875" style="369" customWidth="1"/>
    <col min="9732" max="9732" width="9" style="369" customWidth="1"/>
    <col min="9733" max="9733" width="20" style="369" customWidth="1"/>
    <col min="9734" max="9734" width="18.85546875" style="369" customWidth="1"/>
    <col min="9735" max="9738" width="29.42578125" style="369" customWidth="1"/>
    <col min="9739" max="9739" width="15.85546875" style="369" customWidth="1"/>
    <col min="9740" max="9740" width="8.140625" style="369" customWidth="1"/>
    <col min="9741" max="9741" width="25.42578125" style="369" customWidth="1"/>
    <col min="9742" max="9742" width="29.42578125" style="369" customWidth="1"/>
    <col min="9743" max="9743" width="16" style="369" customWidth="1"/>
    <col min="9744" max="9744" width="8.42578125" style="369" customWidth="1"/>
    <col min="9745" max="9745" width="16.7109375" style="369" customWidth="1"/>
    <col min="9746" max="9746" width="9.140625" style="369" customWidth="1"/>
    <col min="9747" max="9748" width="31.85546875" style="369" customWidth="1"/>
    <col min="9749" max="9750" width="8.42578125" style="369" customWidth="1"/>
    <col min="9751" max="9753" width="7.7109375" style="369" customWidth="1"/>
    <col min="9754" max="9754" width="8" style="369" customWidth="1"/>
    <col min="9755" max="9755" width="11.5703125" style="369" customWidth="1"/>
    <col min="9756" max="9756" width="14.5703125" style="369" customWidth="1"/>
    <col min="9757" max="9757" width="15" style="369" customWidth="1"/>
    <col min="9758" max="9758" width="12.28515625" style="369" customWidth="1"/>
    <col min="9759" max="9759" width="14" style="369" bestFit="1" customWidth="1"/>
    <col min="9760" max="9760" width="12.28515625" style="369" customWidth="1"/>
    <col min="9761" max="9761" width="14.28515625" style="369" customWidth="1"/>
    <col min="9762" max="9768" width="13" style="369" customWidth="1"/>
    <col min="9769" max="9769" width="5.140625" style="369" customWidth="1"/>
    <col min="9770" max="9806" width="10.7109375" style="369" hidden="1" customWidth="1"/>
    <col min="9807" max="9984" width="10.7109375" style="369" hidden="1"/>
    <col min="9985" max="9985" width="1.85546875" style="369" customWidth="1"/>
    <col min="9986" max="9986" width="18.42578125" style="369" customWidth="1"/>
    <col min="9987" max="9987" width="18.85546875" style="369" customWidth="1"/>
    <col min="9988" max="9988" width="9" style="369" customWidth="1"/>
    <col min="9989" max="9989" width="20" style="369" customWidth="1"/>
    <col min="9990" max="9990" width="18.85546875" style="369" customWidth="1"/>
    <col min="9991" max="9994" width="29.42578125" style="369" customWidth="1"/>
    <col min="9995" max="9995" width="15.85546875" style="369" customWidth="1"/>
    <col min="9996" max="9996" width="8.140625" style="369" customWidth="1"/>
    <col min="9997" max="9997" width="25.42578125" style="369" customWidth="1"/>
    <col min="9998" max="9998" width="29.42578125" style="369" customWidth="1"/>
    <col min="9999" max="9999" width="16" style="369" customWidth="1"/>
    <col min="10000" max="10000" width="8.42578125" style="369" customWidth="1"/>
    <col min="10001" max="10001" width="16.7109375" style="369" customWidth="1"/>
    <col min="10002" max="10002" width="9.140625" style="369" customWidth="1"/>
    <col min="10003" max="10004" width="31.85546875" style="369" customWidth="1"/>
    <col min="10005" max="10006" width="8.42578125" style="369" customWidth="1"/>
    <col min="10007" max="10009" width="7.7109375" style="369" customWidth="1"/>
    <col min="10010" max="10010" width="8" style="369" customWidth="1"/>
    <col min="10011" max="10011" width="11.5703125" style="369" customWidth="1"/>
    <col min="10012" max="10012" width="14.5703125" style="369" customWidth="1"/>
    <col min="10013" max="10013" width="15" style="369" customWidth="1"/>
    <col min="10014" max="10014" width="12.28515625" style="369" customWidth="1"/>
    <col min="10015" max="10015" width="14" style="369" bestFit="1" customWidth="1"/>
    <col min="10016" max="10016" width="12.28515625" style="369" customWidth="1"/>
    <col min="10017" max="10017" width="14.28515625" style="369" customWidth="1"/>
    <col min="10018" max="10024" width="13" style="369" customWidth="1"/>
    <col min="10025" max="10025" width="5.140625" style="369" customWidth="1"/>
    <col min="10026" max="10062" width="10.7109375" style="369" hidden="1" customWidth="1"/>
    <col min="10063" max="10240" width="10.7109375" style="369" hidden="1"/>
    <col min="10241" max="10241" width="1.85546875" style="369" customWidth="1"/>
    <col min="10242" max="10242" width="18.42578125" style="369" customWidth="1"/>
    <col min="10243" max="10243" width="18.85546875" style="369" customWidth="1"/>
    <col min="10244" max="10244" width="9" style="369" customWidth="1"/>
    <col min="10245" max="10245" width="20" style="369" customWidth="1"/>
    <col min="10246" max="10246" width="18.85546875" style="369" customWidth="1"/>
    <col min="10247" max="10250" width="29.42578125" style="369" customWidth="1"/>
    <col min="10251" max="10251" width="15.85546875" style="369" customWidth="1"/>
    <col min="10252" max="10252" width="8.140625" style="369" customWidth="1"/>
    <col min="10253" max="10253" width="25.42578125" style="369" customWidth="1"/>
    <col min="10254" max="10254" width="29.42578125" style="369" customWidth="1"/>
    <col min="10255" max="10255" width="16" style="369" customWidth="1"/>
    <col min="10256" max="10256" width="8.42578125" style="369" customWidth="1"/>
    <col min="10257" max="10257" width="16.7109375" style="369" customWidth="1"/>
    <col min="10258" max="10258" width="9.140625" style="369" customWidth="1"/>
    <col min="10259" max="10260" width="31.85546875" style="369" customWidth="1"/>
    <col min="10261" max="10262" width="8.42578125" style="369" customWidth="1"/>
    <col min="10263" max="10265" width="7.7109375" style="369" customWidth="1"/>
    <col min="10266" max="10266" width="8" style="369" customWidth="1"/>
    <col min="10267" max="10267" width="11.5703125" style="369" customWidth="1"/>
    <col min="10268" max="10268" width="14.5703125" style="369" customWidth="1"/>
    <col min="10269" max="10269" width="15" style="369" customWidth="1"/>
    <col min="10270" max="10270" width="12.28515625" style="369" customWidth="1"/>
    <col min="10271" max="10271" width="14" style="369" bestFit="1" customWidth="1"/>
    <col min="10272" max="10272" width="12.28515625" style="369" customWidth="1"/>
    <col min="10273" max="10273" width="14.28515625" style="369" customWidth="1"/>
    <col min="10274" max="10280" width="13" style="369" customWidth="1"/>
    <col min="10281" max="10281" width="5.140625" style="369" customWidth="1"/>
    <col min="10282" max="10318" width="10.7109375" style="369" hidden="1" customWidth="1"/>
    <col min="10319" max="10496" width="10.7109375" style="369" hidden="1"/>
    <col min="10497" max="10497" width="1.85546875" style="369" customWidth="1"/>
    <col min="10498" max="10498" width="18.42578125" style="369" customWidth="1"/>
    <col min="10499" max="10499" width="18.85546875" style="369" customWidth="1"/>
    <col min="10500" max="10500" width="9" style="369" customWidth="1"/>
    <col min="10501" max="10501" width="20" style="369" customWidth="1"/>
    <col min="10502" max="10502" width="18.85546875" style="369" customWidth="1"/>
    <col min="10503" max="10506" width="29.42578125" style="369" customWidth="1"/>
    <col min="10507" max="10507" width="15.85546875" style="369" customWidth="1"/>
    <col min="10508" max="10508" width="8.140625" style="369" customWidth="1"/>
    <col min="10509" max="10509" width="25.42578125" style="369" customWidth="1"/>
    <col min="10510" max="10510" width="29.42578125" style="369" customWidth="1"/>
    <col min="10511" max="10511" width="16" style="369" customWidth="1"/>
    <col min="10512" max="10512" width="8.42578125" style="369" customWidth="1"/>
    <col min="10513" max="10513" width="16.7109375" style="369" customWidth="1"/>
    <col min="10514" max="10514" width="9.140625" style="369" customWidth="1"/>
    <col min="10515" max="10516" width="31.85546875" style="369" customWidth="1"/>
    <col min="10517" max="10518" width="8.42578125" style="369" customWidth="1"/>
    <col min="10519" max="10521" width="7.7109375" style="369" customWidth="1"/>
    <col min="10522" max="10522" width="8" style="369" customWidth="1"/>
    <col min="10523" max="10523" width="11.5703125" style="369" customWidth="1"/>
    <col min="10524" max="10524" width="14.5703125" style="369" customWidth="1"/>
    <col min="10525" max="10525" width="15" style="369" customWidth="1"/>
    <col min="10526" max="10526" width="12.28515625" style="369" customWidth="1"/>
    <col min="10527" max="10527" width="14" style="369" bestFit="1" customWidth="1"/>
    <col min="10528" max="10528" width="12.28515625" style="369" customWidth="1"/>
    <col min="10529" max="10529" width="14.28515625" style="369" customWidth="1"/>
    <col min="10530" max="10536" width="13" style="369" customWidth="1"/>
    <col min="10537" max="10537" width="5.140625" style="369" customWidth="1"/>
    <col min="10538" max="10574" width="10.7109375" style="369" hidden="1" customWidth="1"/>
    <col min="10575" max="10752" width="10.7109375" style="369" hidden="1"/>
    <col min="10753" max="10753" width="1.85546875" style="369" customWidth="1"/>
    <col min="10754" max="10754" width="18.42578125" style="369" customWidth="1"/>
    <col min="10755" max="10755" width="18.85546875" style="369" customWidth="1"/>
    <col min="10756" max="10756" width="9" style="369" customWidth="1"/>
    <col min="10757" max="10757" width="20" style="369" customWidth="1"/>
    <col min="10758" max="10758" width="18.85546875" style="369" customWidth="1"/>
    <col min="10759" max="10762" width="29.42578125" style="369" customWidth="1"/>
    <col min="10763" max="10763" width="15.85546875" style="369" customWidth="1"/>
    <col min="10764" max="10764" width="8.140625" style="369" customWidth="1"/>
    <col min="10765" max="10765" width="25.42578125" style="369" customWidth="1"/>
    <col min="10766" max="10766" width="29.42578125" style="369" customWidth="1"/>
    <col min="10767" max="10767" width="16" style="369" customWidth="1"/>
    <col min="10768" max="10768" width="8.42578125" style="369" customWidth="1"/>
    <col min="10769" max="10769" width="16.7109375" style="369" customWidth="1"/>
    <col min="10770" max="10770" width="9.140625" style="369" customWidth="1"/>
    <col min="10771" max="10772" width="31.85546875" style="369" customWidth="1"/>
    <col min="10773" max="10774" width="8.42578125" style="369" customWidth="1"/>
    <col min="10775" max="10777" width="7.7109375" style="369" customWidth="1"/>
    <col min="10778" max="10778" width="8" style="369" customWidth="1"/>
    <col min="10779" max="10779" width="11.5703125" style="369" customWidth="1"/>
    <col min="10780" max="10780" width="14.5703125" style="369" customWidth="1"/>
    <col min="10781" max="10781" width="15" style="369" customWidth="1"/>
    <col min="10782" max="10782" width="12.28515625" style="369" customWidth="1"/>
    <col min="10783" max="10783" width="14" style="369" bestFit="1" customWidth="1"/>
    <col min="10784" max="10784" width="12.28515625" style="369" customWidth="1"/>
    <col min="10785" max="10785" width="14.28515625" style="369" customWidth="1"/>
    <col min="10786" max="10792" width="13" style="369" customWidth="1"/>
    <col min="10793" max="10793" width="5.140625" style="369" customWidth="1"/>
    <col min="10794" max="10830" width="10.7109375" style="369" hidden="1" customWidth="1"/>
    <col min="10831" max="11008" width="10.7109375" style="369" hidden="1"/>
    <col min="11009" max="11009" width="1.85546875" style="369" customWidth="1"/>
    <col min="11010" max="11010" width="18.42578125" style="369" customWidth="1"/>
    <col min="11011" max="11011" width="18.85546875" style="369" customWidth="1"/>
    <col min="11012" max="11012" width="9" style="369" customWidth="1"/>
    <col min="11013" max="11013" width="20" style="369" customWidth="1"/>
    <col min="11014" max="11014" width="18.85546875" style="369" customWidth="1"/>
    <col min="11015" max="11018" width="29.42578125" style="369" customWidth="1"/>
    <col min="11019" max="11019" width="15.85546875" style="369" customWidth="1"/>
    <col min="11020" max="11020" width="8.140625" style="369" customWidth="1"/>
    <col min="11021" max="11021" width="25.42578125" style="369" customWidth="1"/>
    <col min="11022" max="11022" width="29.42578125" style="369" customWidth="1"/>
    <col min="11023" max="11023" width="16" style="369" customWidth="1"/>
    <col min="11024" max="11024" width="8.42578125" style="369" customWidth="1"/>
    <col min="11025" max="11025" width="16.7109375" style="369" customWidth="1"/>
    <col min="11026" max="11026" width="9.140625" style="369" customWidth="1"/>
    <col min="11027" max="11028" width="31.85546875" style="369" customWidth="1"/>
    <col min="11029" max="11030" width="8.42578125" style="369" customWidth="1"/>
    <col min="11031" max="11033" width="7.7109375" style="369" customWidth="1"/>
    <col min="11034" max="11034" width="8" style="369" customWidth="1"/>
    <col min="11035" max="11035" width="11.5703125" style="369" customWidth="1"/>
    <col min="11036" max="11036" width="14.5703125" style="369" customWidth="1"/>
    <col min="11037" max="11037" width="15" style="369" customWidth="1"/>
    <col min="11038" max="11038" width="12.28515625" style="369" customWidth="1"/>
    <col min="11039" max="11039" width="14" style="369" bestFit="1" customWidth="1"/>
    <col min="11040" max="11040" width="12.28515625" style="369" customWidth="1"/>
    <col min="11041" max="11041" width="14.28515625" style="369" customWidth="1"/>
    <col min="11042" max="11048" width="13" style="369" customWidth="1"/>
    <col min="11049" max="11049" width="5.140625" style="369" customWidth="1"/>
    <col min="11050" max="11086" width="10.7109375" style="369" hidden="1" customWidth="1"/>
    <col min="11087" max="11264" width="10.7109375" style="369" hidden="1"/>
    <col min="11265" max="11265" width="1.85546875" style="369" customWidth="1"/>
    <col min="11266" max="11266" width="18.42578125" style="369" customWidth="1"/>
    <col min="11267" max="11267" width="18.85546875" style="369" customWidth="1"/>
    <col min="11268" max="11268" width="9" style="369" customWidth="1"/>
    <col min="11269" max="11269" width="20" style="369" customWidth="1"/>
    <col min="11270" max="11270" width="18.85546875" style="369" customWidth="1"/>
    <col min="11271" max="11274" width="29.42578125" style="369" customWidth="1"/>
    <col min="11275" max="11275" width="15.85546875" style="369" customWidth="1"/>
    <col min="11276" max="11276" width="8.140625" style="369" customWidth="1"/>
    <col min="11277" max="11277" width="25.42578125" style="369" customWidth="1"/>
    <col min="11278" max="11278" width="29.42578125" style="369" customWidth="1"/>
    <col min="11279" max="11279" width="16" style="369" customWidth="1"/>
    <col min="11280" max="11280" width="8.42578125" style="369" customWidth="1"/>
    <col min="11281" max="11281" width="16.7109375" style="369" customWidth="1"/>
    <col min="11282" max="11282" width="9.140625" style="369" customWidth="1"/>
    <col min="11283" max="11284" width="31.85546875" style="369" customWidth="1"/>
    <col min="11285" max="11286" width="8.42578125" style="369" customWidth="1"/>
    <col min="11287" max="11289" width="7.7109375" style="369" customWidth="1"/>
    <col min="11290" max="11290" width="8" style="369" customWidth="1"/>
    <col min="11291" max="11291" width="11.5703125" style="369" customWidth="1"/>
    <col min="11292" max="11292" width="14.5703125" style="369" customWidth="1"/>
    <col min="11293" max="11293" width="15" style="369" customWidth="1"/>
    <col min="11294" max="11294" width="12.28515625" style="369" customWidth="1"/>
    <col min="11295" max="11295" width="14" style="369" bestFit="1" customWidth="1"/>
    <col min="11296" max="11296" width="12.28515625" style="369" customWidth="1"/>
    <col min="11297" max="11297" width="14.28515625" style="369" customWidth="1"/>
    <col min="11298" max="11304" width="13" style="369" customWidth="1"/>
    <col min="11305" max="11305" width="5.140625" style="369" customWidth="1"/>
    <col min="11306" max="11342" width="10.7109375" style="369" hidden="1" customWidth="1"/>
    <col min="11343" max="11520" width="10.7109375" style="369" hidden="1"/>
    <col min="11521" max="11521" width="1.85546875" style="369" customWidth="1"/>
    <col min="11522" max="11522" width="18.42578125" style="369" customWidth="1"/>
    <col min="11523" max="11523" width="18.85546875" style="369" customWidth="1"/>
    <col min="11524" max="11524" width="9" style="369" customWidth="1"/>
    <col min="11525" max="11525" width="20" style="369" customWidth="1"/>
    <col min="11526" max="11526" width="18.85546875" style="369" customWidth="1"/>
    <col min="11527" max="11530" width="29.42578125" style="369" customWidth="1"/>
    <col min="11531" max="11531" width="15.85546875" style="369" customWidth="1"/>
    <col min="11532" max="11532" width="8.140625" style="369" customWidth="1"/>
    <col min="11533" max="11533" width="25.42578125" style="369" customWidth="1"/>
    <col min="11534" max="11534" width="29.42578125" style="369" customWidth="1"/>
    <col min="11535" max="11535" width="16" style="369" customWidth="1"/>
    <col min="11536" max="11536" width="8.42578125" style="369" customWidth="1"/>
    <col min="11537" max="11537" width="16.7109375" style="369" customWidth="1"/>
    <col min="11538" max="11538" width="9.140625" style="369" customWidth="1"/>
    <col min="11539" max="11540" width="31.85546875" style="369" customWidth="1"/>
    <col min="11541" max="11542" width="8.42578125" style="369" customWidth="1"/>
    <col min="11543" max="11545" width="7.7109375" style="369" customWidth="1"/>
    <col min="11546" max="11546" width="8" style="369" customWidth="1"/>
    <col min="11547" max="11547" width="11.5703125" style="369" customWidth="1"/>
    <col min="11548" max="11548" width="14.5703125" style="369" customWidth="1"/>
    <col min="11549" max="11549" width="15" style="369" customWidth="1"/>
    <col min="11550" max="11550" width="12.28515625" style="369" customWidth="1"/>
    <col min="11551" max="11551" width="14" style="369" bestFit="1" customWidth="1"/>
    <col min="11552" max="11552" width="12.28515625" style="369" customWidth="1"/>
    <col min="11553" max="11553" width="14.28515625" style="369" customWidth="1"/>
    <col min="11554" max="11560" width="13" style="369" customWidth="1"/>
    <col min="11561" max="11561" width="5.140625" style="369" customWidth="1"/>
    <col min="11562" max="11598" width="10.7109375" style="369" hidden="1" customWidth="1"/>
    <col min="11599" max="11776" width="10.7109375" style="369" hidden="1"/>
    <col min="11777" max="11777" width="1.85546875" style="369" customWidth="1"/>
    <col min="11778" max="11778" width="18.42578125" style="369" customWidth="1"/>
    <col min="11779" max="11779" width="18.85546875" style="369" customWidth="1"/>
    <col min="11780" max="11780" width="9" style="369" customWidth="1"/>
    <col min="11781" max="11781" width="20" style="369" customWidth="1"/>
    <col min="11782" max="11782" width="18.85546875" style="369" customWidth="1"/>
    <col min="11783" max="11786" width="29.42578125" style="369" customWidth="1"/>
    <col min="11787" max="11787" width="15.85546875" style="369" customWidth="1"/>
    <col min="11788" max="11788" width="8.140625" style="369" customWidth="1"/>
    <col min="11789" max="11789" width="25.42578125" style="369" customWidth="1"/>
    <col min="11790" max="11790" width="29.42578125" style="369" customWidth="1"/>
    <col min="11791" max="11791" width="16" style="369" customWidth="1"/>
    <col min="11792" max="11792" width="8.42578125" style="369" customWidth="1"/>
    <col min="11793" max="11793" width="16.7109375" style="369" customWidth="1"/>
    <col min="11794" max="11794" width="9.140625" style="369" customWidth="1"/>
    <col min="11795" max="11796" width="31.85546875" style="369" customWidth="1"/>
    <col min="11797" max="11798" width="8.42578125" style="369" customWidth="1"/>
    <col min="11799" max="11801" width="7.7109375" style="369" customWidth="1"/>
    <col min="11802" max="11802" width="8" style="369" customWidth="1"/>
    <col min="11803" max="11803" width="11.5703125" style="369" customWidth="1"/>
    <col min="11804" max="11804" width="14.5703125" style="369" customWidth="1"/>
    <col min="11805" max="11805" width="15" style="369" customWidth="1"/>
    <col min="11806" max="11806" width="12.28515625" style="369" customWidth="1"/>
    <col min="11807" max="11807" width="14" style="369" bestFit="1" customWidth="1"/>
    <col min="11808" max="11808" width="12.28515625" style="369" customWidth="1"/>
    <col min="11809" max="11809" width="14.28515625" style="369" customWidth="1"/>
    <col min="11810" max="11816" width="13" style="369" customWidth="1"/>
    <col min="11817" max="11817" width="5.140625" style="369" customWidth="1"/>
    <col min="11818" max="11854" width="10.7109375" style="369" hidden="1" customWidth="1"/>
    <col min="11855" max="12032" width="10.7109375" style="369" hidden="1"/>
    <col min="12033" max="12033" width="1.85546875" style="369" customWidth="1"/>
    <col min="12034" max="12034" width="18.42578125" style="369" customWidth="1"/>
    <col min="12035" max="12035" width="18.85546875" style="369" customWidth="1"/>
    <col min="12036" max="12036" width="9" style="369" customWidth="1"/>
    <col min="12037" max="12037" width="20" style="369" customWidth="1"/>
    <col min="12038" max="12038" width="18.85546875" style="369" customWidth="1"/>
    <col min="12039" max="12042" width="29.42578125" style="369" customWidth="1"/>
    <col min="12043" max="12043" width="15.85546875" style="369" customWidth="1"/>
    <col min="12044" max="12044" width="8.140625" style="369" customWidth="1"/>
    <col min="12045" max="12045" width="25.42578125" style="369" customWidth="1"/>
    <col min="12046" max="12046" width="29.42578125" style="369" customWidth="1"/>
    <col min="12047" max="12047" width="16" style="369" customWidth="1"/>
    <col min="12048" max="12048" width="8.42578125" style="369" customWidth="1"/>
    <col min="12049" max="12049" width="16.7109375" style="369" customWidth="1"/>
    <col min="12050" max="12050" width="9.140625" style="369" customWidth="1"/>
    <col min="12051" max="12052" width="31.85546875" style="369" customWidth="1"/>
    <col min="12053" max="12054" width="8.42578125" style="369" customWidth="1"/>
    <col min="12055" max="12057" width="7.7109375" style="369" customWidth="1"/>
    <col min="12058" max="12058" width="8" style="369" customWidth="1"/>
    <col min="12059" max="12059" width="11.5703125" style="369" customWidth="1"/>
    <col min="12060" max="12060" width="14.5703125" style="369" customWidth="1"/>
    <col min="12061" max="12061" width="15" style="369" customWidth="1"/>
    <col min="12062" max="12062" width="12.28515625" style="369" customWidth="1"/>
    <col min="12063" max="12063" width="14" style="369" bestFit="1" customWidth="1"/>
    <col min="12064" max="12064" width="12.28515625" style="369" customWidth="1"/>
    <col min="12065" max="12065" width="14.28515625" style="369" customWidth="1"/>
    <col min="12066" max="12072" width="13" style="369" customWidth="1"/>
    <col min="12073" max="12073" width="5.140625" style="369" customWidth="1"/>
    <col min="12074" max="12110" width="10.7109375" style="369" hidden="1" customWidth="1"/>
    <col min="12111" max="12288" width="10.7109375" style="369" hidden="1"/>
    <col min="12289" max="12289" width="1.85546875" style="369" customWidth="1"/>
    <col min="12290" max="12290" width="18.42578125" style="369" customWidth="1"/>
    <col min="12291" max="12291" width="18.85546875" style="369" customWidth="1"/>
    <col min="12292" max="12292" width="9" style="369" customWidth="1"/>
    <col min="12293" max="12293" width="20" style="369" customWidth="1"/>
    <col min="12294" max="12294" width="18.85546875" style="369" customWidth="1"/>
    <col min="12295" max="12298" width="29.42578125" style="369" customWidth="1"/>
    <col min="12299" max="12299" width="15.85546875" style="369" customWidth="1"/>
    <col min="12300" max="12300" width="8.140625" style="369" customWidth="1"/>
    <col min="12301" max="12301" width="25.42578125" style="369" customWidth="1"/>
    <col min="12302" max="12302" width="29.42578125" style="369" customWidth="1"/>
    <col min="12303" max="12303" width="16" style="369" customWidth="1"/>
    <col min="12304" max="12304" width="8.42578125" style="369" customWidth="1"/>
    <col min="12305" max="12305" width="16.7109375" style="369" customWidth="1"/>
    <col min="12306" max="12306" width="9.140625" style="369" customWidth="1"/>
    <col min="12307" max="12308" width="31.85546875" style="369" customWidth="1"/>
    <col min="12309" max="12310" width="8.42578125" style="369" customWidth="1"/>
    <col min="12311" max="12313" width="7.7109375" style="369" customWidth="1"/>
    <col min="12314" max="12314" width="8" style="369" customWidth="1"/>
    <col min="12315" max="12315" width="11.5703125" style="369" customWidth="1"/>
    <col min="12316" max="12316" width="14.5703125" style="369" customWidth="1"/>
    <col min="12317" max="12317" width="15" style="369" customWidth="1"/>
    <col min="12318" max="12318" width="12.28515625" style="369" customWidth="1"/>
    <col min="12319" max="12319" width="14" style="369" bestFit="1" customWidth="1"/>
    <col min="12320" max="12320" width="12.28515625" style="369" customWidth="1"/>
    <col min="12321" max="12321" width="14.28515625" style="369" customWidth="1"/>
    <col min="12322" max="12328" width="13" style="369" customWidth="1"/>
    <col min="12329" max="12329" width="5.140625" style="369" customWidth="1"/>
    <col min="12330" max="12366" width="10.7109375" style="369" hidden="1" customWidth="1"/>
    <col min="12367" max="12544" width="10.7109375" style="369" hidden="1"/>
    <col min="12545" max="12545" width="1.85546875" style="369" customWidth="1"/>
    <col min="12546" max="12546" width="18.42578125" style="369" customWidth="1"/>
    <col min="12547" max="12547" width="18.85546875" style="369" customWidth="1"/>
    <col min="12548" max="12548" width="9" style="369" customWidth="1"/>
    <col min="12549" max="12549" width="20" style="369" customWidth="1"/>
    <col min="12550" max="12550" width="18.85546875" style="369" customWidth="1"/>
    <col min="12551" max="12554" width="29.42578125" style="369" customWidth="1"/>
    <col min="12555" max="12555" width="15.85546875" style="369" customWidth="1"/>
    <col min="12556" max="12556" width="8.140625" style="369" customWidth="1"/>
    <col min="12557" max="12557" width="25.42578125" style="369" customWidth="1"/>
    <col min="12558" max="12558" width="29.42578125" style="369" customWidth="1"/>
    <col min="12559" max="12559" width="16" style="369" customWidth="1"/>
    <col min="12560" max="12560" width="8.42578125" style="369" customWidth="1"/>
    <col min="12561" max="12561" width="16.7109375" style="369" customWidth="1"/>
    <col min="12562" max="12562" width="9.140625" style="369" customWidth="1"/>
    <col min="12563" max="12564" width="31.85546875" style="369" customWidth="1"/>
    <col min="12565" max="12566" width="8.42578125" style="369" customWidth="1"/>
    <col min="12567" max="12569" width="7.7109375" style="369" customWidth="1"/>
    <col min="12570" max="12570" width="8" style="369" customWidth="1"/>
    <col min="12571" max="12571" width="11.5703125" style="369" customWidth="1"/>
    <col min="12572" max="12572" width="14.5703125" style="369" customWidth="1"/>
    <col min="12573" max="12573" width="15" style="369" customWidth="1"/>
    <col min="12574" max="12574" width="12.28515625" style="369" customWidth="1"/>
    <col min="12575" max="12575" width="14" style="369" bestFit="1" customWidth="1"/>
    <col min="12576" max="12576" width="12.28515625" style="369" customWidth="1"/>
    <col min="12577" max="12577" width="14.28515625" style="369" customWidth="1"/>
    <col min="12578" max="12584" width="13" style="369" customWidth="1"/>
    <col min="12585" max="12585" width="5.140625" style="369" customWidth="1"/>
    <col min="12586" max="12622" width="10.7109375" style="369" hidden="1" customWidth="1"/>
    <col min="12623" max="12800" width="10.7109375" style="369" hidden="1"/>
    <col min="12801" max="12801" width="1.85546875" style="369" customWidth="1"/>
    <col min="12802" max="12802" width="18.42578125" style="369" customWidth="1"/>
    <col min="12803" max="12803" width="18.85546875" style="369" customWidth="1"/>
    <col min="12804" max="12804" width="9" style="369" customWidth="1"/>
    <col min="12805" max="12805" width="20" style="369" customWidth="1"/>
    <col min="12806" max="12806" width="18.85546875" style="369" customWidth="1"/>
    <col min="12807" max="12810" width="29.42578125" style="369" customWidth="1"/>
    <col min="12811" max="12811" width="15.85546875" style="369" customWidth="1"/>
    <col min="12812" max="12812" width="8.140625" style="369" customWidth="1"/>
    <col min="12813" max="12813" width="25.42578125" style="369" customWidth="1"/>
    <col min="12814" max="12814" width="29.42578125" style="369" customWidth="1"/>
    <col min="12815" max="12815" width="16" style="369" customWidth="1"/>
    <col min="12816" max="12816" width="8.42578125" style="369" customWidth="1"/>
    <col min="12817" max="12817" width="16.7109375" style="369" customWidth="1"/>
    <col min="12818" max="12818" width="9.140625" style="369" customWidth="1"/>
    <col min="12819" max="12820" width="31.85546875" style="369" customWidth="1"/>
    <col min="12821" max="12822" width="8.42578125" style="369" customWidth="1"/>
    <col min="12823" max="12825" width="7.7109375" style="369" customWidth="1"/>
    <col min="12826" max="12826" width="8" style="369" customWidth="1"/>
    <col min="12827" max="12827" width="11.5703125" style="369" customWidth="1"/>
    <col min="12828" max="12828" width="14.5703125" style="369" customWidth="1"/>
    <col min="12829" max="12829" width="15" style="369" customWidth="1"/>
    <col min="12830" max="12830" width="12.28515625" style="369" customWidth="1"/>
    <col min="12831" max="12831" width="14" style="369" bestFit="1" customWidth="1"/>
    <col min="12832" max="12832" width="12.28515625" style="369" customWidth="1"/>
    <col min="12833" max="12833" width="14.28515625" style="369" customWidth="1"/>
    <col min="12834" max="12840" width="13" style="369" customWidth="1"/>
    <col min="12841" max="12841" width="5.140625" style="369" customWidth="1"/>
    <col min="12842" max="12878" width="10.7109375" style="369" hidden="1" customWidth="1"/>
    <col min="12879" max="13056" width="10.7109375" style="369" hidden="1"/>
    <col min="13057" max="13057" width="1.85546875" style="369" customWidth="1"/>
    <col min="13058" max="13058" width="18.42578125" style="369" customWidth="1"/>
    <col min="13059" max="13059" width="18.85546875" style="369" customWidth="1"/>
    <col min="13060" max="13060" width="9" style="369" customWidth="1"/>
    <col min="13061" max="13061" width="20" style="369" customWidth="1"/>
    <col min="13062" max="13062" width="18.85546875" style="369" customWidth="1"/>
    <col min="13063" max="13066" width="29.42578125" style="369" customWidth="1"/>
    <col min="13067" max="13067" width="15.85546875" style="369" customWidth="1"/>
    <col min="13068" max="13068" width="8.140625" style="369" customWidth="1"/>
    <col min="13069" max="13069" width="25.42578125" style="369" customWidth="1"/>
    <col min="13070" max="13070" width="29.42578125" style="369" customWidth="1"/>
    <col min="13071" max="13071" width="16" style="369" customWidth="1"/>
    <col min="13072" max="13072" width="8.42578125" style="369" customWidth="1"/>
    <col min="13073" max="13073" width="16.7109375" style="369" customWidth="1"/>
    <col min="13074" max="13074" width="9.140625" style="369" customWidth="1"/>
    <col min="13075" max="13076" width="31.85546875" style="369" customWidth="1"/>
    <col min="13077" max="13078" width="8.42578125" style="369" customWidth="1"/>
    <col min="13079" max="13081" width="7.7109375" style="369" customWidth="1"/>
    <col min="13082" max="13082" width="8" style="369" customWidth="1"/>
    <col min="13083" max="13083" width="11.5703125" style="369" customWidth="1"/>
    <col min="13084" max="13084" width="14.5703125" style="369" customWidth="1"/>
    <col min="13085" max="13085" width="15" style="369" customWidth="1"/>
    <col min="13086" max="13086" width="12.28515625" style="369" customWidth="1"/>
    <col min="13087" max="13087" width="14" style="369" bestFit="1" customWidth="1"/>
    <col min="13088" max="13088" width="12.28515625" style="369" customWidth="1"/>
    <col min="13089" max="13089" width="14.28515625" style="369" customWidth="1"/>
    <col min="13090" max="13096" width="13" style="369" customWidth="1"/>
    <col min="13097" max="13097" width="5.140625" style="369" customWidth="1"/>
    <col min="13098" max="13134" width="10.7109375" style="369" hidden="1" customWidth="1"/>
    <col min="13135" max="13312" width="10.7109375" style="369" hidden="1"/>
    <col min="13313" max="13313" width="1.85546875" style="369" customWidth="1"/>
    <col min="13314" max="13314" width="18.42578125" style="369" customWidth="1"/>
    <col min="13315" max="13315" width="18.85546875" style="369" customWidth="1"/>
    <col min="13316" max="13316" width="9" style="369" customWidth="1"/>
    <col min="13317" max="13317" width="20" style="369" customWidth="1"/>
    <col min="13318" max="13318" width="18.85546875" style="369" customWidth="1"/>
    <col min="13319" max="13322" width="29.42578125" style="369" customWidth="1"/>
    <col min="13323" max="13323" width="15.85546875" style="369" customWidth="1"/>
    <col min="13324" max="13324" width="8.140625" style="369" customWidth="1"/>
    <col min="13325" max="13325" width="25.42578125" style="369" customWidth="1"/>
    <col min="13326" max="13326" width="29.42578125" style="369" customWidth="1"/>
    <col min="13327" max="13327" width="16" style="369" customWidth="1"/>
    <col min="13328" max="13328" width="8.42578125" style="369" customWidth="1"/>
    <col min="13329" max="13329" width="16.7109375" style="369" customWidth="1"/>
    <col min="13330" max="13330" width="9.140625" style="369" customWidth="1"/>
    <col min="13331" max="13332" width="31.85546875" style="369" customWidth="1"/>
    <col min="13333" max="13334" width="8.42578125" style="369" customWidth="1"/>
    <col min="13335" max="13337" width="7.7109375" style="369" customWidth="1"/>
    <col min="13338" max="13338" width="8" style="369" customWidth="1"/>
    <col min="13339" max="13339" width="11.5703125" style="369" customWidth="1"/>
    <col min="13340" max="13340" width="14.5703125" style="369" customWidth="1"/>
    <col min="13341" max="13341" width="15" style="369" customWidth="1"/>
    <col min="13342" max="13342" width="12.28515625" style="369" customWidth="1"/>
    <col min="13343" max="13343" width="14" style="369" bestFit="1" customWidth="1"/>
    <col min="13344" max="13344" width="12.28515625" style="369" customWidth="1"/>
    <col min="13345" max="13345" width="14.28515625" style="369" customWidth="1"/>
    <col min="13346" max="13352" width="13" style="369" customWidth="1"/>
    <col min="13353" max="13353" width="5.140625" style="369" customWidth="1"/>
    <col min="13354" max="13390" width="10.7109375" style="369" hidden="1" customWidth="1"/>
    <col min="13391" max="13568" width="10.7109375" style="369" hidden="1"/>
    <col min="13569" max="13569" width="1.85546875" style="369" customWidth="1"/>
    <col min="13570" max="13570" width="18.42578125" style="369" customWidth="1"/>
    <col min="13571" max="13571" width="18.85546875" style="369" customWidth="1"/>
    <col min="13572" max="13572" width="9" style="369" customWidth="1"/>
    <col min="13573" max="13573" width="20" style="369" customWidth="1"/>
    <col min="13574" max="13574" width="18.85546875" style="369" customWidth="1"/>
    <col min="13575" max="13578" width="29.42578125" style="369" customWidth="1"/>
    <col min="13579" max="13579" width="15.85546875" style="369" customWidth="1"/>
    <col min="13580" max="13580" width="8.140625" style="369" customWidth="1"/>
    <col min="13581" max="13581" width="25.42578125" style="369" customWidth="1"/>
    <col min="13582" max="13582" width="29.42578125" style="369" customWidth="1"/>
    <col min="13583" max="13583" width="16" style="369" customWidth="1"/>
    <col min="13584" max="13584" width="8.42578125" style="369" customWidth="1"/>
    <col min="13585" max="13585" width="16.7109375" style="369" customWidth="1"/>
    <col min="13586" max="13586" width="9.140625" style="369" customWidth="1"/>
    <col min="13587" max="13588" width="31.85546875" style="369" customWidth="1"/>
    <col min="13589" max="13590" width="8.42578125" style="369" customWidth="1"/>
    <col min="13591" max="13593" width="7.7109375" style="369" customWidth="1"/>
    <col min="13594" max="13594" width="8" style="369" customWidth="1"/>
    <col min="13595" max="13595" width="11.5703125" style="369" customWidth="1"/>
    <col min="13596" max="13596" width="14.5703125" style="369" customWidth="1"/>
    <col min="13597" max="13597" width="15" style="369" customWidth="1"/>
    <col min="13598" max="13598" width="12.28515625" style="369" customWidth="1"/>
    <col min="13599" max="13599" width="14" style="369" bestFit="1" customWidth="1"/>
    <col min="13600" max="13600" width="12.28515625" style="369" customWidth="1"/>
    <col min="13601" max="13601" width="14.28515625" style="369" customWidth="1"/>
    <col min="13602" max="13608" width="13" style="369" customWidth="1"/>
    <col min="13609" max="13609" width="5.140625" style="369" customWidth="1"/>
    <col min="13610" max="13646" width="10.7109375" style="369" hidden="1" customWidth="1"/>
    <col min="13647" max="13824" width="10.7109375" style="369" hidden="1"/>
    <col min="13825" max="13825" width="1.85546875" style="369" customWidth="1"/>
    <col min="13826" max="13826" width="18.42578125" style="369" customWidth="1"/>
    <col min="13827" max="13827" width="18.85546875" style="369" customWidth="1"/>
    <col min="13828" max="13828" width="9" style="369" customWidth="1"/>
    <col min="13829" max="13829" width="20" style="369" customWidth="1"/>
    <col min="13830" max="13830" width="18.85546875" style="369" customWidth="1"/>
    <col min="13831" max="13834" width="29.42578125" style="369" customWidth="1"/>
    <col min="13835" max="13835" width="15.85546875" style="369" customWidth="1"/>
    <col min="13836" max="13836" width="8.140625" style="369" customWidth="1"/>
    <col min="13837" max="13837" width="25.42578125" style="369" customWidth="1"/>
    <col min="13838" max="13838" width="29.42578125" style="369" customWidth="1"/>
    <col min="13839" max="13839" width="16" style="369" customWidth="1"/>
    <col min="13840" max="13840" width="8.42578125" style="369" customWidth="1"/>
    <col min="13841" max="13841" width="16.7109375" style="369" customWidth="1"/>
    <col min="13842" max="13842" width="9.140625" style="369" customWidth="1"/>
    <col min="13843" max="13844" width="31.85546875" style="369" customWidth="1"/>
    <col min="13845" max="13846" width="8.42578125" style="369" customWidth="1"/>
    <col min="13847" max="13849" width="7.7109375" style="369" customWidth="1"/>
    <col min="13850" max="13850" width="8" style="369" customWidth="1"/>
    <col min="13851" max="13851" width="11.5703125" style="369" customWidth="1"/>
    <col min="13852" max="13852" width="14.5703125" style="369" customWidth="1"/>
    <col min="13853" max="13853" width="15" style="369" customWidth="1"/>
    <col min="13854" max="13854" width="12.28515625" style="369" customWidth="1"/>
    <col min="13855" max="13855" width="14" style="369" bestFit="1" customWidth="1"/>
    <col min="13856" max="13856" width="12.28515625" style="369" customWidth="1"/>
    <col min="13857" max="13857" width="14.28515625" style="369" customWidth="1"/>
    <col min="13858" max="13864" width="13" style="369" customWidth="1"/>
    <col min="13865" max="13865" width="5.140625" style="369" customWidth="1"/>
    <col min="13866" max="13902" width="10.7109375" style="369" hidden="1" customWidth="1"/>
    <col min="13903" max="14080" width="10.7109375" style="369" hidden="1"/>
    <col min="14081" max="14081" width="1.85546875" style="369" customWidth="1"/>
    <col min="14082" max="14082" width="18.42578125" style="369" customWidth="1"/>
    <col min="14083" max="14083" width="18.85546875" style="369" customWidth="1"/>
    <col min="14084" max="14084" width="9" style="369" customWidth="1"/>
    <col min="14085" max="14085" width="20" style="369" customWidth="1"/>
    <col min="14086" max="14086" width="18.85546875" style="369" customWidth="1"/>
    <col min="14087" max="14090" width="29.42578125" style="369" customWidth="1"/>
    <col min="14091" max="14091" width="15.85546875" style="369" customWidth="1"/>
    <col min="14092" max="14092" width="8.140625" style="369" customWidth="1"/>
    <col min="14093" max="14093" width="25.42578125" style="369" customWidth="1"/>
    <col min="14094" max="14094" width="29.42578125" style="369" customWidth="1"/>
    <col min="14095" max="14095" width="16" style="369" customWidth="1"/>
    <col min="14096" max="14096" width="8.42578125" style="369" customWidth="1"/>
    <col min="14097" max="14097" width="16.7109375" style="369" customWidth="1"/>
    <col min="14098" max="14098" width="9.140625" style="369" customWidth="1"/>
    <col min="14099" max="14100" width="31.85546875" style="369" customWidth="1"/>
    <col min="14101" max="14102" width="8.42578125" style="369" customWidth="1"/>
    <col min="14103" max="14105" width="7.7109375" style="369" customWidth="1"/>
    <col min="14106" max="14106" width="8" style="369" customWidth="1"/>
    <col min="14107" max="14107" width="11.5703125" style="369" customWidth="1"/>
    <col min="14108" max="14108" width="14.5703125" style="369" customWidth="1"/>
    <col min="14109" max="14109" width="15" style="369" customWidth="1"/>
    <col min="14110" max="14110" width="12.28515625" style="369" customWidth="1"/>
    <col min="14111" max="14111" width="14" style="369" bestFit="1" customWidth="1"/>
    <col min="14112" max="14112" width="12.28515625" style="369" customWidth="1"/>
    <col min="14113" max="14113" width="14.28515625" style="369" customWidth="1"/>
    <col min="14114" max="14120" width="13" style="369" customWidth="1"/>
    <col min="14121" max="14121" width="5.140625" style="369" customWidth="1"/>
    <col min="14122" max="14158" width="10.7109375" style="369" hidden="1" customWidth="1"/>
    <col min="14159" max="14336" width="10.7109375" style="369" hidden="1"/>
    <col min="14337" max="14337" width="1.85546875" style="369" customWidth="1"/>
    <col min="14338" max="14338" width="18.42578125" style="369" customWidth="1"/>
    <col min="14339" max="14339" width="18.85546875" style="369" customWidth="1"/>
    <col min="14340" max="14340" width="9" style="369" customWidth="1"/>
    <col min="14341" max="14341" width="20" style="369" customWidth="1"/>
    <col min="14342" max="14342" width="18.85546875" style="369" customWidth="1"/>
    <col min="14343" max="14346" width="29.42578125" style="369" customWidth="1"/>
    <col min="14347" max="14347" width="15.85546875" style="369" customWidth="1"/>
    <col min="14348" max="14348" width="8.140625" style="369" customWidth="1"/>
    <col min="14349" max="14349" width="25.42578125" style="369" customWidth="1"/>
    <col min="14350" max="14350" width="29.42578125" style="369" customWidth="1"/>
    <col min="14351" max="14351" width="16" style="369" customWidth="1"/>
    <col min="14352" max="14352" width="8.42578125" style="369" customWidth="1"/>
    <col min="14353" max="14353" width="16.7109375" style="369" customWidth="1"/>
    <col min="14354" max="14354" width="9.140625" style="369" customWidth="1"/>
    <col min="14355" max="14356" width="31.85546875" style="369" customWidth="1"/>
    <col min="14357" max="14358" width="8.42578125" style="369" customWidth="1"/>
    <col min="14359" max="14361" width="7.7109375" style="369" customWidth="1"/>
    <col min="14362" max="14362" width="8" style="369" customWidth="1"/>
    <col min="14363" max="14363" width="11.5703125" style="369" customWidth="1"/>
    <col min="14364" max="14364" width="14.5703125" style="369" customWidth="1"/>
    <col min="14365" max="14365" width="15" style="369" customWidth="1"/>
    <col min="14366" max="14366" width="12.28515625" style="369" customWidth="1"/>
    <col min="14367" max="14367" width="14" style="369" bestFit="1" customWidth="1"/>
    <col min="14368" max="14368" width="12.28515625" style="369" customWidth="1"/>
    <col min="14369" max="14369" width="14.28515625" style="369" customWidth="1"/>
    <col min="14370" max="14376" width="13" style="369" customWidth="1"/>
    <col min="14377" max="14377" width="5.140625" style="369" customWidth="1"/>
    <col min="14378" max="14414" width="10.7109375" style="369" hidden="1" customWidth="1"/>
    <col min="14415" max="14592" width="10.7109375" style="369" hidden="1"/>
    <col min="14593" max="14593" width="1.85546875" style="369" customWidth="1"/>
    <col min="14594" max="14594" width="18.42578125" style="369" customWidth="1"/>
    <col min="14595" max="14595" width="18.85546875" style="369" customWidth="1"/>
    <col min="14596" max="14596" width="9" style="369" customWidth="1"/>
    <col min="14597" max="14597" width="20" style="369" customWidth="1"/>
    <col min="14598" max="14598" width="18.85546875" style="369" customWidth="1"/>
    <col min="14599" max="14602" width="29.42578125" style="369" customWidth="1"/>
    <col min="14603" max="14603" width="15.85546875" style="369" customWidth="1"/>
    <col min="14604" max="14604" width="8.140625" style="369" customWidth="1"/>
    <col min="14605" max="14605" width="25.42578125" style="369" customWidth="1"/>
    <col min="14606" max="14606" width="29.42578125" style="369" customWidth="1"/>
    <col min="14607" max="14607" width="16" style="369" customWidth="1"/>
    <col min="14608" max="14608" width="8.42578125" style="369" customWidth="1"/>
    <col min="14609" max="14609" width="16.7109375" style="369" customWidth="1"/>
    <col min="14610" max="14610" width="9.140625" style="369" customWidth="1"/>
    <col min="14611" max="14612" width="31.85546875" style="369" customWidth="1"/>
    <col min="14613" max="14614" width="8.42578125" style="369" customWidth="1"/>
    <col min="14615" max="14617" width="7.7109375" style="369" customWidth="1"/>
    <col min="14618" max="14618" width="8" style="369" customWidth="1"/>
    <col min="14619" max="14619" width="11.5703125" style="369" customWidth="1"/>
    <col min="14620" max="14620" width="14.5703125" style="369" customWidth="1"/>
    <col min="14621" max="14621" width="15" style="369" customWidth="1"/>
    <col min="14622" max="14622" width="12.28515625" style="369" customWidth="1"/>
    <col min="14623" max="14623" width="14" style="369" bestFit="1" customWidth="1"/>
    <col min="14624" max="14624" width="12.28515625" style="369" customWidth="1"/>
    <col min="14625" max="14625" width="14.28515625" style="369" customWidth="1"/>
    <col min="14626" max="14632" width="13" style="369" customWidth="1"/>
    <col min="14633" max="14633" width="5.140625" style="369" customWidth="1"/>
    <col min="14634" max="14670" width="10.7109375" style="369" hidden="1" customWidth="1"/>
    <col min="14671" max="14848" width="10.7109375" style="369" hidden="1"/>
    <col min="14849" max="14849" width="1.85546875" style="369" customWidth="1"/>
    <col min="14850" max="14850" width="18.42578125" style="369" customWidth="1"/>
    <col min="14851" max="14851" width="18.85546875" style="369" customWidth="1"/>
    <col min="14852" max="14852" width="9" style="369" customWidth="1"/>
    <col min="14853" max="14853" width="20" style="369" customWidth="1"/>
    <col min="14854" max="14854" width="18.85546875" style="369" customWidth="1"/>
    <col min="14855" max="14858" width="29.42578125" style="369" customWidth="1"/>
    <col min="14859" max="14859" width="15.85546875" style="369" customWidth="1"/>
    <col min="14860" max="14860" width="8.140625" style="369" customWidth="1"/>
    <col min="14861" max="14861" width="25.42578125" style="369" customWidth="1"/>
    <col min="14862" max="14862" width="29.42578125" style="369" customWidth="1"/>
    <col min="14863" max="14863" width="16" style="369" customWidth="1"/>
    <col min="14864" max="14864" width="8.42578125" style="369" customWidth="1"/>
    <col min="14865" max="14865" width="16.7109375" style="369" customWidth="1"/>
    <col min="14866" max="14866" width="9.140625" style="369" customWidth="1"/>
    <col min="14867" max="14868" width="31.85546875" style="369" customWidth="1"/>
    <col min="14869" max="14870" width="8.42578125" style="369" customWidth="1"/>
    <col min="14871" max="14873" width="7.7109375" style="369" customWidth="1"/>
    <col min="14874" max="14874" width="8" style="369" customWidth="1"/>
    <col min="14875" max="14875" width="11.5703125" style="369" customWidth="1"/>
    <col min="14876" max="14876" width="14.5703125" style="369" customWidth="1"/>
    <col min="14877" max="14877" width="15" style="369" customWidth="1"/>
    <col min="14878" max="14878" width="12.28515625" style="369" customWidth="1"/>
    <col min="14879" max="14879" width="14" style="369" bestFit="1" customWidth="1"/>
    <col min="14880" max="14880" width="12.28515625" style="369" customWidth="1"/>
    <col min="14881" max="14881" width="14.28515625" style="369" customWidth="1"/>
    <col min="14882" max="14888" width="13" style="369" customWidth="1"/>
    <col min="14889" max="14889" width="5.140625" style="369" customWidth="1"/>
    <col min="14890" max="14926" width="10.7109375" style="369" hidden="1" customWidth="1"/>
    <col min="14927" max="15104" width="10.7109375" style="369" hidden="1"/>
    <col min="15105" max="15105" width="1.85546875" style="369" customWidth="1"/>
    <col min="15106" max="15106" width="18.42578125" style="369" customWidth="1"/>
    <col min="15107" max="15107" width="18.85546875" style="369" customWidth="1"/>
    <col min="15108" max="15108" width="9" style="369" customWidth="1"/>
    <col min="15109" max="15109" width="20" style="369" customWidth="1"/>
    <col min="15110" max="15110" width="18.85546875" style="369" customWidth="1"/>
    <col min="15111" max="15114" width="29.42578125" style="369" customWidth="1"/>
    <col min="15115" max="15115" width="15.85546875" style="369" customWidth="1"/>
    <col min="15116" max="15116" width="8.140625" style="369" customWidth="1"/>
    <col min="15117" max="15117" width="25.42578125" style="369" customWidth="1"/>
    <col min="15118" max="15118" width="29.42578125" style="369" customWidth="1"/>
    <col min="15119" max="15119" width="16" style="369" customWidth="1"/>
    <col min="15120" max="15120" width="8.42578125" style="369" customWidth="1"/>
    <col min="15121" max="15121" width="16.7109375" style="369" customWidth="1"/>
    <col min="15122" max="15122" width="9.140625" style="369" customWidth="1"/>
    <col min="15123" max="15124" width="31.85546875" style="369" customWidth="1"/>
    <col min="15125" max="15126" width="8.42578125" style="369" customWidth="1"/>
    <col min="15127" max="15129" width="7.7109375" style="369" customWidth="1"/>
    <col min="15130" max="15130" width="8" style="369" customWidth="1"/>
    <col min="15131" max="15131" width="11.5703125" style="369" customWidth="1"/>
    <col min="15132" max="15132" width="14.5703125" style="369" customWidth="1"/>
    <col min="15133" max="15133" width="15" style="369" customWidth="1"/>
    <col min="15134" max="15134" width="12.28515625" style="369" customWidth="1"/>
    <col min="15135" max="15135" width="14" style="369" bestFit="1" customWidth="1"/>
    <col min="15136" max="15136" width="12.28515625" style="369" customWidth="1"/>
    <col min="15137" max="15137" width="14.28515625" style="369" customWidth="1"/>
    <col min="15138" max="15144" width="13" style="369" customWidth="1"/>
    <col min="15145" max="15145" width="5.140625" style="369" customWidth="1"/>
    <col min="15146" max="15182" width="10.7109375" style="369" hidden="1" customWidth="1"/>
    <col min="15183" max="15360" width="10.7109375" style="369" hidden="1"/>
    <col min="15361" max="15361" width="1.85546875" style="369" customWidth="1"/>
    <col min="15362" max="15362" width="18.42578125" style="369" customWidth="1"/>
    <col min="15363" max="15363" width="18.85546875" style="369" customWidth="1"/>
    <col min="15364" max="15364" width="9" style="369" customWidth="1"/>
    <col min="15365" max="15365" width="20" style="369" customWidth="1"/>
    <col min="15366" max="15366" width="18.85546875" style="369" customWidth="1"/>
    <col min="15367" max="15370" width="29.42578125" style="369" customWidth="1"/>
    <col min="15371" max="15371" width="15.85546875" style="369" customWidth="1"/>
    <col min="15372" max="15372" width="8.140625" style="369" customWidth="1"/>
    <col min="15373" max="15373" width="25.42578125" style="369" customWidth="1"/>
    <col min="15374" max="15374" width="29.42578125" style="369" customWidth="1"/>
    <col min="15375" max="15375" width="16" style="369" customWidth="1"/>
    <col min="15376" max="15376" width="8.42578125" style="369" customWidth="1"/>
    <col min="15377" max="15377" width="16.7109375" style="369" customWidth="1"/>
    <col min="15378" max="15378" width="9.140625" style="369" customWidth="1"/>
    <col min="15379" max="15380" width="31.85546875" style="369" customWidth="1"/>
    <col min="15381" max="15382" width="8.42578125" style="369" customWidth="1"/>
    <col min="15383" max="15385" width="7.7109375" style="369" customWidth="1"/>
    <col min="15386" max="15386" width="8" style="369" customWidth="1"/>
    <col min="15387" max="15387" width="11.5703125" style="369" customWidth="1"/>
    <col min="15388" max="15388" width="14.5703125" style="369" customWidth="1"/>
    <col min="15389" max="15389" width="15" style="369" customWidth="1"/>
    <col min="15390" max="15390" width="12.28515625" style="369" customWidth="1"/>
    <col min="15391" max="15391" width="14" style="369" bestFit="1" customWidth="1"/>
    <col min="15392" max="15392" width="12.28515625" style="369" customWidth="1"/>
    <col min="15393" max="15393" width="14.28515625" style="369" customWidth="1"/>
    <col min="15394" max="15400" width="13" style="369" customWidth="1"/>
    <col min="15401" max="15401" width="5.140625" style="369" customWidth="1"/>
    <col min="15402" max="15438" width="10.7109375" style="369" hidden="1" customWidth="1"/>
    <col min="15439" max="15616" width="10.7109375" style="369" hidden="1"/>
    <col min="15617" max="15617" width="1.85546875" style="369" customWidth="1"/>
    <col min="15618" max="15618" width="18.42578125" style="369" customWidth="1"/>
    <col min="15619" max="15619" width="18.85546875" style="369" customWidth="1"/>
    <col min="15620" max="15620" width="9" style="369" customWidth="1"/>
    <col min="15621" max="15621" width="20" style="369" customWidth="1"/>
    <col min="15622" max="15622" width="18.85546875" style="369" customWidth="1"/>
    <col min="15623" max="15626" width="29.42578125" style="369" customWidth="1"/>
    <col min="15627" max="15627" width="15.85546875" style="369" customWidth="1"/>
    <col min="15628" max="15628" width="8.140625" style="369" customWidth="1"/>
    <col min="15629" max="15629" width="25.42578125" style="369" customWidth="1"/>
    <col min="15630" max="15630" width="29.42578125" style="369" customWidth="1"/>
    <col min="15631" max="15631" width="16" style="369" customWidth="1"/>
    <col min="15632" max="15632" width="8.42578125" style="369" customWidth="1"/>
    <col min="15633" max="15633" width="16.7109375" style="369" customWidth="1"/>
    <col min="15634" max="15634" width="9.140625" style="369" customWidth="1"/>
    <col min="15635" max="15636" width="31.85546875" style="369" customWidth="1"/>
    <col min="15637" max="15638" width="8.42578125" style="369" customWidth="1"/>
    <col min="15639" max="15641" width="7.7109375" style="369" customWidth="1"/>
    <col min="15642" max="15642" width="8" style="369" customWidth="1"/>
    <col min="15643" max="15643" width="11.5703125" style="369" customWidth="1"/>
    <col min="15644" max="15644" width="14.5703125" style="369" customWidth="1"/>
    <col min="15645" max="15645" width="15" style="369" customWidth="1"/>
    <col min="15646" max="15646" width="12.28515625" style="369" customWidth="1"/>
    <col min="15647" max="15647" width="14" style="369" bestFit="1" customWidth="1"/>
    <col min="15648" max="15648" width="12.28515625" style="369" customWidth="1"/>
    <col min="15649" max="15649" width="14.28515625" style="369" customWidth="1"/>
    <col min="15650" max="15656" width="13" style="369" customWidth="1"/>
    <col min="15657" max="15657" width="5.140625" style="369" customWidth="1"/>
    <col min="15658" max="15694" width="10.7109375" style="369" hidden="1" customWidth="1"/>
    <col min="15695" max="15872" width="10.7109375" style="369" hidden="1"/>
    <col min="15873" max="15873" width="1.85546875" style="369" customWidth="1"/>
    <col min="15874" max="15874" width="18.42578125" style="369" customWidth="1"/>
    <col min="15875" max="15875" width="18.85546875" style="369" customWidth="1"/>
    <col min="15876" max="15876" width="9" style="369" customWidth="1"/>
    <col min="15877" max="15877" width="20" style="369" customWidth="1"/>
    <col min="15878" max="15878" width="18.85546875" style="369" customWidth="1"/>
    <col min="15879" max="15882" width="29.42578125" style="369" customWidth="1"/>
    <col min="15883" max="15883" width="15.85546875" style="369" customWidth="1"/>
    <col min="15884" max="15884" width="8.140625" style="369" customWidth="1"/>
    <col min="15885" max="15885" width="25.42578125" style="369" customWidth="1"/>
    <col min="15886" max="15886" width="29.42578125" style="369" customWidth="1"/>
    <col min="15887" max="15887" width="16" style="369" customWidth="1"/>
    <col min="15888" max="15888" width="8.42578125" style="369" customWidth="1"/>
    <col min="15889" max="15889" width="16.7109375" style="369" customWidth="1"/>
    <col min="15890" max="15890" width="9.140625" style="369" customWidth="1"/>
    <col min="15891" max="15892" width="31.85546875" style="369" customWidth="1"/>
    <col min="15893" max="15894" width="8.42578125" style="369" customWidth="1"/>
    <col min="15895" max="15897" width="7.7109375" style="369" customWidth="1"/>
    <col min="15898" max="15898" width="8" style="369" customWidth="1"/>
    <col min="15899" max="15899" width="11.5703125" style="369" customWidth="1"/>
    <col min="15900" max="15900" width="14.5703125" style="369" customWidth="1"/>
    <col min="15901" max="15901" width="15" style="369" customWidth="1"/>
    <col min="15902" max="15902" width="12.28515625" style="369" customWidth="1"/>
    <col min="15903" max="15903" width="14" style="369" bestFit="1" customWidth="1"/>
    <col min="15904" max="15904" width="12.28515625" style="369" customWidth="1"/>
    <col min="15905" max="15905" width="14.28515625" style="369" customWidth="1"/>
    <col min="15906" max="15912" width="13" style="369" customWidth="1"/>
    <col min="15913" max="15913" width="5.140625" style="369" customWidth="1"/>
    <col min="15914" max="15950" width="10.7109375" style="369" hidden="1" customWidth="1"/>
    <col min="15951" max="16128" width="10.7109375" style="369" hidden="1"/>
    <col min="16129" max="16129" width="1.85546875" style="369" customWidth="1"/>
    <col min="16130" max="16130" width="18.42578125" style="369" customWidth="1"/>
    <col min="16131" max="16131" width="18.85546875" style="369" customWidth="1"/>
    <col min="16132" max="16132" width="9" style="369" customWidth="1"/>
    <col min="16133" max="16133" width="20" style="369" customWidth="1"/>
    <col min="16134" max="16134" width="18.85546875" style="369" customWidth="1"/>
    <col min="16135" max="16138" width="29.42578125" style="369" customWidth="1"/>
    <col min="16139" max="16139" width="15.85546875" style="369" customWidth="1"/>
    <col min="16140" max="16140" width="8.140625" style="369" customWidth="1"/>
    <col min="16141" max="16141" width="25.42578125" style="369" customWidth="1"/>
    <col min="16142" max="16142" width="29.42578125" style="369" customWidth="1"/>
    <col min="16143" max="16143" width="16" style="369" customWidth="1"/>
    <col min="16144" max="16144" width="8.42578125" style="369" customWidth="1"/>
    <col min="16145" max="16145" width="16.7109375" style="369" customWidth="1"/>
    <col min="16146" max="16146" width="9.140625" style="369" customWidth="1"/>
    <col min="16147" max="16148" width="31.85546875" style="369" customWidth="1"/>
    <col min="16149" max="16150" width="8.42578125" style="369" customWidth="1"/>
    <col min="16151" max="16153" width="7.7109375" style="369" customWidth="1"/>
    <col min="16154" max="16154" width="8" style="369" customWidth="1"/>
    <col min="16155" max="16155" width="11.5703125" style="369" customWidth="1"/>
    <col min="16156" max="16156" width="14.5703125" style="369" customWidth="1"/>
    <col min="16157" max="16157" width="15" style="369" customWidth="1"/>
    <col min="16158" max="16158" width="12.28515625" style="369" customWidth="1"/>
    <col min="16159" max="16159" width="14" style="369" bestFit="1" customWidth="1"/>
    <col min="16160" max="16160" width="12.28515625" style="369" customWidth="1"/>
    <col min="16161" max="16161" width="14.28515625" style="369" customWidth="1"/>
    <col min="16162" max="16168" width="13" style="369" customWidth="1"/>
    <col min="16169" max="16169" width="5.140625" style="369" customWidth="1"/>
    <col min="16170" max="16206" width="10.7109375" style="369" hidden="1" customWidth="1"/>
    <col min="16207" max="16384" width="10.7109375" style="369" hidden="1"/>
  </cols>
  <sheetData>
    <row r="1" spans="1:41" s="3" customFormat="1" ht="8.2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2"/>
      <c r="AH1" s="1"/>
      <c r="AI1" s="1"/>
      <c r="AJ1" s="1"/>
      <c r="AK1" s="1"/>
      <c r="AL1" s="1"/>
      <c r="AM1" s="1"/>
      <c r="AN1" s="1"/>
      <c r="AO1" s="1"/>
    </row>
    <row r="2" spans="1:41" s="5" customFormat="1" ht="127.5" customHeight="1">
      <c r="A2" s="1"/>
      <c r="B2" s="547" t="s">
        <v>645</v>
      </c>
      <c r="C2" s="547"/>
      <c r="D2" s="547"/>
      <c r="E2" s="547"/>
      <c r="F2" s="547"/>
      <c r="G2" s="547"/>
      <c r="H2" s="547"/>
      <c r="I2" s="547"/>
      <c r="J2" s="547"/>
      <c r="K2" s="547"/>
      <c r="L2" s="547"/>
      <c r="M2" s="547"/>
      <c r="N2" s="547"/>
      <c r="O2" s="547"/>
      <c r="P2" s="547"/>
      <c r="Q2" s="547"/>
      <c r="R2" s="547"/>
      <c r="S2" s="547"/>
      <c r="T2" s="547"/>
      <c r="U2" s="547"/>
      <c r="V2" s="547"/>
      <c r="W2" s="547"/>
      <c r="X2" s="547"/>
      <c r="Y2" s="547"/>
      <c r="Z2" s="547"/>
      <c r="AA2" s="547"/>
      <c r="AB2" s="547"/>
      <c r="AC2" s="547"/>
      <c r="AD2" s="547"/>
      <c r="AE2" s="547"/>
      <c r="AF2" s="547"/>
      <c r="AG2" s="547"/>
      <c r="AH2" s="547"/>
      <c r="AI2" s="4"/>
      <c r="AJ2" s="4"/>
      <c r="AK2" s="4"/>
      <c r="AL2" s="4"/>
      <c r="AM2" s="4"/>
      <c r="AN2" s="4"/>
      <c r="AO2" s="1"/>
    </row>
    <row r="3" spans="1:41" s="5" customFormat="1" ht="17.25" customHeight="1">
      <c r="A3" s="1"/>
      <c r="B3" s="6"/>
      <c r="C3" s="6"/>
      <c r="D3" s="6"/>
      <c r="E3" s="6"/>
      <c r="F3" s="6"/>
      <c r="G3" s="6"/>
      <c r="H3" s="6"/>
      <c r="I3" s="6"/>
      <c r="J3" s="6"/>
      <c r="K3" s="6"/>
      <c r="L3" s="6"/>
      <c r="M3" s="6"/>
      <c r="N3" s="6"/>
      <c r="O3" s="6"/>
      <c r="P3" s="6"/>
      <c r="Q3" s="6"/>
      <c r="R3" s="6"/>
      <c r="S3" s="1"/>
      <c r="T3" s="1"/>
      <c r="U3" s="1"/>
      <c r="V3" s="1"/>
      <c r="W3" s="1"/>
      <c r="X3" s="1"/>
      <c r="Y3" s="1"/>
      <c r="Z3" s="1"/>
      <c r="AA3" s="1"/>
      <c r="AB3" s="1"/>
      <c r="AC3" s="1"/>
      <c r="AD3" s="1"/>
      <c r="AE3" s="1"/>
      <c r="AF3" s="1"/>
      <c r="AG3" s="2"/>
      <c r="AH3" s="1"/>
      <c r="AI3" s="1"/>
      <c r="AJ3" s="1"/>
      <c r="AK3" s="1"/>
      <c r="AL3" s="1"/>
      <c r="AM3" s="1"/>
      <c r="AN3" s="1"/>
      <c r="AO3" s="1"/>
    </row>
    <row r="4" spans="1:41" s="5" customFormat="1" ht="30" customHeight="1">
      <c r="A4" s="1"/>
      <c r="B4" s="558" t="s">
        <v>646</v>
      </c>
      <c r="C4" s="559"/>
      <c r="D4" s="559"/>
      <c r="E4" s="559"/>
      <c r="F4" s="559"/>
      <c r="G4" s="559"/>
      <c r="H4" s="559"/>
      <c r="I4" s="559"/>
      <c r="J4" s="559"/>
      <c r="K4" s="559"/>
      <c r="L4" s="559"/>
      <c r="M4" s="559"/>
      <c r="N4" s="559"/>
      <c r="O4" s="559"/>
      <c r="P4" s="559"/>
      <c r="Q4" s="559"/>
      <c r="R4" s="559"/>
      <c r="S4" s="560"/>
      <c r="T4" s="560"/>
      <c r="U4" s="559"/>
      <c r="V4" s="559"/>
      <c r="W4" s="559"/>
      <c r="X4" s="559"/>
      <c r="Y4" s="559"/>
      <c r="Z4" s="559"/>
      <c r="AA4" s="559"/>
      <c r="AB4" s="559"/>
      <c r="AC4" s="559"/>
      <c r="AD4" s="559"/>
      <c r="AE4" s="559"/>
      <c r="AF4" s="559"/>
      <c r="AG4" s="559"/>
      <c r="AH4" s="561"/>
      <c r="AI4" s="7"/>
      <c r="AJ4" s="7"/>
      <c r="AK4" s="7"/>
      <c r="AL4" s="7"/>
      <c r="AM4" s="7"/>
      <c r="AN4" s="7"/>
      <c r="AO4" s="1"/>
    </row>
    <row r="5" spans="1:41" s="5" customFormat="1" ht="47.25" customHeight="1">
      <c r="A5" s="1"/>
      <c r="B5" s="562" t="s">
        <v>0</v>
      </c>
      <c r="C5" s="565" t="s">
        <v>1</v>
      </c>
      <c r="D5" s="567" t="s">
        <v>2</v>
      </c>
      <c r="E5" s="569" t="s">
        <v>3</v>
      </c>
      <c r="F5" s="570"/>
      <c r="G5" s="571"/>
      <c r="H5" s="571"/>
      <c r="I5" s="571"/>
      <c r="J5" s="571"/>
      <c r="K5" s="571"/>
      <c r="L5" s="571"/>
      <c r="M5" s="571"/>
      <c r="N5" s="571"/>
      <c r="O5" s="571"/>
      <c r="P5" s="571"/>
      <c r="Q5" s="572"/>
      <c r="R5" s="573" t="s">
        <v>4</v>
      </c>
      <c r="S5" s="574"/>
      <c r="T5" s="574"/>
      <c r="U5" s="574"/>
      <c r="V5" s="574"/>
      <c r="W5" s="574"/>
      <c r="X5" s="574"/>
      <c r="Y5" s="574"/>
      <c r="Z5" s="574"/>
      <c r="AA5" s="574"/>
      <c r="AB5" s="575"/>
      <c r="AC5" s="575"/>
      <c r="AD5" s="575"/>
      <c r="AE5" s="575"/>
      <c r="AF5" s="575"/>
      <c r="AG5" s="575"/>
      <c r="AH5" s="576"/>
      <c r="AI5" s="548" t="s">
        <v>5</v>
      </c>
      <c r="AJ5" s="548"/>
      <c r="AK5" s="548"/>
      <c r="AL5" s="548"/>
      <c r="AM5" s="548"/>
      <c r="AN5" s="548"/>
      <c r="AO5" s="8"/>
    </row>
    <row r="6" spans="1:41" s="5" customFormat="1" ht="51" customHeight="1">
      <c r="A6" s="1"/>
      <c r="B6" s="563"/>
      <c r="C6" s="566"/>
      <c r="D6" s="568"/>
      <c r="E6" s="549" t="s">
        <v>6</v>
      </c>
      <c r="F6" s="551" t="s">
        <v>7</v>
      </c>
      <c r="G6" s="553" t="s">
        <v>8</v>
      </c>
      <c r="H6" s="554" t="s">
        <v>9</v>
      </c>
      <c r="I6" s="554" t="s">
        <v>10</v>
      </c>
      <c r="J6" s="554" t="s">
        <v>11</v>
      </c>
      <c r="K6" s="556" t="s">
        <v>12</v>
      </c>
      <c r="L6" s="554" t="s">
        <v>13</v>
      </c>
      <c r="M6" s="554" t="s">
        <v>14</v>
      </c>
      <c r="N6" s="554" t="s">
        <v>15</v>
      </c>
      <c r="O6" s="556" t="s">
        <v>16</v>
      </c>
      <c r="P6" s="577" t="s">
        <v>13</v>
      </c>
      <c r="Q6" s="553" t="s">
        <v>17</v>
      </c>
      <c r="R6" s="553" t="s">
        <v>18</v>
      </c>
      <c r="S6" s="591" t="s">
        <v>19</v>
      </c>
      <c r="T6" s="592" t="s">
        <v>20</v>
      </c>
      <c r="U6" s="593" t="s">
        <v>21</v>
      </c>
      <c r="V6" s="589" t="s">
        <v>22</v>
      </c>
      <c r="W6" s="549"/>
      <c r="X6" s="590"/>
      <c r="Y6" s="589" t="s">
        <v>23</v>
      </c>
      <c r="Z6" s="549"/>
      <c r="AA6" s="590"/>
      <c r="AB6" s="556" t="s">
        <v>24</v>
      </c>
      <c r="AC6" s="556" t="s">
        <v>25</v>
      </c>
      <c r="AD6" s="556" t="s">
        <v>13</v>
      </c>
      <c r="AE6" s="556" t="s">
        <v>26</v>
      </c>
      <c r="AF6" s="556" t="s">
        <v>13</v>
      </c>
      <c r="AG6" s="556" t="s">
        <v>27</v>
      </c>
      <c r="AH6" s="556" t="s">
        <v>28</v>
      </c>
      <c r="AI6" s="556" t="s">
        <v>29</v>
      </c>
      <c r="AJ6" s="556" t="s">
        <v>30</v>
      </c>
      <c r="AK6" s="556" t="s">
        <v>31</v>
      </c>
      <c r="AL6" s="556" t="s">
        <v>32</v>
      </c>
      <c r="AM6" s="556" t="s">
        <v>33</v>
      </c>
      <c r="AN6" s="556" t="s">
        <v>34</v>
      </c>
      <c r="AO6" s="8"/>
    </row>
    <row r="7" spans="1:41" s="5" customFormat="1" ht="114.75" customHeight="1" thickBot="1">
      <c r="A7" s="1"/>
      <c r="B7" s="564"/>
      <c r="C7" s="566"/>
      <c r="D7" s="568"/>
      <c r="E7" s="550"/>
      <c r="F7" s="552"/>
      <c r="G7" s="554"/>
      <c r="H7" s="555"/>
      <c r="I7" s="555"/>
      <c r="J7" s="555"/>
      <c r="K7" s="557"/>
      <c r="L7" s="555"/>
      <c r="M7" s="555"/>
      <c r="N7" s="555"/>
      <c r="O7" s="557"/>
      <c r="P7" s="578"/>
      <c r="Q7" s="554"/>
      <c r="R7" s="554"/>
      <c r="S7" s="578"/>
      <c r="T7" s="578"/>
      <c r="U7" s="594"/>
      <c r="V7" s="10" t="s">
        <v>35</v>
      </c>
      <c r="W7" s="10" t="s">
        <v>36</v>
      </c>
      <c r="X7" s="10" t="s">
        <v>37</v>
      </c>
      <c r="Y7" s="10" t="s">
        <v>38</v>
      </c>
      <c r="Z7" s="10" t="s">
        <v>39</v>
      </c>
      <c r="AA7" s="9" t="s">
        <v>40</v>
      </c>
      <c r="AB7" s="557"/>
      <c r="AC7" s="557"/>
      <c r="AD7" s="557"/>
      <c r="AE7" s="557"/>
      <c r="AF7" s="557"/>
      <c r="AG7" s="557"/>
      <c r="AH7" s="557"/>
      <c r="AI7" s="557"/>
      <c r="AJ7" s="557"/>
      <c r="AK7" s="557"/>
      <c r="AL7" s="557"/>
      <c r="AM7" s="557"/>
      <c r="AN7" s="557"/>
      <c r="AO7" s="8"/>
    </row>
    <row r="8" spans="1:41" s="1" customFormat="1" ht="25.5" customHeight="1" thickBot="1">
      <c r="B8" s="579" t="s">
        <v>41</v>
      </c>
      <c r="C8" s="581" t="s">
        <v>42</v>
      </c>
      <c r="D8" s="582"/>
      <c r="E8" s="582"/>
      <c r="F8" s="582"/>
      <c r="G8" s="582"/>
      <c r="H8" s="582"/>
      <c r="I8" s="582"/>
      <c r="J8" s="582"/>
      <c r="K8" s="582"/>
      <c r="L8" s="582"/>
      <c r="M8" s="582"/>
      <c r="N8" s="582"/>
      <c r="O8" s="582"/>
      <c r="P8" s="582"/>
      <c r="Q8" s="582"/>
      <c r="R8" s="582"/>
      <c r="S8" s="582"/>
      <c r="T8" s="582"/>
      <c r="U8" s="582"/>
      <c r="V8" s="582"/>
      <c r="W8" s="582"/>
      <c r="X8" s="582"/>
      <c r="Y8" s="582"/>
      <c r="Z8" s="582"/>
      <c r="AA8" s="582"/>
      <c r="AB8" s="582"/>
      <c r="AC8" s="582"/>
      <c r="AD8" s="582"/>
      <c r="AE8" s="582"/>
      <c r="AF8" s="582"/>
      <c r="AG8" s="582"/>
      <c r="AH8" s="582"/>
      <c r="AI8" s="582"/>
      <c r="AJ8" s="582"/>
      <c r="AK8" s="582"/>
      <c r="AL8" s="582"/>
      <c r="AM8" s="582"/>
      <c r="AN8" s="583"/>
      <c r="AO8" s="8"/>
    </row>
    <row r="9" spans="1:41" s="1" customFormat="1" ht="25.5" customHeight="1">
      <c r="B9" s="580"/>
      <c r="C9" s="584" t="s">
        <v>43</v>
      </c>
      <c r="D9" s="585">
        <v>1</v>
      </c>
      <c r="E9" s="586" t="s">
        <v>44</v>
      </c>
      <c r="F9" s="586" t="s">
        <v>45</v>
      </c>
      <c r="G9" s="586" t="s">
        <v>45</v>
      </c>
      <c r="H9" s="588" t="s">
        <v>46</v>
      </c>
      <c r="I9" s="586" t="s">
        <v>77</v>
      </c>
      <c r="J9" s="602" t="s">
        <v>48</v>
      </c>
      <c r="K9" s="595" t="s">
        <v>49</v>
      </c>
      <c r="L9" s="597">
        <f>IF(K9="","",IF(K9="Muy Baja",0.2,IF(K9="Baja",0.4,IF(K9="Media",0.6,IF(K9="Alta",0.8,IF(K9="Muy Alta",1,))))))</f>
        <v>0.4</v>
      </c>
      <c r="M9" s="604" t="s">
        <v>50</v>
      </c>
      <c r="N9" s="597" t="str">
        <f>IF(M9="","",IF(NOT(ISERROR(MATCH(M9,'[1]Tabla Impacto'!$B$37:$B$39,0))),'[1]Tabla Impacto'!$F$37&amp;"Por favor no seleccionar los criterios de impacto(Afectación Económica o presupuestal y Pérdida Reputacional)",M9))</f>
        <v xml:space="preserve">     Genera medianas consecuencias sobre la entidad</v>
      </c>
      <c r="O9" s="595" t="str">
        <f>IF(OR(M9='[1]Tabla Impacto'!$F$25,M9='[1]Tabla Impacto'!$F$31),"Leve",IF(OR(M9='[1]Tabla Impacto'!$F$26,M9='[1]Tabla Impacto'!$F$32),"Menor",IF(OR(M9='[1]Tabla Impacto'!$F$27,M9='[1]Tabla Impacto'!$F$33,M9='[1]Tabla Impacto'!$F$37),"Moderado",IF(OR(M9='[1]Tabla Impacto'!$F$28,M9='[1]Tabla Impacto'!$F$34,M9='[1]Tabla Impacto'!$F$38),"Mayor",IF(OR(M9='[1]Tabla Impacto'!$F$29,M9='[1]Tabla Impacto'!$F$35,M9='[1]Tabla Impacto'!$F$39),"Catastrófico","")))))</f>
        <v>Moderado</v>
      </c>
      <c r="P9" s="597">
        <f>IF(O9="","",IF(O9="Leve",0.2,IF(O9="Menor",0.4,IF(O9="Moderado",0.6,IF(O9="Mayor",0.8,IF(O9="Catastrófico",1,))))))</f>
        <v>0.6</v>
      </c>
      <c r="Q9" s="599" t="str">
        <f>IF(OR(AND(K9="Muy Baja",O9="Leve"),AND(K9="Muy Baja",O9="Menor"),AND(K9="Baja",O9="Leve")),"Bajo",IF(OR(AND(K9="Muy baja",O9="Moderado"),AND(K9="Baja",O9="Menor"),AND(K9="Baja",O9="Moderado"),AND(K9="Media",O9="Leve"),AND(K9="Media",O9="Menor"),AND(K9="Media",O9="Moderado"),AND(K9="Alta",O9="Leve"),AND(K9="Alta",O9="Menor")),"Moderado",IF(OR(AND(K9="Muy Baja",O9="Mayor"),AND(K9="Baja",O9="Mayor"),AND(K9="Media",O9="Mayor"),AND(K9="Alta",O9="Moderado"),AND(K9="Alta",O9="Mayor"),AND(K9="Muy Alta",O9="Leve"),AND(K9="Muy Alta",O9="Menor"),AND(K9="Muy Alta",O9="Moderado"),AND(K9="Muy Alta",O9="Mayor")),"Alto",IF(OR(AND(K9="Muy Baja",O9="Catastrófico"),AND(K9="Baja",O9="Catastrófico"),AND(K9="Media",O9="Catastrófico"),AND(K9="Alta",O9="Catastrófico"),AND(K9="Muy Alta",O9="Catastrófico")),"Extremo",""))))</f>
        <v>Moderado</v>
      </c>
      <c r="R9" s="14">
        <v>1</v>
      </c>
      <c r="S9" s="15" t="s">
        <v>51</v>
      </c>
      <c r="T9" s="16" t="s">
        <v>52</v>
      </c>
      <c r="U9" s="14" t="str">
        <f t="shared" ref="U9:U18" si="0">IF(OR(V9="Preventivo",V9="Detectivo"),"Probabilidad",IF(V9="Correctivo","Impacto",""))</f>
        <v>Probabilidad</v>
      </c>
      <c r="V9" s="17" t="s">
        <v>53</v>
      </c>
      <c r="W9" s="17" t="s">
        <v>54</v>
      </c>
      <c r="X9" s="18" t="str">
        <f t="shared" ref="X9:X18" si="1">IF(AND(V9="Preventivo",W9="Automático"),"50%",IF(AND(V9="Preventivo",W9="Manual"),"40%",IF(AND(V9="Detectivo",W9="Automático"),"40%",IF(AND(V9="Detectivo",W9="Manual"),"30%",IF(AND(V9="Correctivo",W9="Automático"),"35%",IF(AND(V9="Correctivo",W9="Manual"),"25%",""))))))</f>
        <v>30%</v>
      </c>
      <c r="Y9" s="17" t="s">
        <v>55</v>
      </c>
      <c r="Z9" s="17" t="s">
        <v>56</v>
      </c>
      <c r="AA9" s="17" t="s">
        <v>57</v>
      </c>
      <c r="AB9" s="19">
        <f>IFERROR(IF(U9="Probabilidad",(L9-(+L9*X9)),IF(U9="Impacto",L9,"")),"")</f>
        <v>0.28000000000000003</v>
      </c>
      <c r="AC9" s="20" t="str">
        <f>IFERROR(IF(AB9="","",IF(AB9&lt;=0.2,"Muy Baja",IF(AB9&lt;=0.4,"Baja",IF(AB9&lt;=0.6,"Media",IF(AB9&lt;=0.8,"Alta","Muy Alta"))))),"")</f>
        <v>Baja</v>
      </c>
      <c r="AD9" s="18">
        <f t="shared" ref="AD9:AD18" si="2">+AB9</f>
        <v>0.28000000000000003</v>
      </c>
      <c r="AE9" s="20" t="str">
        <f>IFERROR(IF(AF9="","",IF(AF9&lt;=0.2,"Leve",IF(AF9&lt;=0.4,"Menor",IF(AF9&lt;=0.6,"Moderado",IF(AF9&lt;=0.8,"Mayor","Catastrófico"))))),"")</f>
        <v>Moderado</v>
      </c>
      <c r="AF9" s="18">
        <f>IFERROR(IF(U9="Impacto",(P9-(+P9*X9)),IF(U9="Probabilidad",P9,"")),"")</f>
        <v>0.6</v>
      </c>
      <c r="AG9" s="21" t="str">
        <f t="shared" ref="AG9:AG18" si="3">IFERROR(IF(OR(AND(AC9="Muy Baja",AE9="Leve"),AND(AC9="Muy Baja",AE9="Menor"),AND(AC9="Baja",AE9="Leve")),"Bajo",IF(OR(AND(AC9="Muy baja",AE9="Moderado"),AND(AC9="Baja",AE9="Menor"),AND(AC9="Baja",AE9="Moderado"),AND(AC9="Media",AE9="Leve"),AND(AC9="Media",AE9="Menor"),AND(AC9="Media",AE9="Moderado"),AND(AC9="Alta",AE9="Leve"),AND(AC9="Alta",AE9="Menor")),"Moderado",IF(OR(AND(AC9="Muy Baja",AE9="Mayor"),AND(AC9="Baja",AE9="Mayor"),AND(AC9="Media",AE9="Mayor"),AND(AC9="Alta",AE9="Moderado"),AND(AC9="Alta",AE9="Mayor"),AND(AC9="Muy Alta",AE9="Leve"),AND(AC9="Muy Alta",AE9="Menor"),AND(AC9="Muy Alta",AE9="Moderado"),AND(AC9="Muy Alta",AE9="Mayor")),"Alto",IF(OR(AND(AC9="Muy Baja",AE9="Catastrófico"),AND(AC9="Baja",AE9="Catastrófico"),AND(AC9="Media",AE9="Catastrófico"),AND(AC9="Alta",AE9="Catastrófico"),AND(AC9="Muy Alta",AE9="Catastrófico")),"Extremo","")))),"")</f>
        <v>Moderado</v>
      </c>
      <c r="AH9" s="17" t="s">
        <v>58</v>
      </c>
      <c r="AI9" s="22"/>
      <c r="AJ9" s="22"/>
      <c r="AK9" s="22"/>
      <c r="AL9" s="22"/>
      <c r="AM9" s="22"/>
      <c r="AN9" s="22"/>
      <c r="AO9" s="8"/>
    </row>
    <row r="10" spans="1:41" s="1" customFormat="1" ht="25.5" customHeight="1">
      <c r="B10" s="580"/>
      <c r="C10" s="584"/>
      <c r="D10" s="585"/>
      <c r="E10" s="587"/>
      <c r="F10" s="586"/>
      <c r="G10" s="586"/>
      <c r="H10" s="588"/>
      <c r="I10" s="586"/>
      <c r="J10" s="603"/>
      <c r="K10" s="596"/>
      <c r="L10" s="598"/>
      <c r="M10" s="605"/>
      <c r="N10" s="598">
        <f ca="1">IF(NOT(ISERROR(MATCH(M10,_xlfn.ANCHORARRAY(H13),0))),#REF!&amp;"Por favor no seleccionar los criterios de impacto",M10)</f>
        <v>0</v>
      </c>
      <c r="O10" s="596"/>
      <c r="P10" s="598"/>
      <c r="Q10" s="600"/>
      <c r="R10" s="26">
        <v>2</v>
      </c>
      <c r="S10" s="27"/>
      <c r="T10" s="27"/>
      <c r="U10" s="26" t="str">
        <f t="shared" si="0"/>
        <v/>
      </c>
      <c r="V10" s="28"/>
      <c r="W10" s="28"/>
      <c r="X10" s="29" t="str">
        <f t="shared" si="1"/>
        <v/>
      </c>
      <c r="Y10" s="28"/>
      <c r="Z10" s="28"/>
      <c r="AA10" s="28"/>
      <c r="AB10" s="30" t="str">
        <f t="shared" ref="AB10:AB18" si="4">IFERROR(IF(U10="Probabilidad",(L10-(+L10*X10)),IF(U10="Impacto",L10,"")),"")</f>
        <v/>
      </c>
      <c r="AC10" s="31" t="str">
        <f>IFERROR(IF(AB10="","",IF(AB10&lt;=0.2,"Muy Baja",IF(AB10&lt;=0.4,"Baja",IF(AB10&lt;=0.6,"Media",IF(AB10&lt;=0.8,"Alta","Muy Alta"))))),"")</f>
        <v/>
      </c>
      <c r="AD10" s="29" t="str">
        <f t="shared" si="2"/>
        <v/>
      </c>
      <c r="AE10" s="31" t="str">
        <f>IFERROR(IF(AF10="","",IF(AF10&lt;=0.2,"Leve",IF(AF10&lt;=0.4,"Menor",IF(AF10&lt;=0.6,"Moderado",IF(AF10&lt;=0.8,"Mayor","Catastrófico"))))),"")</f>
        <v/>
      </c>
      <c r="AF10" s="29" t="str">
        <f t="shared" ref="AF10:AF18" si="5">IFERROR(IF(U10="Impacto",(P10-(+P10*X10)),IF(U10="Probabilidad",P10,"")),"")</f>
        <v/>
      </c>
      <c r="AG10" s="26" t="str">
        <f t="shared" si="3"/>
        <v/>
      </c>
      <c r="AH10" s="28"/>
      <c r="AI10" s="32"/>
      <c r="AJ10" s="32"/>
      <c r="AK10" s="32"/>
      <c r="AL10" s="32"/>
      <c r="AM10" s="32"/>
      <c r="AN10" s="32"/>
      <c r="AO10" s="8"/>
    </row>
    <row r="11" spans="1:41" s="1" customFormat="1" ht="25.5" customHeight="1">
      <c r="B11" s="580"/>
      <c r="C11" s="584"/>
      <c r="D11" s="601">
        <v>2</v>
      </c>
      <c r="E11" s="586" t="s">
        <v>44</v>
      </c>
      <c r="F11" s="586" t="s">
        <v>59</v>
      </c>
      <c r="G11" s="586" t="s">
        <v>59</v>
      </c>
      <c r="H11" s="588" t="s">
        <v>60</v>
      </c>
      <c r="I11" s="586" t="s">
        <v>91</v>
      </c>
      <c r="J11" s="586" t="s">
        <v>48</v>
      </c>
      <c r="K11" s="596" t="s">
        <v>49</v>
      </c>
      <c r="L11" s="598">
        <f>IF(K11="","",IF(K11="Muy Baja",0.2,IF(K11="Baja",0.4,IF(K11="Media",0.6,IF(K11="Alta",0.8,IF(K11="Muy Alta",1,))))))</f>
        <v>0.4</v>
      </c>
      <c r="M11" s="605" t="s">
        <v>50</v>
      </c>
      <c r="N11" s="598" t="str">
        <f>IF(M11="","",IF(NOT(ISERROR(MATCH(M11,'[1]Tabla Impacto'!$B$37:$B$39,0))),'[1]Tabla Impacto'!$F$37&amp;"Por favor no seleccionar los criterios de impacto(Afectación Económica o presupuestal y Pérdida Reputacional)",M11))</f>
        <v xml:space="preserve">     Genera medianas consecuencias sobre la entidad</v>
      </c>
      <c r="O11" s="596" t="str">
        <f>IF(OR(M11='[1]Tabla Impacto'!$F$25,M11='[1]Tabla Impacto'!$F$31),"Leve",IF(OR(M11='[1]Tabla Impacto'!$F$26,M11='[1]Tabla Impacto'!$F$32),"Menor",IF(OR(M11='[1]Tabla Impacto'!$F$27,M11='[1]Tabla Impacto'!$F$33,M11='[1]Tabla Impacto'!$F$37),"Moderado",IF(OR(M11='[1]Tabla Impacto'!$F$28,M11='[1]Tabla Impacto'!$F$34,M11='[1]Tabla Impacto'!$F$38),"Mayor",IF(OR(M11='[1]Tabla Impacto'!$F$29,M11='[1]Tabla Impacto'!$F$35,M11='[1]Tabla Impacto'!$F$39),"Catastrófico","")))))</f>
        <v>Moderado</v>
      </c>
      <c r="P11" s="598">
        <f>IF(O11="","",IF(O11="Leve",0.2,IF(O11="Menor",0.4,IF(O11="Moderado",0.6,IF(O11="Mayor",0.8,IF(O11="Catastrófico",1,))))))</f>
        <v>0.6</v>
      </c>
      <c r="Q11" s="600" t="str">
        <f>IF(OR(AND(K11="Muy Baja",O11="Leve"),AND(K11="Muy Baja",O11="Menor"),AND(K11="Baja",O11="Leve")),"Bajo",IF(OR(AND(K11="Muy baja",O11="Moderado"),AND(K11="Baja",O11="Menor"),AND(K11="Baja",O11="Moderado"),AND(K11="Media",O11="Leve"),AND(K11="Media",O11="Menor"),AND(K11="Media",O11="Moderado"),AND(K11="Alta",O11="Leve"),AND(K11="Alta",O11="Menor")),"Moderado",IF(OR(AND(K11="Muy Baja",O11="Mayor"),AND(K11="Baja",O11="Mayor"),AND(K11="Media",O11="Mayor"),AND(K11="Alta",O11="Moderado"),AND(K11="Alta",O11="Mayor"),AND(K11="Muy Alta",O11="Leve"),AND(K11="Muy Alta",O11="Menor"),AND(K11="Muy Alta",O11="Moderado"),AND(K11="Muy Alta",O11="Mayor")),"Alto",IF(OR(AND(K11="Muy Baja",O11="Catastrófico"),AND(K11="Baja",O11="Catastrófico"),AND(K11="Media",O11="Catastrófico"),AND(K11="Alta",O11="Catastrófico"),AND(K11="Muy Alta",O11="Catastrófico")),"Extremo",""))))</f>
        <v>Moderado</v>
      </c>
      <c r="R11" s="26">
        <v>1</v>
      </c>
      <c r="S11" s="408" t="s">
        <v>510</v>
      </c>
      <c r="T11" s="409" t="s">
        <v>52</v>
      </c>
      <c r="U11" s="26" t="str">
        <f t="shared" si="0"/>
        <v>Probabilidad</v>
      </c>
      <c r="V11" s="28" t="s">
        <v>53</v>
      </c>
      <c r="W11" s="28" t="s">
        <v>54</v>
      </c>
      <c r="X11" s="29" t="str">
        <f t="shared" si="1"/>
        <v>30%</v>
      </c>
      <c r="Y11" s="28" t="s">
        <v>55</v>
      </c>
      <c r="Z11" s="28" t="s">
        <v>56</v>
      </c>
      <c r="AA11" s="28" t="s">
        <v>57</v>
      </c>
      <c r="AB11" s="30">
        <f t="shared" si="4"/>
        <v>0.28000000000000003</v>
      </c>
      <c r="AC11" s="34" t="str">
        <f>IFERROR(IF(AB11="","",IF(AB11&lt;=0.2,"Muy Baja",IF(AB11&lt;=0.4,"Baja",IF(AB11&lt;=0.6,"Media",IF(AB11&lt;=0.8,"Alta","Muy Alta"))))),"")</f>
        <v>Baja</v>
      </c>
      <c r="AD11" s="29">
        <f t="shared" si="2"/>
        <v>0.28000000000000003</v>
      </c>
      <c r="AE11" s="34" t="str">
        <f>IFERROR(IF(AF11="","",IF(AF11&lt;=0.2,"Leve",IF(AF11&lt;=0.4,"Menor",IF(AF11&lt;=0.6,"Moderado",IF(AF11&lt;=0.8,"Mayor","Catastrófico"))))),"")</f>
        <v>Moderado</v>
      </c>
      <c r="AF11" s="29">
        <f t="shared" si="5"/>
        <v>0.6</v>
      </c>
      <c r="AG11" s="35" t="str">
        <f t="shared" si="3"/>
        <v>Moderado</v>
      </c>
      <c r="AH11" s="28" t="s">
        <v>58</v>
      </c>
      <c r="AI11" s="32"/>
      <c r="AJ11" s="32"/>
      <c r="AK11" s="32"/>
      <c r="AL11" s="32"/>
      <c r="AM11" s="32"/>
      <c r="AN11" s="32"/>
      <c r="AO11" s="8"/>
    </row>
    <row r="12" spans="1:41" s="1" customFormat="1" ht="25.5" customHeight="1">
      <c r="B12" s="580"/>
      <c r="C12" s="584"/>
      <c r="D12" s="601"/>
      <c r="E12" s="587"/>
      <c r="F12" s="586"/>
      <c r="G12" s="586"/>
      <c r="H12" s="588"/>
      <c r="I12" s="586"/>
      <c r="J12" s="586"/>
      <c r="K12" s="596"/>
      <c r="L12" s="598"/>
      <c r="M12" s="605"/>
      <c r="N12" s="598">
        <f ca="1">IF(NOT(ISERROR(MATCH(M12,_xlfn.ANCHORARRAY(H15),0))),#REF!&amp;"Por favor no seleccionar los criterios de impacto",M12)</f>
        <v>0</v>
      </c>
      <c r="O12" s="596"/>
      <c r="P12" s="598"/>
      <c r="Q12" s="600"/>
      <c r="R12" s="26">
        <v>2</v>
      </c>
      <c r="S12" s="410"/>
      <c r="T12" s="410"/>
      <c r="U12" s="26" t="str">
        <f t="shared" si="0"/>
        <v/>
      </c>
      <c r="V12" s="28"/>
      <c r="W12" s="28"/>
      <c r="X12" s="29" t="str">
        <f t="shared" si="1"/>
        <v/>
      </c>
      <c r="Y12" s="28"/>
      <c r="Z12" s="28"/>
      <c r="AA12" s="28"/>
      <c r="AB12" s="30" t="str">
        <f t="shared" si="4"/>
        <v/>
      </c>
      <c r="AC12" s="31" t="str">
        <f t="shared" ref="AC12:AC18" si="6">IFERROR(IF(AB12="","",IF(AB12&lt;=0.2,"Muy Baja",IF(AB12&lt;=0.4,"Baja",IF(AB12&lt;=0.6,"Media",IF(AB12&lt;=0.8,"Alta","Muy Alta"))))),"")</f>
        <v/>
      </c>
      <c r="AD12" s="29" t="str">
        <f t="shared" si="2"/>
        <v/>
      </c>
      <c r="AE12" s="31" t="str">
        <f t="shared" ref="AE12:AE18" si="7">IFERROR(IF(AF12="","",IF(AF12&lt;=0.2,"Leve",IF(AF12&lt;=0.4,"Menor",IF(AF12&lt;=0.6,"Moderado",IF(AF12&lt;=0.8,"Mayor","Catastrófico"))))),"")</f>
        <v/>
      </c>
      <c r="AF12" s="29" t="str">
        <f t="shared" si="5"/>
        <v/>
      </c>
      <c r="AG12" s="26" t="str">
        <f t="shared" si="3"/>
        <v/>
      </c>
      <c r="AH12" s="28"/>
      <c r="AI12" s="32"/>
      <c r="AJ12" s="32"/>
      <c r="AK12" s="32"/>
      <c r="AL12" s="32"/>
      <c r="AM12" s="32"/>
      <c r="AN12" s="32"/>
      <c r="AO12" s="8"/>
    </row>
    <row r="13" spans="1:41" s="1" customFormat="1" ht="25.5" customHeight="1">
      <c r="B13" s="580"/>
      <c r="C13" s="584"/>
      <c r="D13" s="601">
        <v>3</v>
      </c>
      <c r="E13" s="586" t="s">
        <v>44</v>
      </c>
      <c r="F13" s="586" t="s">
        <v>61</v>
      </c>
      <c r="G13" s="586" t="s">
        <v>62</v>
      </c>
      <c r="H13" s="588" t="s">
        <v>63</v>
      </c>
      <c r="I13" s="586" t="s">
        <v>91</v>
      </c>
      <c r="J13" s="586" t="s">
        <v>48</v>
      </c>
      <c r="K13" s="596" t="s">
        <v>49</v>
      </c>
      <c r="L13" s="598">
        <f>IF(K13="","",IF(K13="Muy Baja",0.2,IF(K13="Baja",0.4,IF(K13="Media",0.6,IF(K13="Alta",0.8,IF(K13="Muy Alta",1,))))))</f>
        <v>0.4</v>
      </c>
      <c r="M13" s="605" t="s">
        <v>50</v>
      </c>
      <c r="N13" s="598" t="str">
        <f>IF(M13="","",IF(NOT(ISERROR(MATCH(M13,'[1]Tabla Impacto'!$B$37:$B$39,0))),'[1]Tabla Impacto'!$F$37&amp;"Por favor no seleccionar los criterios de impacto(Afectación Económica o presupuestal y Pérdida Reputacional)",M13))</f>
        <v xml:space="preserve">     Genera medianas consecuencias sobre la entidad</v>
      </c>
      <c r="O13" s="596" t="str">
        <f>IF(OR(M13='[1]Tabla Impacto'!$F$25,M13='[1]Tabla Impacto'!$F$31),"Leve",IF(OR(M13='[1]Tabla Impacto'!$F$26,M13='[1]Tabla Impacto'!$F$32),"Menor",IF(OR(M13='[1]Tabla Impacto'!$F$27,M13='[1]Tabla Impacto'!$F$33,M13='[1]Tabla Impacto'!$F$37),"Moderado",IF(OR(M13='[1]Tabla Impacto'!$F$28,M13='[1]Tabla Impacto'!$F$34,M13='[1]Tabla Impacto'!$F$38),"Mayor",IF(OR(M13='[1]Tabla Impacto'!$F$29,M13='[1]Tabla Impacto'!$F$35,M13='[1]Tabla Impacto'!$F$39),"Catastrófico","")))))</f>
        <v>Moderado</v>
      </c>
      <c r="P13" s="598">
        <f>IF(O13="","",IF(O13="Leve",0.2,IF(O13="Menor",0.4,IF(O13="Moderado",0.6,IF(O13="Mayor",0.8,IF(O13="Catastrófico",1,))))))</f>
        <v>0.6</v>
      </c>
      <c r="Q13" s="600" t="str">
        <f>IF(OR(AND(K13="Muy Baja",O13="Leve"),AND(K13="Muy Baja",O13="Menor"),AND(K13="Baja",O13="Leve")),"Bajo",IF(OR(AND(K13="Muy baja",O13="Moderado"),AND(K13="Baja",O13="Menor"),AND(K13="Baja",O13="Moderado"),AND(K13="Media",O13="Leve"),AND(K13="Media",O13="Menor"),AND(K13="Media",O13="Moderado"),AND(K13="Alta",O13="Leve"),AND(K13="Alta",O13="Menor")),"Moderado",IF(OR(AND(K13="Muy Baja",O13="Mayor"),AND(K13="Baja",O13="Mayor"),AND(K13="Media",O13="Mayor"),AND(K13="Alta",O13="Moderado"),AND(K13="Alta",O13="Mayor"),AND(K13="Muy Alta",O13="Leve"),AND(K13="Muy Alta",O13="Menor"),AND(K13="Muy Alta",O13="Moderado"),AND(K13="Muy Alta",O13="Mayor")),"Alto",IF(OR(AND(K13="Muy Baja",O13="Catastrófico"),AND(K13="Baja",O13="Catastrófico"),AND(K13="Media",O13="Catastrófico"),AND(K13="Alta",O13="Catastrófico"),AND(K13="Muy Alta",O13="Catastrófico")),"Extremo",""))))</f>
        <v>Moderado</v>
      </c>
      <c r="R13" s="26">
        <v>1</v>
      </c>
      <c r="S13" s="408" t="s">
        <v>511</v>
      </c>
      <c r="T13" s="409" t="s">
        <v>52</v>
      </c>
      <c r="U13" s="26" t="str">
        <f t="shared" si="0"/>
        <v>Probabilidad</v>
      </c>
      <c r="V13" s="28" t="s">
        <v>53</v>
      </c>
      <c r="W13" s="28" t="s">
        <v>54</v>
      </c>
      <c r="X13" s="29" t="str">
        <f t="shared" si="1"/>
        <v>30%</v>
      </c>
      <c r="Y13" s="28" t="s">
        <v>55</v>
      </c>
      <c r="Z13" s="28" t="s">
        <v>56</v>
      </c>
      <c r="AA13" s="28" t="s">
        <v>57</v>
      </c>
      <c r="AB13" s="30">
        <f t="shared" si="4"/>
        <v>0.28000000000000003</v>
      </c>
      <c r="AC13" s="34" t="str">
        <f>IFERROR(IF(AB13="","",IF(AB13&lt;=0.2,"Muy Baja",IF(AB13&lt;=0.4,"Baja",IF(AB13&lt;=0.6,"Media",IF(AB13&lt;=0.8,"Alta","Muy Alta"))))),"")</f>
        <v>Baja</v>
      </c>
      <c r="AD13" s="29">
        <f t="shared" si="2"/>
        <v>0.28000000000000003</v>
      </c>
      <c r="AE13" s="34" t="str">
        <f>IFERROR(IF(AF13="","",IF(AF13&lt;=0.2,"Leve",IF(AF13&lt;=0.4,"Menor",IF(AF13&lt;=0.6,"Moderado",IF(AF13&lt;=0.8,"Mayor","Catastrófico"))))),"")</f>
        <v>Moderado</v>
      </c>
      <c r="AF13" s="29">
        <f t="shared" si="5"/>
        <v>0.6</v>
      </c>
      <c r="AG13" s="35" t="str">
        <f t="shared" si="3"/>
        <v>Moderado</v>
      </c>
      <c r="AH13" s="28" t="s">
        <v>58</v>
      </c>
      <c r="AI13" s="32"/>
      <c r="AJ13" s="32"/>
      <c r="AK13" s="32"/>
      <c r="AL13" s="32"/>
      <c r="AM13" s="32"/>
      <c r="AN13" s="32"/>
      <c r="AO13" s="8"/>
    </row>
    <row r="14" spans="1:41" s="1" customFormat="1" ht="25.5" customHeight="1">
      <c r="B14" s="580"/>
      <c r="C14" s="584"/>
      <c r="D14" s="601"/>
      <c r="E14" s="587"/>
      <c r="F14" s="586"/>
      <c r="G14" s="586"/>
      <c r="H14" s="588"/>
      <c r="I14" s="586"/>
      <c r="J14" s="586"/>
      <c r="K14" s="596"/>
      <c r="L14" s="598"/>
      <c r="M14" s="605"/>
      <c r="N14" s="598">
        <f ca="1">IF(NOT(ISERROR(MATCH(M14,_xlfn.ANCHORARRAY(H17),0))),#REF!&amp;"Por favor no seleccionar los criterios de impacto",M14)</f>
        <v>0</v>
      </c>
      <c r="O14" s="596"/>
      <c r="P14" s="598"/>
      <c r="Q14" s="600"/>
      <c r="R14" s="26">
        <v>2</v>
      </c>
      <c r="S14" s="410"/>
      <c r="T14" s="410"/>
      <c r="U14" s="26"/>
      <c r="V14" s="28"/>
      <c r="W14" s="28"/>
      <c r="X14" s="29" t="str">
        <f t="shared" si="1"/>
        <v/>
      </c>
      <c r="Y14" s="28"/>
      <c r="Z14" s="28"/>
      <c r="AA14" s="28"/>
      <c r="AB14" s="30" t="str">
        <f t="shared" si="4"/>
        <v/>
      </c>
      <c r="AC14" s="31" t="str">
        <f t="shared" si="6"/>
        <v/>
      </c>
      <c r="AD14" s="29" t="str">
        <f t="shared" si="2"/>
        <v/>
      </c>
      <c r="AE14" s="31" t="str">
        <f t="shared" si="7"/>
        <v/>
      </c>
      <c r="AF14" s="29" t="str">
        <f t="shared" si="5"/>
        <v/>
      </c>
      <c r="AG14" s="26" t="str">
        <f t="shared" si="3"/>
        <v/>
      </c>
      <c r="AH14" s="28"/>
      <c r="AI14" s="32"/>
      <c r="AJ14" s="32"/>
      <c r="AK14" s="32"/>
      <c r="AL14" s="32"/>
      <c r="AM14" s="32"/>
      <c r="AN14" s="32"/>
      <c r="AO14" s="8"/>
    </row>
    <row r="15" spans="1:41" s="1" customFormat="1" ht="25.5" customHeight="1">
      <c r="B15" s="580"/>
      <c r="C15" s="584"/>
      <c r="D15" s="601">
        <v>4</v>
      </c>
      <c r="E15" s="586" t="s">
        <v>44</v>
      </c>
      <c r="F15" s="586" t="s">
        <v>64</v>
      </c>
      <c r="G15" s="586" t="s">
        <v>65</v>
      </c>
      <c r="H15" s="588" t="s">
        <v>66</v>
      </c>
      <c r="I15" s="586" t="s">
        <v>77</v>
      </c>
      <c r="J15" s="586" t="s">
        <v>48</v>
      </c>
      <c r="K15" s="596" t="s">
        <v>49</v>
      </c>
      <c r="L15" s="598">
        <f>IF(K15="","",IF(K15="Muy Baja",0.2,IF(K15="Baja",0.4,IF(K15="Media",0.6,IF(K15="Alta",0.8,IF(K15="Muy Alta",1,))))))</f>
        <v>0.4</v>
      </c>
      <c r="M15" s="605" t="s">
        <v>50</v>
      </c>
      <c r="N15" s="598" t="str">
        <f>IF(M15="","",IF(NOT(ISERROR(MATCH(M15,'[1]Tabla Impacto'!$B$37:$B$39,0))),'[1]Tabla Impacto'!$F$37&amp;"Por favor no seleccionar los criterios de impacto(Afectación Económica o presupuestal y Pérdida Reputacional)",M15))</f>
        <v xml:space="preserve">     Genera medianas consecuencias sobre la entidad</v>
      </c>
      <c r="O15" s="596" t="str">
        <f>IF(OR(M15='[1]Tabla Impacto'!$F$25,M15='[1]Tabla Impacto'!$F$31),"Leve",IF(OR(M15='[1]Tabla Impacto'!$F$26,M15='[1]Tabla Impacto'!$F$32),"Menor",IF(OR(M15='[1]Tabla Impacto'!$F$27,M15='[1]Tabla Impacto'!$F$33,M15='[1]Tabla Impacto'!$F$37),"Moderado",IF(OR(M15='[1]Tabla Impacto'!$F$28,M15='[1]Tabla Impacto'!$F$34,M15='[1]Tabla Impacto'!$F$38),"Mayor",IF(OR(M15='[1]Tabla Impacto'!$F$29,M15='[1]Tabla Impacto'!$F$35,M15='[1]Tabla Impacto'!$F$39),"Catastrófico","")))))</f>
        <v>Moderado</v>
      </c>
      <c r="P15" s="598">
        <f>IF(O15="","",IF(O15="Leve",0.2,IF(O15="Menor",0.4,IF(O15="Moderado",0.6,IF(O15="Mayor",0.8,IF(O15="Catastrófico",1,))))))</f>
        <v>0.6</v>
      </c>
      <c r="Q15" s="600" t="str">
        <f>IF(OR(AND(K15="Muy Baja",O15="Leve"),AND(K15="Muy Baja",O15="Menor"),AND(K15="Baja",O15="Leve")),"Bajo",IF(OR(AND(K15="Muy baja",O15="Moderado"),AND(K15="Baja",O15="Menor"),AND(K15="Baja",O15="Moderado"),AND(K15="Media",O15="Leve"),AND(K15="Media",O15="Menor"),AND(K15="Media",O15="Moderado"),AND(K15="Alta",O15="Leve"),AND(K15="Alta",O15="Menor")),"Moderado",IF(OR(AND(K15="Muy Baja",O15="Mayor"),AND(K15="Baja",O15="Mayor"),AND(K15="Media",O15="Mayor"),AND(K15="Alta",O15="Moderado"),AND(K15="Alta",O15="Mayor"),AND(K15="Muy Alta",O15="Leve"),AND(K15="Muy Alta",O15="Menor"),AND(K15="Muy Alta",O15="Moderado"),AND(K15="Muy Alta",O15="Mayor")),"Alto",IF(OR(AND(K15="Muy Baja",O15="Catastrófico"),AND(K15="Baja",O15="Catastrófico"),AND(K15="Media",O15="Catastrófico"),AND(K15="Alta",O15="Catastrófico"),AND(K15="Muy Alta",O15="Catastrófico")),"Extremo",""))))</f>
        <v>Moderado</v>
      </c>
      <c r="R15" s="26">
        <v>1</v>
      </c>
      <c r="S15" s="409" t="s">
        <v>512</v>
      </c>
      <c r="T15" s="409" t="s">
        <v>52</v>
      </c>
      <c r="U15" s="26" t="str">
        <f t="shared" si="0"/>
        <v>Probabilidad</v>
      </c>
      <c r="V15" s="28" t="s">
        <v>53</v>
      </c>
      <c r="W15" s="28" t="s">
        <v>54</v>
      </c>
      <c r="X15" s="29" t="str">
        <f t="shared" si="1"/>
        <v>30%</v>
      </c>
      <c r="Y15" s="28" t="s">
        <v>55</v>
      </c>
      <c r="Z15" s="28" t="s">
        <v>56</v>
      </c>
      <c r="AA15" s="28" t="s">
        <v>57</v>
      </c>
      <c r="AB15" s="30">
        <f t="shared" si="4"/>
        <v>0.28000000000000003</v>
      </c>
      <c r="AC15" s="34" t="str">
        <f>IFERROR(IF(AB15="","",IF(AB15&lt;=0.2,"Muy Baja",IF(AB15&lt;=0.4,"Baja",IF(AB15&lt;=0.6,"Media",IF(AB15&lt;=0.8,"Alta","Muy Alta"))))),"")</f>
        <v>Baja</v>
      </c>
      <c r="AD15" s="29">
        <f t="shared" si="2"/>
        <v>0.28000000000000003</v>
      </c>
      <c r="AE15" s="34" t="str">
        <f>IFERROR(IF(AF15="","",IF(AF15&lt;=0.2,"Leve",IF(AF15&lt;=0.4,"Menor",IF(AF15&lt;=0.6,"Moderado",IF(AF15&lt;=0.8,"Mayor","Catastrófico"))))),"")</f>
        <v>Moderado</v>
      </c>
      <c r="AF15" s="29">
        <f t="shared" si="5"/>
        <v>0.6</v>
      </c>
      <c r="AG15" s="35" t="str">
        <f t="shared" si="3"/>
        <v>Moderado</v>
      </c>
      <c r="AH15" s="28" t="s">
        <v>58</v>
      </c>
      <c r="AI15" s="32"/>
      <c r="AJ15" s="32"/>
      <c r="AK15" s="32"/>
      <c r="AL15" s="32"/>
      <c r="AM15" s="32"/>
      <c r="AN15" s="32"/>
      <c r="AO15" s="8"/>
    </row>
    <row r="16" spans="1:41" s="1" customFormat="1" ht="25.5" customHeight="1">
      <c r="B16" s="580"/>
      <c r="C16" s="584"/>
      <c r="D16" s="601"/>
      <c r="E16" s="587"/>
      <c r="F16" s="586"/>
      <c r="G16" s="586"/>
      <c r="H16" s="588"/>
      <c r="I16" s="586"/>
      <c r="J16" s="586"/>
      <c r="K16" s="596"/>
      <c r="L16" s="598"/>
      <c r="M16" s="605"/>
      <c r="N16" s="598">
        <f ca="1">IF(NOT(ISERROR(MATCH(M16,_xlfn.ANCHORARRAY(H19),0))),#REF!&amp;"Por favor no seleccionar los criterios de impacto",M16)</f>
        <v>0</v>
      </c>
      <c r="O16" s="596"/>
      <c r="P16" s="598"/>
      <c r="Q16" s="600"/>
      <c r="R16" s="26">
        <v>2</v>
      </c>
      <c r="S16" s="410"/>
      <c r="T16" s="410"/>
      <c r="U16" s="26" t="str">
        <f t="shared" si="0"/>
        <v/>
      </c>
      <c r="V16" s="28"/>
      <c r="W16" s="28"/>
      <c r="X16" s="29" t="str">
        <f t="shared" si="1"/>
        <v/>
      </c>
      <c r="Y16" s="28"/>
      <c r="Z16" s="28"/>
      <c r="AA16" s="28"/>
      <c r="AB16" s="30" t="str">
        <f t="shared" si="4"/>
        <v/>
      </c>
      <c r="AC16" s="31" t="str">
        <f t="shared" si="6"/>
        <v/>
      </c>
      <c r="AD16" s="29" t="str">
        <f t="shared" si="2"/>
        <v/>
      </c>
      <c r="AE16" s="31" t="str">
        <f t="shared" si="7"/>
        <v/>
      </c>
      <c r="AF16" s="29" t="str">
        <f t="shared" si="5"/>
        <v/>
      </c>
      <c r="AG16" s="26" t="str">
        <f t="shared" si="3"/>
        <v/>
      </c>
      <c r="AH16" s="28"/>
      <c r="AI16" s="32"/>
      <c r="AJ16" s="32"/>
      <c r="AK16" s="32"/>
      <c r="AL16" s="32"/>
      <c r="AM16" s="32"/>
      <c r="AN16" s="32"/>
      <c r="AO16" s="8"/>
    </row>
    <row r="17" spans="2:41" s="1" customFormat="1" ht="25.5" customHeight="1">
      <c r="B17" s="580"/>
      <c r="C17" s="584"/>
      <c r="D17" s="601">
        <v>5</v>
      </c>
      <c r="E17" s="586" t="s">
        <v>44</v>
      </c>
      <c r="F17" s="586" t="s">
        <v>67</v>
      </c>
      <c r="G17" s="586" t="s">
        <v>68</v>
      </c>
      <c r="H17" s="588" t="s">
        <v>69</v>
      </c>
      <c r="I17" s="586" t="s">
        <v>77</v>
      </c>
      <c r="J17" s="586" t="s">
        <v>48</v>
      </c>
      <c r="K17" s="596" t="s">
        <v>49</v>
      </c>
      <c r="L17" s="598">
        <f>IF(K17="","",IF(K17="Muy Baja",0.2,IF(K17="Baja",0.4,IF(K17="Media",0.6,IF(K17="Alta",0.8,IF(K17="Muy Alta",1,))))))</f>
        <v>0.4</v>
      </c>
      <c r="M17" s="605" t="s">
        <v>50</v>
      </c>
      <c r="N17" s="598" t="str">
        <f>IF(M17="","",IF(NOT(ISERROR(MATCH(M17,'[1]Tabla Impacto'!$B$37:$B$39,0))),'[1]Tabla Impacto'!$F$37&amp;"Por favor no seleccionar los criterios de impacto(Afectación Económica o presupuestal y Pérdida Reputacional)",M17))</f>
        <v xml:space="preserve">     Genera medianas consecuencias sobre la entidad</v>
      </c>
      <c r="O17" s="596" t="str">
        <f>IF(OR(M17='[1]Tabla Impacto'!$F$25,M17='[1]Tabla Impacto'!$F$31),"Leve",IF(OR(M17='[1]Tabla Impacto'!$F$26,M17='[1]Tabla Impacto'!$F$32),"Menor",IF(OR(M17='[1]Tabla Impacto'!$F$27,M17='[1]Tabla Impacto'!$F$33,M17='[1]Tabla Impacto'!$F$37),"Moderado",IF(OR(M17='[1]Tabla Impacto'!$F$28,M17='[1]Tabla Impacto'!$F$34,M17='[1]Tabla Impacto'!$F$38),"Mayor",IF(OR(M17='[1]Tabla Impacto'!$F$29,M17='[1]Tabla Impacto'!$F$35,M17='[1]Tabla Impacto'!$F$39),"Catastrófico","")))))</f>
        <v>Moderado</v>
      </c>
      <c r="P17" s="598">
        <f>IF(O17="","",IF(O17="Leve",0.2,IF(O17="Menor",0.4,IF(O17="Moderado",0.6,IF(O17="Mayor",0.8,IF(O17="Catastrófico",1,))))))</f>
        <v>0.6</v>
      </c>
      <c r="Q17" s="600" t="str">
        <f>IF(OR(AND(K17="Muy Baja",O17="Leve"),AND(K17="Muy Baja",O17="Menor"),AND(K17="Baja",O17="Leve")),"Bajo",IF(OR(AND(K17="Muy baja",O17="Moderado"),AND(K17="Baja",O17="Menor"),AND(K17="Baja",O17="Moderado"),AND(K17="Media",O17="Leve"),AND(K17="Media",O17="Menor"),AND(K17="Media",O17="Moderado"),AND(K17="Alta",O17="Leve"),AND(K17="Alta",O17="Menor")),"Moderado",IF(OR(AND(K17="Muy Baja",O17="Mayor"),AND(K17="Baja",O17="Mayor"),AND(K17="Media",O17="Mayor"),AND(K17="Alta",O17="Moderado"),AND(K17="Alta",O17="Mayor"),AND(K17="Muy Alta",O17="Leve"),AND(K17="Muy Alta",O17="Menor"),AND(K17="Muy Alta",O17="Moderado"),AND(K17="Muy Alta",O17="Mayor")),"Alto",IF(OR(AND(K17="Muy Baja",O17="Catastrófico"),AND(K17="Baja",O17="Catastrófico"),AND(K17="Media",O17="Catastrófico"),AND(K17="Alta",O17="Catastrófico"),AND(K17="Muy Alta",O17="Catastrófico")),"Extremo",""))))</f>
        <v>Moderado</v>
      </c>
      <c r="R17" s="26">
        <v>1</v>
      </c>
      <c r="S17" s="409" t="s">
        <v>70</v>
      </c>
      <c r="T17" s="409" t="s">
        <v>52</v>
      </c>
      <c r="U17" s="26" t="str">
        <f t="shared" si="0"/>
        <v>Probabilidad</v>
      </c>
      <c r="V17" s="28" t="s">
        <v>53</v>
      </c>
      <c r="W17" s="28" t="s">
        <v>54</v>
      </c>
      <c r="X17" s="29" t="str">
        <f t="shared" si="1"/>
        <v>30%</v>
      </c>
      <c r="Y17" s="28" t="s">
        <v>55</v>
      </c>
      <c r="Z17" s="28" t="s">
        <v>56</v>
      </c>
      <c r="AA17" s="28" t="s">
        <v>57</v>
      </c>
      <c r="AB17" s="30">
        <f t="shared" si="4"/>
        <v>0.28000000000000003</v>
      </c>
      <c r="AC17" s="34" t="str">
        <f>IFERROR(IF(AB17="","",IF(AB17&lt;=0.2,"Muy Baja",IF(AB17&lt;=0.4,"Baja",IF(AB17&lt;=0.6,"Media",IF(AB17&lt;=0.8,"Alta","Muy Alta"))))),"")</f>
        <v>Baja</v>
      </c>
      <c r="AD17" s="29">
        <f t="shared" si="2"/>
        <v>0.28000000000000003</v>
      </c>
      <c r="AE17" s="34" t="str">
        <f>IFERROR(IF(AF17="","",IF(AF17&lt;=0.2,"Leve",IF(AF17&lt;=0.4,"Menor",IF(AF17&lt;=0.6,"Moderado",IF(AF17&lt;=0.8,"Mayor","Catastrófico"))))),"")</f>
        <v>Moderado</v>
      </c>
      <c r="AF17" s="29">
        <f t="shared" si="5"/>
        <v>0.6</v>
      </c>
      <c r="AG17" s="35" t="str">
        <f t="shared" si="3"/>
        <v>Moderado</v>
      </c>
      <c r="AH17" s="28" t="s">
        <v>58</v>
      </c>
      <c r="AI17" s="32"/>
      <c r="AJ17" s="32"/>
      <c r="AK17" s="32"/>
      <c r="AL17" s="32"/>
      <c r="AM17" s="32"/>
      <c r="AN17" s="32"/>
      <c r="AO17" s="8"/>
    </row>
    <row r="18" spans="2:41" s="1" customFormat="1" ht="25.5" customHeight="1">
      <c r="B18" s="580"/>
      <c r="C18" s="584"/>
      <c r="D18" s="617"/>
      <c r="E18" s="587"/>
      <c r="F18" s="586"/>
      <c r="G18" s="586"/>
      <c r="H18" s="588"/>
      <c r="I18" s="586"/>
      <c r="J18" s="586"/>
      <c r="K18" s="614"/>
      <c r="L18" s="615"/>
      <c r="M18" s="616"/>
      <c r="N18" s="615">
        <f ca="1">IF(NOT(ISERROR(MATCH(M18,_xlfn.ANCHORARRAY(H38),0))),#REF!&amp;"Por favor no seleccionar los criterios de impacto",M18)</f>
        <v>0</v>
      </c>
      <c r="O18" s="614"/>
      <c r="P18" s="615"/>
      <c r="Q18" s="606"/>
      <c r="R18" s="37">
        <v>2</v>
      </c>
      <c r="S18" s="410"/>
      <c r="T18" s="410"/>
      <c r="U18" s="37" t="str">
        <f t="shared" si="0"/>
        <v/>
      </c>
      <c r="V18" s="39"/>
      <c r="W18" s="39"/>
      <c r="X18" s="40" t="str">
        <f t="shared" si="1"/>
        <v/>
      </c>
      <c r="Y18" s="39"/>
      <c r="Z18" s="39"/>
      <c r="AA18" s="39"/>
      <c r="AB18" s="41" t="str">
        <f t="shared" si="4"/>
        <v/>
      </c>
      <c r="AC18" s="42" t="str">
        <f t="shared" si="6"/>
        <v/>
      </c>
      <c r="AD18" s="40" t="str">
        <f t="shared" si="2"/>
        <v/>
      </c>
      <c r="AE18" s="42" t="str">
        <f t="shared" si="7"/>
        <v/>
      </c>
      <c r="AF18" s="40" t="str">
        <f t="shared" si="5"/>
        <v/>
      </c>
      <c r="AG18" s="43" t="str">
        <f t="shared" si="3"/>
        <v/>
      </c>
      <c r="AH18" s="39"/>
      <c r="AI18" s="44"/>
      <c r="AJ18" s="44"/>
      <c r="AK18" s="44"/>
      <c r="AL18" s="44"/>
      <c r="AM18" s="44"/>
      <c r="AN18" s="44"/>
      <c r="AO18" s="8"/>
    </row>
    <row r="19" spans="2:41" s="1" customFormat="1" ht="25.5" customHeight="1" thickBot="1">
      <c r="B19" s="580"/>
      <c r="C19" s="584"/>
      <c r="D19" s="607"/>
      <c r="E19" s="608"/>
      <c r="F19" s="608"/>
      <c r="G19" s="608"/>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6"/>
      <c r="AH19" s="45"/>
      <c r="AI19" s="45"/>
      <c r="AJ19" s="45"/>
      <c r="AK19" s="45"/>
      <c r="AL19" s="45"/>
      <c r="AM19" s="45"/>
      <c r="AN19" s="47"/>
      <c r="AO19" s="8"/>
    </row>
    <row r="20" spans="2:41" s="1" customFormat="1" ht="25.5" customHeight="1" thickBot="1">
      <c r="B20" s="580"/>
      <c r="C20" s="48" t="s">
        <v>1</v>
      </c>
      <c r="D20" s="48" t="s">
        <v>2</v>
      </c>
      <c r="E20" s="49" t="s">
        <v>6</v>
      </c>
      <c r="F20" s="49" t="s">
        <v>7</v>
      </c>
      <c r="G20" s="49" t="s">
        <v>8</v>
      </c>
      <c r="H20" s="49" t="s">
        <v>9</v>
      </c>
      <c r="I20" s="49" t="s">
        <v>10</v>
      </c>
      <c r="J20" s="48" t="s">
        <v>11</v>
      </c>
      <c r="K20" s="48" t="s">
        <v>12</v>
      </c>
      <c r="L20" s="48" t="s">
        <v>13</v>
      </c>
      <c r="M20" s="48" t="s">
        <v>14</v>
      </c>
      <c r="N20" s="48" t="s">
        <v>15</v>
      </c>
      <c r="O20" s="48" t="s">
        <v>16</v>
      </c>
      <c r="P20" s="48" t="s">
        <v>13</v>
      </c>
      <c r="Q20" s="48" t="s">
        <v>17</v>
      </c>
      <c r="R20" s="48" t="s">
        <v>18</v>
      </c>
      <c r="S20" s="48" t="s">
        <v>19</v>
      </c>
      <c r="T20" s="48" t="s">
        <v>20</v>
      </c>
      <c r="U20" s="48" t="s">
        <v>21</v>
      </c>
      <c r="V20" s="48" t="s">
        <v>35</v>
      </c>
      <c r="W20" s="48" t="s">
        <v>36</v>
      </c>
      <c r="X20" s="48" t="s">
        <v>37</v>
      </c>
      <c r="Y20" s="48" t="s">
        <v>38</v>
      </c>
      <c r="Z20" s="48" t="s">
        <v>39</v>
      </c>
      <c r="AA20" s="49" t="s">
        <v>40</v>
      </c>
      <c r="AB20" s="48" t="s">
        <v>24</v>
      </c>
      <c r="AC20" s="48" t="s">
        <v>25</v>
      </c>
      <c r="AD20" s="49" t="s">
        <v>13</v>
      </c>
      <c r="AE20" s="48" t="s">
        <v>26</v>
      </c>
      <c r="AF20" s="49" t="s">
        <v>13</v>
      </c>
      <c r="AG20" s="48" t="s">
        <v>27</v>
      </c>
      <c r="AH20" s="49" t="s">
        <v>28</v>
      </c>
      <c r="AI20" s="48" t="s">
        <v>72</v>
      </c>
      <c r="AJ20" s="49" t="s">
        <v>30</v>
      </c>
      <c r="AK20" s="48" t="s">
        <v>31</v>
      </c>
      <c r="AL20" s="48" t="s">
        <v>32</v>
      </c>
      <c r="AM20" s="49" t="s">
        <v>33</v>
      </c>
      <c r="AN20" s="49" t="s">
        <v>34</v>
      </c>
      <c r="AO20" s="8"/>
    </row>
    <row r="21" spans="2:41" s="1" customFormat="1" ht="25.5" customHeight="1" thickBot="1">
      <c r="B21" s="580"/>
      <c r="C21" s="540" t="s">
        <v>73</v>
      </c>
      <c r="D21" s="541"/>
      <c r="E21" s="541"/>
      <c r="F21" s="541"/>
      <c r="G21" s="541"/>
      <c r="H21" s="541"/>
      <c r="I21" s="541"/>
      <c r="J21" s="541"/>
      <c r="K21" s="541"/>
      <c r="L21" s="541"/>
      <c r="M21" s="541"/>
      <c r="N21" s="541"/>
      <c r="O21" s="541"/>
      <c r="P21" s="541"/>
      <c r="Q21" s="541"/>
      <c r="R21" s="541"/>
      <c r="S21" s="541"/>
      <c r="T21" s="541"/>
      <c r="U21" s="541"/>
      <c r="V21" s="541"/>
      <c r="W21" s="541"/>
      <c r="X21" s="541"/>
      <c r="Y21" s="541"/>
      <c r="Z21" s="541"/>
      <c r="AA21" s="541"/>
      <c r="AB21" s="541"/>
      <c r="AC21" s="541"/>
      <c r="AD21" s="541"/>
      <c r="AE21" s="541"/>
      <c r="AF21" s="541"/>
      <c r="AG21" s="541"/>
      <c r="AH21" s="541"/>
      <c r="AI21" s="52"/>
      <c r="AJ21" s="51"/>
      <c r="AK21" s="51"/>
      <c r="AL21" s="51"/>
      <c r="AM21" s="51"/>
      <c r="AN21" s="53"/>
      <c r="AO21" s="8"/>
    </row>
    <row r="22" spans="2:41" s="1" customFormat="1" ht="25.5" customHeight="1">
      <c r="B22" s="580"/>
      <c r="C22" s="609" t="s">
        <v>74</v>
      </c>
      <c r="D22" s="611">
        <v>1</v>
      </c>
      <c r="E22" s="602" t="s">
        <v>44</v>
      </c>
      <c r="F22" s="602" t="s">
        <v>75</v>
      </c>
      <c r="G22" s="602" t="s">
        <v>76</v>
      </c>
      <c r="H22" s="612" t="s">
        <v>504</v>
      </c>
      <c r="I22" s="602" t="s">
        <v>77</v>
      </c>
      <c r="J22" s="602" t="s">
        <v>78</v>
      </c>
      <c r="K22" s="595" t="s">
        <v>79</v>
      </c>
      <c r="L22" s="597">
        <f>IF(K22="","",IF(K22="Muy Baja",0.2,IF(K22="Baja",0.4,IF(K22="Media",0.6,IF(K22="Alta",0.8,IF(K22="Muy Alta",1,))))))</f>
        <v>0.2</v>
      </c>
      <c r="M22" s="604" t="s">
        <v>80</v>
      </c>
      <c r="N22" s="597" t="str">
        <f>IF(M22="","",IF(NOT(ISERROR(MATCH(M22,'[2]Tabla Impacto'!$B$37:$B$39,0))),'[2]Tabla Impacto'!$F$37&amp;"Por favor no seleccionar los criterios de impacto(Afectación Económica o presupuestal y Pérdida Reputacional)",M22))</f>
        <v xml:space="preserve">     Entre 100 y 500 SMLMV </v>
      </c>
      <c r="O22" s="595" t="str">
        <f>IF(OR(M22='[2]Tabla Impacto'!$F$25,M22='[2]Tabla Impacto'!$F$31),"Leve",IF(OR(M22='[2]Tabla Impacto'!$F$26,M22='[2]Tabla Impacto'!$F$32),"Menor",IF(OR(M22='[2]Tabla Impacto'!$F$27,M22='[2]Tabla Impacto'!$F$33,M22='[2]Tabla Impacto'!$F$37),"Moderado",IF(OR(M22='[2]Tabla Impacto'!$F$28,M22='[2]Tabla Impacto'!$F$34,M22='[2]Tabla Impacto'!$F$38),"Mayor",IF(OR(M22='[2]Tabla Impacto'!$F$29,M22='[2]Tabla Impacto'!$F$35,M22='[2]Tabla Impacto'!$F$39),"Catastrófico","")))))</f>
        <v>Mayor</v>
      </c>
      <c r="P22" s="597">
        <f>IF(O22="","",IF(O22="Leve",0.2,IF(O22="Menor",0.4,IF(O22="Moderado",0.6,IF(O22="Mayor",0.8,IF(O22="Catastrófico",1,))))))</f>
        <v>0.8</v>
      </c>
      <c r="Q22" s="599" t="str">
        <f>IF(OR(AND(K22="Muy Baja",O22="Leve"),AND(K22="Muy Baja",O22="Menor"),AND(K22="Baja",O22="Leve")),"Bajo",IF(OR(AND(K22="Muy baja",O22="Moderado"),AND(K22="Baja",O22="Menor"),AND(K22="Baja",O22="Moderado"),AND(K22="Media",O22="Leve"),AND(K22="Media",O22="Menor"),AND(K22="Media",O22="Moderado"),AND(K22="Alta",O22="Leve"),AND(K22="Alta",O22="Menor")),"Moderado",IF(OR(AND(K22="Muy Baja",O22="Mayor"),AND(K22="Baja",O22="Mayor"),AND(K22="Media",O22="Mayor"),AND(K22="Alta",O22="Moderado"),AND(K22="Alta",O22="Mayor"),AND(K22="Muy Alta",O22="Leve"),AND(K22="Muy Alta",O22="Menor"),AND(K22="Muy Alta",O22="Moderado"),AND(K22="Muy Alta",O22="Mayor")),"Alto",IF(OR(AND(K22="Muy Baja",O22="Catastrófico"),AND(K22="Baja",O22="Catastrófico"),AND(K22="Media",O22="Catastrófico"),AND(K22="Alta",O22="Catastrófico"),AND(K22="Muy Alta",O22="Catastrófico")),"Extremo",""))))</f>
        <v>Alto</v>
      </c>
      <c r="R22" s="14">
        <v>1</v>
      </c>
      <c r="S22" s="54" t="s">
        <v>81</v>
      </c>
      <c r="T22" s="55" t="s">
        <v>507</v>
      </c>
      <c r="U22" s="14" t="s">
        <v>82</v>
      </c>
      <c r="V22" s="56" t="s">
        <v>83</v>
      </c>
      <c r="W22" s="56" t="s">
        <v>84</v>
      </c>
      <c r="X22" s="18" t="str">
        <f>IF(AND(V22="Preventivo",W22="Automático"),"50%",IF(AND(V22="Preventivo",W22="Manual"),"40%",IF(AND(V22="Detectivo",W22="Automático"),"40%",IF(AND(V22="Detectivo",W22="Manual"),"30%",IF(AND(V22="Correctivo",W22="Automático"),"35%",IF(AND(V22="Correctivo",W22="Manual"),"25%",""))))))</f>
        <v>40%</v>
      </c>
      <c r="Y22" s="56" t="s">
        <v>55</v>
      </c>
      <c r="Z22" s="56" t="s">
        <v>56</v>
      </c>
      <c r="AA22" s="56" t="s">
        <v>85</v>
      </c>
      <c r="AB22" s="19">
        <f>IFERROR(IF(U22="Probabilidad",(L22-(+L22*X22)),IF(U22="Impacto",L22,"")),"")</f>
        <v>0.12</v>
      </c>
      <c r="AC22" s="12" t="str">
        <f>IFERROR(IF(AB22="","",IF(AB22&lt;=0.2,"Muy Baja",IF(AB22&lt;=0.4,"Baja",IF(AB22&lt;=0.6,"Media",IF(AB22&lt;=0.8,"Alta","Muy Alta"))))),"")</f>
        <v>Muy Baja</v>
      </c>
      <c r="AD22" s="18">
        <f>+AB22</f>
        <v>0.12</v>
      </c>
      <c r="AE22" s="12" t="str">
        <f>IFERROR(IF(AF22="","",IF(AF22&lt;=0.2,"Leve",IF(AF22&lt;=0.4,"Menor",IF(AF22&lt;=0.6,"Moderado",IF(AF22&lt;=0.8,"Mayor","Catastrófico"))))),"")</f>
        <v>Mayor</v>
      </c>
      <c r="AF22" s="18">
        <f>IFERROR(IF(U22="Impacto",(P22-(+P22*X22)),IF(U22="Probabilidad",P22,"")),"")</f>
        <v>0.8</v>
      </c>
      <c r="AG22" s="13" t="str">
        <f>IFERROR(IF(OR(AND(AC22="Muy Baja",AE22="Leve"),AND(AC22="Muy Baja",AE22="Menor"),AND(AC22="Baja",AE22="Leve")),"Bajo",IF(OR(AND(AC22="Muy baja",AE22="Moderado"),AND(AC22="Baja",AE22="Menor"),AND(AC22="Baja",AE22="Moderado"),AND(AC22="Media",AE22="Leve"),AND(AC22="Media",AE22="Menor"),AND(AC22="Media",AE22="Moderado"),AND(AC22="Alta",AE22="Leve"),AND(AC22="Alta",AE22="Menor")),"Moderado",IF(OR(AND(AC22="Muy Baja",AE22="Mayor"),AND(AC22="Baja",AE22="Mayor"),AND(AC22="Media",AE22="Mayor"),AND(AC22="Alta",AE22="Moderado"),AND(AC22="Alta",AE22="Mayor"),AND(AC22="Muy Alta",AE22="Leve"),AND(AC22="Muy Alta",AE22="Menor"),AND(AC22="Muy Alta",AE22="Moderado"),AND(AC22="Muy Alta",AE22="Mayor")),"Alto",IF(OR(AND(AC22="Muy Baja",AE22="Catastrófico"),AND(AC22="Baja",AE22="Catastrófico"),AND(AC22="Media",AE22="Catastrófico"),AND(AC22="Alta",AE22="Catastrófico"),AND(AC22="Muy Alta",AE22="Catastrófico")),"Extremo","")))),"")</f>
        <v>Alto</v>
      </c>
      <c r="AH22" s="56"/>
      <c r="AI22" s="57"/>
      <c r="AJ22" s="57"/>
      <c r="AK22" s="57"/>
      <c r="AL22" s="57"/>
      <c r="AM22" s="57"/>
      <c r="AN22" s="57"/>
      <c r="AO22" s="8"/>
    </row>
    <row r="23" spans="2:41" s="1" customFormat="1" ht="25.5" customHeight="1">
      <c r="B23" s="580"/>
      <c r="C23" s="609"/>
      <c r="D23" s="611"/>
      <c r="E23" s="603"/>
      <c r="F23" s="603"/>
      <c r="G23" s="603"/>
      <c r="H23" s="613"/>
      <c r="I23" s="603"/>
      <c r="J23" s="603"/>
      <c r="K23" s="596"/>
      <c r="L23" s="598"/>
      <c r="M23" s="605"/>
      <c r="N23" s="598">
        <f ca="1">IF(NOT(ISERROR(MATCH(M23,_xlfn.ANCHORARRAY(H26),0))),#REF!&amp;"Por favor no seleccionar los criterios de impacto",M23)</f>
        <v>0</v>
      </c>
      <c r="O23" s="596"/>
      <c r="P23" s="598"/>
      <c r="Q23" s="600"/>
      <c r="R23" s="26">
        <v>2</v>
      </c>
      <c r="S23" s="371" t="s">
        <v>506</v>
      </c>
      <c r="T23" s="27"/>
      <c r="U23" s="26" t="str">
        <f>IF(OR(V23="Preventivo",V23="Detectivo"),"Probabilidad",IF(V23="Correctivo","Impacto",""))</f>
        <v/>
      </c>
      <c r="V23" s="28"/>
      <c r="W23" s="28"/>
      <c r="X23" s="29" t="str">
        <f>IF(AND(V23="Preventivo",W23="Automático"),"50%",IF(AND(V23="Preventivo",W23="Manual"),"40%",IF(AND(V23="Detectivo",W23="Automático"),"40%",IF(AND(V23="Detectivo",W23="Manual"),"30%",IF(AND(V23="Correctivo",W23="Automático"),"35%",IF(AND(V23="Correctivo",W23="Manual"),"25%",""))))))</f>
        <v/>
      </c>
      <c r="Y23" s="28"/>
      <c r="Z23" s="28"/>
      <c r="AA23" s="28"/>
      <c r="AB23" s="30" t="str">
        <f>IFERROR(IF(U23="Probabilidad",(L23-(+L23*X23)),IF(U23="Impacto",L23,"")),"")</f>
        <v/>
      </c>
      <c r="AC23" s="58" t="str">
        <f>IFERROR(IF(AB23="","",IF(AB23&lt;=0.2,"Muy Baja",IF(AB23&lt;=0.4,"Baja",IF(AB23&lt;=0.6,"Media",IF(AB23&lt;=0.8,"Alta","Muy Alta"))))),"")</f>
        <v/>
      </c>
      <c r="AD23" s="29" t="str">
        <f>+AB23</f>
        <v/>
      </c>
      <c r="AE23" s="58" t="str">
        <f>IFERROR(IF(AF23="","",IF(AF23&lt;=0.2,"Leve",IF(AF23&lt;=0.4,"Menor",IF(AF23&lt;=0.6,"Moderado",IF(AF23&lt;=0.8,"Mayor","Catastrófico"))))),"")</f>
        <v/>
      </c>
      <c r="AF23" s="29" t="str">
        <f>IFERROR(IF(U23="Impacto",(P23-(+P23*X23)),IF(U23="Probabilidad",P23,"")),"")</f>
        <v/>
      </c>
      <c r="AG23" s="59" t="str">
        <f>IFERROR(IF(OR(AND(AC23="Muy Baja",AE23="Leve"),AND(AC23="Muy Baja",AE23="Menor"),AND(AC23="Baja",AE23="Leve")),"Bajo",IF(OR(AND(AC23="Muy baja",AE23="Moderado"),AND(AC23="Baja",AE23="Menor"),AND(AC23="Baja",AE23="Moderado"),AND(AC23="Media",AE23="Leve"),AND(AC23="Media",AE23="Menor"),AND(AC23="Media",AE23="Moderado"),AND(AC23="Alta",AE23="Leve"),AND(AC23="Alta",AE23="Menor")),"Moderado",IF(OR(AND(AC23="Muy Baja",AE23="Mayor"),AND(AC23="Baja",AE23="Mayor"),AND(AC23="Media",AE23="Mayor"),AND(AC23="Alta",AE23="Moderado"),AND(AC23="Alta",AE23="Mayor"),AND(AC23="Muy Alta",AE23="Leve"),AND(AC23="Muy Alta",AE23="Menor"),AND(AC23="Muy Alta",AE23="Moderado"),AND(AC23="Muy Alta",AE23="Mayor")),"Alto",IF(OR(AND(AC23="Muy Baja",AE23="Catastrófico"),AND(AC23="Baja",AE23="Catastrófico"),AND(AC23="Media",AE23="Catastrófico"),AND(AC23="Alta",AE23="Catastrófico"),AND(AC23="Muy Alta",AE23="Catastrófico")),"Extremo","")))),"")</f>
        <v/>
      </c>
      <c r="AH23" s="28"/>
      <c r="AI23" s="60"/>
      <c r="AJ23" s="60"/>
      <c r="AK23" s="60"/>
      <c r="AL23" s="60"/>
      <c r="AM23" s="60"/>
      <c r="AN23" s="60"/>
      <c r="AO23" s="8"/>
    </row>
    <row r="24" spans="2:41" s="1" customFormat="1" ht="25.5" customHeight="1">
      <c r="B24" s="580"/>
      <c r="C24" s="609"/>
      <c r="D24" s="623">
        <v>2</v>
      </c>
      <c r="E24" s="603" t="s">
        <v>44</v>
      </c>
      <c r="F24" s="603" t="s">
        <v>86</v>
      </c>
      <c r="G24" s="603" t="s">
        <v>87</v>
      </c>
      <c r="H24" s="622" t="s">
        <v>505</v>
      </c>
      <c r="I24" s="603" t="s">
        <v>77</v>
      </c>
      <c r="J24" s="603" t="s">
        <v>78</v>
      </c>
      <c r="K24" s="596" t="s">
        <v>79</v>
      </c>
      <c r="L24" s="598">
        <f>IF(K24="","",IF(K24="Muy Baja",0.2,IF(K24="Baja",0.4,IF(K24="Media",0.6,IF(K24="Alta",0.8,IF(K24="Muy Alta",1,))))))</f>
        <v>0.2</v>
      </c>
      <c r="M24" s="605" t="s">
        <v>80</v>
      </c>
      <c r="N24" s="598" t="str">
        <f>IF(M24="","",IF(NOT(ISERROR(MATCH(M24,'[2]Tabla Impacto'!$B$37:$B$39,0))),'[2]Tabla Impacto'!$F$37&amp;"Por favor no seleccionar los criterios de impacto(Afectación Económica o presupuestal y Pérdida Reputacional)",M24))</f>
        <v xml:space="preserve">     Entre 100 y 500 SMLMV </v>
      </c>
      <c r="O24" s="596" t="str">
        <f>IF(OR(M24='[2]Tabla Impacto'!$F$25,M24='[2]Tabla Impacto'!$F$31),"Leve",IF(OR(M24='[2]Tabla Impacto'!$F$26,M24='[2]Tabla Impacto'!$F$32),"Menor",IF(OR(M24='[2]Tabla Impacto'!$F$27,M24='[2]Tabla Impacto'!$F$33,M24='[2]Tabla Impacto'!$F$37),"Moderado",IF(OR(M24='[2]Tabla Impacto'!$F$28,M24='[2]Tabla Impacto'!$F$34,M24='[2]Tabla Impacto'!$F$38),"Mayor",IF(OR(M24='[2]Tabla Impacto'!$F$29,M24='[2]Tabla Impacto'!$F$35,M24='[2]Tabla Impacto'!$F$39),"Catastrófico","")))))</f>
        <v>Mayor</v>
      </c>
      <c r="P24" s="598">
        <f>IF(O24="","",IF(O24="Leve",0.2,IF(O24="Menor",0.4,IF(O24="Moderado",0.6,IF(O24="Mayor",0.8,IF(O24="Catastrófico",1,))))))</f>
        <v>0.8</v>
      </c>
      <c r="Q24" s="600" t="str">
        <f>IF(OR(AND(K24="Muy Baja",O24="Leve"),AND(K24="Muy Baja",O24="Menor"),AND(K24="Baja",O24="Leve")),"Bajo",IF(OR(AND(K24="Muy baja",O24="Moderado"),AND(K24="Baja",O24="Menor"),AND(K24="Baja",O24="Moderado"),AND(K24="Media",O24="Leve"),AND(K24="Media",O24="Menor"),AND(K24="Media",O24="Moderado"),AND(K24="Alta",O24="Leve"),AND(K24="Alta",O24="Menor")),"Moderado",IF(OR(AND(K24="Muy Baja",O24="Mayor"),AND(K24="Baja",O24="Mayor"),AND(K24="Media",O24="Mayor"),AND(K24="Alta",O24="Moderado"),AND(K24="Alta",O24="Mayor"),AND(K24="Muy Alta",O24="Leve"),AND(K24="Muy Alta",O24="Menor"),AND(K24="Muy Alta",O24="Moderado"),AND(K24="Muy Alta",O24="Mayor")),"Alto",IF(OR(AND(K24="Muy Baja",O24="Catastrófico"),AND(K24="Baja",O24="Catastrófico"),AND(K24="Media",O24="Catastrófico"),AND(K24="Alta",O24="Catastrófico"),AND(K24="Muy Alta",O24="Catastrófico")),"Extremo",""))))</f>
        <v>Alto</v>
      </c>
      <c r="R24" s="26">
        <v>1</v>
      </c>
      <c r="S24" s="27" t="s">
        <v>508</v>
      </c>
      <c r="T24" s="61" t="s">
        <v>509</v>
      </c>
      <c r="U24" s="26" t="s">
        <v>82</v>
      </c>
      <c r="V24" s="62" t="s">
        <v>88</v>
      </c>
      <c r="W24" s="28" t="s">
        <v>84</v>
      </c>
      <c r="X24" s="29" t="str">
        <f>IF(AND(V24="Preventivo",W24="Automático"),"50%",IF(AND(V24="Preventivo",W24="Manual"),"40%",IF(AND(V24="Detectivo",W24="Automático"),"40%",IF(AND(V24="Detectivo",W24="Manual"),"30%",IF(AND(V24="Correctivo",W24="Automático"),"35%",IF(AND(V24="Correctivo",W24="Manual"),"25%",""))))))</f>
        <v>40%</v>
      </c>
      <c r="Y24" s="62" t="s">
        <v>55</v>
      </c>
      <c r="Z24" s="62" t="s">
        <v>56</v>
      </c>
      <c r="AA24" s="28" t="s">
        <v>85</v>
      </c>
      <c r="AB24" s="30">
        <f>IFERROR(IF(U24="Probabilidad",(L24-(+L24*X24)),IF(U24="Impacto",L24,"")),"")</f>
        <v>0.12</v>
      </c>
      <c r="AC24" s="24" t="str">
        <f>IFERROR(IF(AB24="","",IF(AB24&lt;=0.2,"Muy Baja",IF(AB24&lt;=0.4,"Baja",IF(AB24&lt;=0.6,"Media",IF(AB24&lt;=0.8,"Alta","Muy Alta"))))),"")</f>
        <v>Muy Baja</v>
      </c>
      <c r="AD24" s="29">
        <f>+AB24</f>
        <v>0.12</v>
      </c>
      <c r="AE24" s="24" t="str">
        <f>IFERROR(IF(AF24="","",IF(AF24&lt;=0.2,"Leve",IF(AF24&lt;=0.4,"Menor",IF(AF24&lt;=0.6,"Moderado",IF(AF24&lt;=0.8,"Mayor","Catastrófico"))))),"")</f>
        <v>Mayor</v>
      </c>
      <c r="AF24" s="29">
        <f>IFERROR(IF(U24="Impacto",(P24-(+P24*X24)),IF(U24="Probabilidad",P24,"")),"")</f>
        <v>0.8</v>
      </c>
      <c r="AG24" s="25" t="str">
        <f>IFERROR(IF(OR(AND(AC24="Muy Baja",AE24="Leve"),AND(AC24="Muy Baja",AE24="Menor"),AND(AC24="Baja",AE24="Leve")),"Bajo",IF(OR(AND(AC24="Muy baja",AE24="Moderado"),AND(AC24="Baja",AE24="Menor"),AND(AC24="Baja",AE24="Moderado"),AND(AC24="Media",AE24="Leve"),AND(AC24="Media",AE24="Menor"),AND(AC24="Media",AE24="Moderado"),AND(AC24="Alta",AE24="Leve"),AND(AC24="Alta",AE24="Menor")),"Moderado",IF(OR(AND(AC24="Muy Baja",AE24="Mayor"),AND(AC24="Baja",AE24="Mayor"),AND(AC24="Media",AE24="Mayor"),AND(AC24="Alta",AE24="Moderado"),AND(AC24="Alta",AE24="Mayor"),AND(AC24="Muy Alta",AE24="Leve"),AND(AC24="Muy Alta",AE24="Menor"),AND(AC24="Muy Alta",AE24="Moderado"),AND(AC24="Muy Alta",AE24="Mayor")),"Alto",IF(OR(AND(AC24="Muy Baja",AE24="Catastrófico"),AND(AC24="Baja",AE24="Catastrófico"),AND(AC24="Media",AE24="Catastrófico"),AND(AC24="Alta",AE24="Catastrófico"),AND(AC24="Muy Alta",AE24="Catastrófico")),"Extremo","")))),"")</f>
        <v>Alto</v>
      </c>
      <c r="AH24" s="28"/>
      <c r="AI24" s="60"/>
      <c r="AJ24" s="60"/>
      <c r="AK24" s="60"/>
      <c r="AL24" s="60"/>
      <c r="AM24" s="60"/>
      <c r="AN24" s="60"/>
      <c r="AO24" s="8"/>
    </row>
    <row r="25" spans="2:41" s="1" customFormat="1" ht="25.5" customHeight="1">
      <c r="B25" s="580"/>
      <c r="C25" s="609"/>
      <c r="D25" s="623"/>
      <c r="E25" s="603"/>
      <c r="F25" s="603"/>
      <c r="G25" s="603"/>
      <c r="H25" s="622"/>
      <c r="I25" s="603"/>
      <c r="J25" s="603"/>
      <c r="K25" s="596"/>
      <c r="L25" s="598"/>
      <c r="M25" s="605"/>
      <c r="N25" s="598">
        <f ca="1">IF(NOT(ISERROR(MATCH(M25,_xlfn.ANCHORARRAY(#REF!),0))),#REF!&amp;"Por favor no seleccionar los criterios de impacto",M25)</f>
        <v>0</v>
      </c>
      <c r="O25" s="596"/>
      <c r="P25" s="598"/>
      <c r="Q25" s="600"/>
      <c r="R25" s="26">
        <v>2</v>
      </c>
      <c r="S25" s="27"/>
      <c r="T25" s="27"/>
      <c r="U25" s="26" t="str">
        <f>IF(OR(V25="Preventivo",V25="Detectivo"),"Probabilidad",IF(V25="Correctivo","Impacto",""))</f>
        <v/>
      </c>
      <c r="V25" s="28"/>
      <c r="W25" s="28"/>
      <c r="X25" s="29" t="str">
        <f>IF(AND(V25="Preventivo",W25="Automático"),"50%",IF(AND(V25="Preventivo",W25="Manual"),"40%",IF(AND(V25="Detectivo",W25="Automático"),"40%",IF(AND(V25="Detectivo",W25="Manual"),"30%",IF(AND(V25="Correctivo",W25="Automático"),"35%",IF(AND(V25="Correctivo",W25="Manual"),"25%",""))))))</f>
        <v/>
      </c>
      <c r="Y25" s="28"/>
      <c r="Z25" s="28"/>
      <c r="AA25" s="62"/>
      <c r="AB25" s="30" t="str">
        <f>IFERROR(IF(U25="Probabilidad",(L25-(+L25*X25)),IF(U25="Impacto",L25,"")),"")</f>
        <v/>
      </c>
      <c r="AC25" s="58" t="str">
        <f>IFERROR(IF(AB25="","",IF(AB25&lt;=0.2,"Muy Baja",IF(AB25&lt;=0.4,"Baja",IF(AB25&lt;=0.6,"Media",IF(AB25&lt;=0.8,"Alta","Muy Alta"))))),"")</f>
        <v/>
      </c>
      <c r="AD25" s="29" t="str">
        <f>+AB25</f>
        <v/>
      </c>
      <c r="AE25" s="58" t="str">
        <f>IFERROR(IF(AF25="","",IF(AF25&lt;=0.2,"Leve",IF(AF25&lt;=0.4,"Menor",IF(AF25&lt;=0.6,"Moderado",IF(AF25&lt;=0.8,"Mayor","Catastrófico"))))),"")</f>
        <v/>
      </c>
      <c r="AF25" s="29" t="str">
        <f>IFERROR(IF(U25="Impacto",(P25-(+P25*X25)),IF(U25="Probabilidad",P25,"")),"")</f>
        <v/>
      </c>
      <c r="AG25" s="59" t="str">
        <f>IFERROR(IF(OR(AND(AC25="Muy Baja",AE25="Leve"),AND(AC25="Muy Baja",AE25="Menor"),AND(AC25="Baja",AE25="Leve")),"Bajo",IF(OR(AND(AC25="Muy baja",AE25="Moderado"),AND(AC25="Baja",AE25="Menor"),AND(AC25="Baja",AE25="Moderado"),AND(AC25="Media",AE25="Leve"),AND(AC25="Media",AE25="Menor"),AND(AC25="Media",AE25="Moderado"),AND(AC25="Alta",AE25="Leve"),AND(AC25="Alta",AE25="Menor")),"Moderado",IF(OR(AND(AC25="Muy Baja",AE25="Mayor"),AND(AC25="Baja",AE25="Mayor"),AND(AC25="Media",AE25="Mayor"),AND(AC25="Alta",AE25="Moderado"),AND(AC25="Alta",AE25="Mayor"),AND(AC25="Muy Alta",AE25="Leve"),AND(AC25="Muy Alta",AE25="Menor"),AND(AC25="Muy Alta",AE25="Moderado"),AND(AC25="Muy Alta",AE25="Mayor")),"Alto",IF(OR(AND(AC25="Muy Baja",AE25="Catastrófico"),AND(AC25="Baja",AE25="Catastrófico"),AND(AC25="Media",AE25="Catastrófico"),AND(AC25="Alta",AE25="Catastrófico"),AND(AC25="Muy Alta",AE25="Catastrófico")),"Extremo","")))),"")</f>
        <v/>
      </c>
      <c r="AH25" s="28"/>
      <c r="AI25" s="60"/>
      <c r="AJ25" s="60"/>
      <c r="AK25" s="60"/>
      <c r="AL25" s="60"/>
      <c r="AM25" s="60"/>
      <c r="AN25" s="60"/>
      <c r="AO25" s="8"/>
    </row>
    <row r="26" spans="2:41" s="1" customFormat="1" ht="25.5" customHeight="1" thickBot="1">
      <c r="B26" s="580"/>
      <c r="C26" s="610"/>
      <c r="D26" s="608"/>
      <c r="E26" s="618"/>
      <c r="F26" s="618"/>
      <c r="G26" s="618"/>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4"/>
      <c r="AH26" s="63"/>
      <c r="AI26" s="63"/>
      <c r="AJ26" s="63"/>
      <c r="AK26" s="63"/>
      <c r="AL26" s="63"/>
      <c r="AM26" s="63"/>
      <c r="AN26" s="65"/>
      <c r="AO26" s="8"/>
    </row>
    <row r="27" spans="2:41" s="1" customFormat="1" ht="25.5" customHeight="1" thickBot="1">
      <c r="B27" s="580" t="s">
        <v>551</v>
      </c>
      <c r="C27" s="48" t="s">
        <v>1</v>
      </c>
      <c r="D27" s="48" t="s">
        <v>2</v>
      </c>
      <c r="E27" s="49" t="s">
        <v>6</v>
      </c>
      <c r="F27" s="49" t="s">
        <v>7</v>
      </c>
      <c r="G27" s="49" t="s">
        <v>8</v>
      </c>
      <c r="H27" s="49" t="s">
        <v>9</v>
      </c>
      <c r="I27" s="49" t="s">
        <v>10</v>
      </c>
      <c r="J27" s="48" t="s">
        <v>11</v>
      </c>
      <c r="K27" s="48" t="s">
        <v>12</v>
      </c>
      <c r="L27" s="48" t="s">
        <v>13</v>
      </c>
      <c r="M27" s="48" t="s">
        <v>14</v>
      </c>
      <c r="N27" s="48" t="s">
        <v>15</v>
      </c>
      <c r="O27" s="48" t="s">
        <v>16</v>
      </c>
      <c r="P27" s="48" t="s">
        <v>13</v>
      </c>
      <c r="Q27" s="48" t="s">
        <v>17</v>
      </c>
      <c r="R27" s="48" t="s">
        <v>18</v>
      </c>
      <c r="S27" s="48" t="s">
        <v>19</v>
      </c>
      <c r="T27" s="48" t="s">
        <v>20</v>
      </c>
      <c r="U27" s="48" t="s">
        <v>21</v>
      </c>
      <c r="V27" s="48" t="s">
        <v>35</v>
      </c>
      <c r="W27" s="48" t="s">
        <v>36</v>
      </c>
      <c r="X27" s="48" t="s">
        <v>37</v>
      </c>
      <c r="Y27" s="48" t="s">
        <v>38</v>
      </c>
      <c r="Z27" s="48" t="s">
        <v>39</v>
      </c>
      <c r="AA27" s="49" t="s">
        <v>40</v>
      </c>
      <c r="AB27" s="48" t="s">
        <v>24</v>
      </c>
      <c r="AC27" s="48" t="s">
        <v>25</v>
      </c>
      <c r="AD27" s="49" t="s">
        <v>13</v>
      </c>
      <c r="AE27" s="48" t="s">
        <v>26</v>
      </c>
      <c r="AF27" s="49" t="s">
        <v>13</v>
      </c>
      <c r="AG27" s="48" t="s">
        <v>27</v>
      </c>
      <c r="AH27" s="49" t="s">
        <v>28</v>
      </c>
      <c r="AI27" s="48" t="s">
        <v>72</v>
      </c>
      <c r="AJ27" s="49" t="s">
        <v>30</v>
      </c>
      <c r="AK27" s="48" t="s">
        <v>31</v>
      </c>
      <c r="AL27" s="48" t="s">
        <v>32</v>
      </c>
      <c r="AM27" s="49" t="s">
        <v>33</v>
      </c>
      <c r="AN27" s="49" t="s">
        <v>34</v>
      </c>
      <c r="AO27" s="8"/>
    </row>
    <row r="28" spans="2:41" s="1" customFormat="1" ht="25.5" customHeight="1" thickBot="1">
      <c r="B28" s="580"/>
      <c r="C28" s="540" t="s">
        <v>89</v>
      </c>
      <c r="D28" s="541"/>
      <c r="E28" s="541"/>
      <c r="F28" s="541"/>
      <c r="G28" s="541"/>
      <c r="H28" s="541"/>
      <c r="I28" s="541"/>
      <c r="J28" s="541"/>
      <c r="K28" s="541"/>
      <c r="L28" s="541"/>
      <c r="M28" s="541"/>
      <c r="N28" s="541"/>
      <c r="O28" s="541"/>
      <c r="P28" s="541"/>
      <c r="Q28" s="541"/>
      <c r="R28" s="541"/>
      <c r="S28" s="541"/>
      <c r="T28" s="541"/>
      <c r="U28" s="541"/>
      <c r="V28" s="541"/>
      <c r="W28" s="541"/>
      <c r="X28" s="541"/>
      <c r="Y28" s="541"/>
      <c r="Z28" s="541"/>
      <c r="AA28" s="541"/>
      <c r="AB28" s="541"/>
      <c r="AC28" s="541"/>
      <c r="AD28" s="541"/>
      <c r="AE28" s="541"/>
      <c r="AF28" s="541"/>
      <c r="AG28" s="541"/>
      <c r="AH28" s="541"/>
      <c r="AI28" s="52"/>
      <c r="AJ28" s="51"/>
      <c r="AK28" s="51"/>
      <c r="AL28" s="51"/>
      <c r="AM28" s="51"/>
      <c r="AN28" s="53"/>
      <c r="AO28" s="8"/>
    </row>
    <row r="29" spans="2:41" s="1" customFormat="1" ht="54.75" customHeight="1">
      <c r="B29" s="580"/>
      <c r="C29" s="619" t="s">
        <v>90</v>
      </c>
      <c r="D29" s="611">
        <v>1</v>
      </c>
      <c r="E29" s="602" t="s">
        <v>44</v>
      </c>
      <c r="F29" s="602" t="s">
        <v>630</v>
      </c>
      <c r="G29" s="602" t="s">
        <v>631</v>
      </c>
      <c r="H29" s="613" t="str">
        <f>CONCATENATE(E29," ",F29," ",G29)</f>
        <v>Reputacional Manipulación o adulteración de la información registrada en la ficha en el momento de la encuesta para acceder a beneficios y subsidios por parte de los beneficiarios con una categoría socioeconómica baja.</v>
      </c>
      <c r="I29" s="603" t="s">
        <v>77</v>
      </c>
      <c r="J29" s="602" t="s">
        <v>92</v>
      </c>
      <c r="K29" s="625" t="s">
        <v>543</v>
      </c>
      <c r="L29" s="597">
        <f>IF(K29="","",IF(K29="Muy Baja",0.2,IF(K29="Baja",0.4,IF(K29="Media",0.6,IF(K29="Alta",0.8,IF(K29="Muy Alta",1,))))))</f>
        <v>0.8</v>
      </c>
      <c r="M29" s="604" t="s">
        <v>93</v>
      </c>
      <c r="N29" s="597" t="str">
        <f>IF(M29="","",IF(NOT(ISERROR(MATCH(M29,'[3]Tabla Impacto'!$B$37:$B$39,0))),'[3]Tabla Impacto'!$F$37&amp;"Por favor no seleccionar los criterios de impacto(Afectación Económica o presupuestal y Pérdida Reputacional)",M29))</f>
        <v xml:space="preserve">     El riesgo afecta la imagen de la entidad a nivel nacional, con efecto publicitarios sostenible a nivel país</v>
      </c>
      <c r="O29" s="625" t="str">
        <f>IF(OR(M29='[3]Tabla Impacto'!$F$25,M29='[3]Tabla Impacto'!$F$31),"Leve",IF(OR(M29='[3]Tabla Impacto'!$F$26,M29='[3]Tabla Impacto'!$F$32),"Menor",IF(OR(M29='[3]Tabla Impacto'!$F$27,M29='[3]Tabla Impacto'!$F$33,M29='[3]Tabla Impacto'!$F$37),"Moderado",IF(OR(M29='[3]Tabla Impacto'!$F$28,M29='[3]Tabla Impacto'!$F$34,M29='[3]Tabla Impacto'!$F$38),"Mayor",IF(OR(M29='[3]Tabla Impacto'!$F$29,M29='[3]Tabla Impacto'!$F$35,M29='[3]Tabla Impacto'!$F$39),"Catastrófico","")))))</f>
        <v>Catastrófico</v>
      </c>
      <c r="P29" s="597">
        <f>IF(O29="","",IF(O29="Leve",0.2,IF(O29="Menor",0.4,IF(O29="Moderado",0.6,IF(O29="Mayor",0.8,IF(O29="Catastrófico",1,))))))</f>
        <v>1</v>
      </c>
      <c r="Q29" s="627" t="str">
        <f>IF(OR(AND(K29="Muy Baja",O29="Leve"),AND(K29="Muy Baja",O29="Menor"),AND(K29="Baja",O29="Leve")),"Bajo",IF(OR(AND(K29="Muy baja",O29="Moderado"),AND(K29="Baja",O29="Menor"),AND(K29="Baja",O29="Moderado"),AND(K29="Media",O29="Leve"),AND(K29="Media",O29="Menor"),AND(K29="Media",O29="Moderado"),AND(K29="Alta",O29="Leve"),AND(K29="Alta",O29="Menor")),"Moderado",IF(OR(AND(K29="Muy Baja",O29="Mayor"),AND(K29="Baja",O29="Mayor"),AND(K29="Media",O29="Mayor"),AND(K29="Alta",O29="Moderado"),AND(K29="Alta",O29="Mayor"),AND(K29="Muy Alta",O29="Leve"),AND(K29="Muy Alta",O29="Menor"),AND(K29="Muy Alta",O29="Moderado"),AND(K29="Muy Alta",O29="Mayor")),"Alto",IF(OR(AND(K29="Muy Baja",O29="Catastrófico"),AND(K29="Baja",O29="Catastrófico"),AND(K29="Media",O29="Catastrófico"),AND(K29="Alta",O29="Catastrófico"),AND(K29="Muy Alta",O29="Catastrófico")),"Extremo",""))))</f>
        <v>Extremo</v>
      </c>
      <c r="R29" s="14">
        <v>1</v>
      </c>
      <c r="S29" s="66" t="s">
        <v>632</v>
      </c>
      <c r="T29" s="66" t="s">
        <v>94</v>
      </c>
      <c r="U29" s="14" t="str">
        <f t="shared" ref="U29:U36" si="8">IF(OR(V29="Preventivo",V29="Detectivo"),"Probabilidad",IF(V29="Correctivo","Impacto",""))</f>
        <v>Probabilidad</v>
      </c>
      <c r="V29" s="17" t="s">
        <v>88</v>
      </c>
      <c r="W29" s="17" t="s">
        <v>54</v>
      </c>
      <c r="X29" s="18" t="str">
        <f t="shared" ref="X29:X36" si="9">IF(AND(V29="Preventivo",W29="Automático"),"50%",IF(AND(V29="Preventivo",W29="Manual"),"40%",IF(AND(V29="Detectivo",W29="Automático"),"40%",IF(AND(V29="Detectivo",W29="Manual"),"30%",IF(AND(V29="Correctivo",W29="Automático"),"35%",IF(AND(V29="Correctivo",W29="Manual"),"25%",""))))))</f>
        <v>40%</v>
      </c>
      <c r="Y29" s="17" t="s">
        <v>55</v>
      </c>
      <c r="Z29" s="17" t="s">
        <v>95</v>
      </c>
      <c r="AA29" s="17" t="s">
        <v>96</v>
      </c>
      <c r="AB29" s="508">
        <f>IFERROR(IF(U29="Probabilidad",(L29-(+L29*X29)),IF(U29="Impacto",L29,"")),"")</f>
        <v>0.48</v>
      </c>
      <c r="AC29" s="506" t="str">
        <f>IFERROR(IF(AB29="","",IF(AB29&lt;=0.2,"Muy Baja",IF(AB29&lt;=0.4,"Baja",IF(AB29&lt;=0.6,"Media",IF(AB29&lt;=0.8,"Alta","Muy Alta"))))),"")</f>
        <v>Media</v>
      </c>
      <c r="AD29" s="509">
        <f>+AB29</f>
        <v>0.48</v>
      </c>
      <c r="AE29" s="506" t="str">
        <f>IFERROR(IF(AF29="","",IF(AF29&lt;=0.2,"Leve",IF(AF29&lt;=0.4,"Menor",IF(AF29&lt;=0.6,"Moderado",IF(AF29&lt;=0.8,"Mayor","Catastrófico"))))),"")</f>
        <v>Catastrófico</v>
      </c>
      <c r="AF29" s="509">
        <f>IFERROR(IF(U29="Impacto",(P29-(+P29*X29)),IF(U29="Probabilidad",P29,"")),"")</f>
        <v>1</v>
      </c>
      <c r="AG29" s="507" t="str">
        <f>IFERROR(IF(OR(AND(AC29="Muy Baja",AE29="Leve"),AND(AC29="Muy Baja",AE29="Menor"),AND(AC29="Baja",AE29="Leve")),"Bajo",IF(OR(AND(AC29="Muy baja",AE29="Moderado"),AND(AC29="Baja",AE29="Menor"),AND(AC29="Baja",AE29="Moderado"),AND(AC29="Media",AE29="Leve"),AND(AC29="Media",AE29="Menor"),AND(AC29="Media",AE29="Moderado"),AND(AC29="Alta",AE29="Leve"),AND(AC29="Alta",AE29="Menor")),"Moderado",IF(OR(AND(AC29="Muy Baja",AE29="Mayor"),AND(AC29="Baja",AE29="Mayor"),AND(AC29="Media",AE29="Mayor"),AND(AC29="Alta",AE29="Moderado"),AND(AC29="Alta",AE29="Mayor"),AND(AC29="Muy Alta",AE29="Leve"),AND(AC29="Muy Alta",AE29="Menor"),AND(AC29="Muy Alta",AE29="Moderado"),AND(AC29="Muy Alta",AE29="Mayor")),"Alto",IF(OR(AND(AC29="Muy Baja",AE29="Catastrófico"),AND(AC29="Baja",AE29="Catastrófico"),AND(AC29="Media",AE29="Catastrófico"),AND(AC29="Alta",AE29="Catastrófico"),AND(AC29="Muy Alta",AE29="Catastrófico")),"Extremo","")))),"")</f>
        <v>Extremo</v>
      </c>
      <c r="AH29" s="510" t="s">
        <v>58</v>
      </c>
      <c r="AI29" s="57"/>
      <c r="AJ29" s="57"/>
      <c r="AK29" s="57"/>
      <c r="AL29" s="57"/>
      <c r="AM29" s="57"/>
      <c r="AN29" s="57"/>
      <c r="AO29" s="8"/>
    </row>
    <row r="30" spans="2:41" s="1" customFormat="1" ht="43.5" customHeight="1">
      <c r="B30" s="580"/>
      <c r="C30" s="620"/>
      <c r="D30" s="611"/>
      <c r="E30" s="603"/>
      <c r="F30" s="603"/>
      <c r="G30" s="603"/>
      <c r="H30" s="622"/>
      <c r="I30" s="603"/>
      <c r="J30" s="603"/>
      <c r="K30" s="626"/>
      <c r="L30" s="598"/>
      <c r="M30" s="605"/>
      <c r="N30" s="598">
        <f ca="1">IF(NOT(ISERROR(MATCH(M30,_xlfn.ANCHORARRAY(H33),0))),#REF!&amp;"Por favor no seleccionar los criterios de impacto",M30)</f>
        <v>0</v>
      </c>
      <c r="O30" s="626"/>
      <c r="P30" s="598"/>
      <c r="Q30" s="624"/>
      <c r="R30" s="26">
        <v>2</v>
      </c>
      <c r="S30" s="27" t="s">
        <v>633</v>
      </c>
      <c r="T30" s="27" t="s">
        <v>634</v>
      </c>
      <c r="U30" s="26" t="str">
        <f t="shared" si="8"/>
        <v>Probabilidad</v>
      </c>
      <c r="V30" s="28" t="s">
        <v>88</v>
      </c>
      <c r="W30" s="28" t="s">
        <v>54</v>
      </c>
      <c r="X30" s="29" t="str">
        <f t="shared" si="9"/>
        <v>40%</v>
      </c>
      <c r="Y30" s="17" t="s">
        <v>55</v>
      </c>
      <c r="Z30" s="28" t="s">
        <v>56</v>
      </c>
      <c r="AA30" s="28" t="s">
        <v>57</v>
      </c>
      <c r="AB30" s="508">
        <f>IFERROR(IF(U30="Probabilidad",(L29-(+L29*X30)),IF(U30="Impacto",L29,"")),"")</f>
        <v>0.48</v>
      </c>
      <c r="AC30" s="506" t="str">
        <f t="shared" ref="AC30" si="10">IFERROR(IF(AB30="","",IF(AB30&lt;=0.2,"Muy Baja",IF(AB30&lt;=0.4,"Baja",IF(AB30&lt;=0.6,"Media",IF(AB30&lt;=0.8,"Alta","Muy Alta"))))),"")</f>
        <v>Media</v>
      </c>
      <c r="AD30" s="509">
        <f t="shared" ref="AD30:AD36" si="11">+AB30</f>
        <v>0.48</v>
      </c>
      <c r="AE30" s="506" t="str">
        <f t="shared" ref="AE30" si="12">IFERROR(IF(AF30="","",IF(AF30&lt;=0.2,"Leve",IF(AF30&lt;=0.4,"Menor",IF(AF30&lt;=0.6,"Moderado",IF(AF30&lt;=0.8,"Mayor","Catastrófico"))))),"")</f>
        <v>Leve</v>
      </c>
      <c r="AF30" s="509">
        <f t="shared" ref="AF30:AF31" si="13">IFERROR(IF(U30="Impacto",(P30-(+P30*X30)),IF(U30="Probabilidad",P30,"")),"")</f>
        <v>0</v>
      </c>
      <c r="AG30" s="507" t="str">
        <f t="shared" ref="AG30:AG36" si="14">IFERROR(IF(OR(AND(AC30="Muy Baja",AE30="Leve"),AND(AC30="Muy Baja",AE30="Menor"),AND(AC30="Baja",AE30="Leve")),"Bajo",IF(OR(AND(AC30="Muy baja",AE30="Moderado"),AND(AC30="Baja",AE30="Menor"),AND(AC30="Baja",AE30="Moderado"),AND(AC30="Media",AE30="Leve"),AND(AC30="Media",AE30="Menor"),AND(AC30="Media",AE30="Moderado"),AND(AC30="Alta",AE30="Leve"),AND(AC30="Alta",AE30="Menor")),"Moderado",IF(OR(AND(AC30="Muy Baja",AE30="Mayor"),AND(AC30="Baja",AE30="Mayor"),AND(AC30="Media",AE30="Mayor"),AND(AC30="Alta",AE30="Moderado"),AND(AC30="Alta",AE30="Mayor"),AND(AC30="Muy Alta",AE30="Leve"),AND(AC30="Muy Alta",AE30="Menor"),AND(AC30="Muy Alta",AE30="Moderado"),AND(AC30="Muy Alta",AE30="Mayor")),"Alto",IF(OR(AND(AC30="Muy Baja",AE30="Catastrófico"),AND(AC30="Baja",AE30="Catastrófico"),AND(AC30="Media",AE30="Catastrófico"),AND(AC30="Alta",AE30="Catastrófico"),AND(AC30="Muy Alta",AE30="Catastrófico")),"Extremo","")))),"")</f>
        <v>Moderado</v>
      </c>
      <c r="AH30" s="510" t="s">
        <v>58</v>
      </c>
      <c r="AI30" s="60"/>
      <c r="AJ30" s="60"/>
      <c r="AK30" s="60"/>
      <c r="AL30" s="60"/>
      <c r="AM30" s="60"/>
      <c r="AN30" s="60"/>
      <c r="AO30" s="8"/>
    </row>
    <row r="31" spans="2:41" s="1" customFormat="1" ht="48" customHeight="1">
      <c r="B31" s="580"/>
      <c r="C31" s="620"/>
      <c r="D31" s="623">
        <v>2</v>
      </c>
      <c r="E31" s="603" t="s">
        <v>44</v>
      </c>
      <c r="F31" s="603" t="s">
        <v>635</v>
      </c>
      <c r="G31" s="603" t="s">
        <v>636</v>
      </c>
      <c r="H31" s="622" t="str">
        <f>CONCATENATE(E31," ",F31," ",G31)</f>
        <v>Reputacional Recibir del solicitante de algún trámite o solicitar por parte de los funcionarios, dinero, favores o regalos a cambio de algún trámite de la oficina en los diferentes canales de atención como son los puntos descentralizados y las jornadas de ampliación de cobertura favorecimiento a usuarios en los diferentes trámites del SISBEN.</v>
      </c>
      <c r="I31" s="603" t="s">
        <v>77</v>
      </c>
      <c r="J31" s="603" t="s">
        <v>99</v>
      </c>
      <c r="K31" s="626" t="s">
        <v>544</v>
      </c>
      <c r="L31" s="598">
        <f>IF(K31="","",IF(K31="Muy Baja",0.2,IF(K31="Baja",0.4,IF(K31="Media",0.6,IF(K31="Alta",0.8,IF(K31="Muy Alta",1,))))))</f>
        <v>0.6</v>
      </c>
      <c r="M31" s="605" t="s">
        <v>100</v>
      </c>
      <c r="N31" s="598" t="str">
        <f>IF(M31="","",IF(NOT(ISERROR(MATCH(M31,'[3]Tabla Impacto'!$B$37:$B$39,0))),'[3]Tabla Impacto'!$F$37&amp;"Por favor no seleccionar los criterios de impacto(Afectación Económica o presupuestal y Pérdida Reputacional)",M31))</f>
        <v xml:space="preserve">     El riesgo afecta la imagen de de la entidad con efecto publicitario sostenido a nivel de sector administrativo, nivel departamental o municipal</v>
      </c>
      <c r="O31" s="626" t="str">
        <f>IF(OR(M31='[3]Tabla Impacto'!$F$25,M31='[3]Tabla Impacto'!$F$31),"Leve",IF(OR(M31='[3]Tabla Impacto'!$F$26,M31='[3]Tabla Impacto'!$F$32),"Menor",IF(OR(M31='[3]Tabla Impacto'!$F$27,M31='[3]Tabla Impacto'!$F$33,M31='[3]Tabla Impacto'!$F$37),"Moderado",IF(OR(M31='[3]Tabla Impacto'!$F$28,M31='[3]Tabla Impacto'!$F$34,M31='[3]Tabla Impacto'!$F$38),"Mayor",IF(OR(M31='[3]Tabla Impacto'!$F$29,M31='[3]Tabla Impacto'!$F$35,M31='[3]Tabla Impacto'!$F$39),"Catastrófico","")))))</f>
        <v>Mayor</v>
      </c>
      <c r="P31" s="598">
        <f>IF(O31="","",IF(O31="Leve",0.2,IF(O31="Menor",0.4,IF(O31="Moderado",0.6,IF(O31="Mayor",0.8,IF(O31="Catastrófico",1,))))))</f>
        <v>0.8</v>
      </c>
      <c r="Q31" s="624" t="str">
        <f>IF(OR(AND(K31="Muy Baja",O31="Leve"),AND(K31="Muy Baja",O31="Menor"),AND(K31="Baja",O31="Leve")),"Bajo",IF(OR(AND(K31="Muy baja",O31="Moderado"),AND(K31="Baja",O31="Menor"),AND(K31="Baja",O31="Moderado"),AND(K31="Media",O31="Leve"),AND(K31="Media",O31="Menor"),AND(K31="Media",O31="Moderado"),AND(K31="Alta",O31="Leve"),AND(K31="Alta",O31="Menor")),"Moderado",IF(OR(AND(K31="Muy Baja",O31="Mayor"),AND(K31="Baja",O31="Mayor"),AND(K31="Media",O31="Mayor"),AND(K31="Alta",O31="Moderado"),AND(K31="Alta",O31="Mayor"),AND(K31="Muy Alta",O31="Leve"),AND(K31="Muy Alta",O31="Menor"),AND(K31="Muy Alta",O31="Moderado"),AND(K31="Muy Alta",O31="Mayor")),"Alto",IF(OR(AND(K31="Muy Baja",O31="Catastrófico"),AND(K31="Baja",O31="Catastrófico"),AND(K31="Media",O31="Catastrófico"),AND(K31="Alta",O31="Catastrófico"),AND(K31="Muy Alta",O31="Catastrófico")),"Extremo",""))))</f>
        <v>Alto</v>
      </c>
      <c r="R31" s="26">
        <v>1</v>
      </c>
      <c r="S31" s="27" t="s">
        <v>637</v>
      </c>
      <c r="T31" s="410" t="s">
        <v>638</v>
      </c>
      <c r="U31" s="511" t="str">
        <f t="shared" si="8"/>
        <v>Probabilidad</v>
      </c>
      <c r="V31" s="510" t="s">
        <v>88</v>
      </c>
      <c r="W31" s="510" t="s">
        <v>54</v>
      </c>
      <c r="X31" s="509" t="str">
        <f>IF(AND(V31="Preventivo",W31="Automático"),"50%",IF(AND(V31="Preventivo",W31="Manual"),"40%",IF(AND(V31="Detectivo",W31="Automático"),"40%",IF(AND(V31="Detectivo",W31="Manual"),"30%",IF(AND(V31="Correctivo",W31="Automático"),"35%",IF(AND(V31="Correctivo",W31="Manual"),"25%",""))))))</f>
        <v>40%</v>
      </c>
      <c r="Y31" s="510" t="s">
        <v>55</v>
      </c>
      <c r="Z31" s="510" t="s">
        <v>95</v>
      </c>
      <c r="AA31" s="510" t="s">
        <v>57</v>
      </c>
      <c r="AB31" s="508">
        <f t="shared" ref="AB31" si="15">IFERROR(IF(U31="Probabilidad",(L31-(+L31*X31)),IF(U31="Impacto",L31,"")),"")</f>
        <v>0.36</v>
      </c>
      <c r="AC31" s="506" t="str">
        <f>IFERROR(IF(AB31="","",IF(AB31&lt;=0.2,"Muy Baja",IF(AB31&lt;=0.4,"Baja",IF(AB31&lt;=0.6,"Media",IF(AB31&lt;=0.8,"Alta","Muy Alta"))))),"")</f>
        <v>Baja</v>
      </c>
      <c r="AD31" s="509">
        <f>+AB31</f>
        <v>0.36</v>
      </c>
      <c r="AE31" s="506" t="str">
        <f>IFERROR(IF(AF31="","",IF(AF31&lt;=0.2,"Leve",IF(AF31&lt;=0.4,"Menor",IF(AF31&lt;=0.6,"Moderado",IF(AF31&lt;=0.8,"Mayor","Catastrófico"))))),"")</f>
        <v>Mayor</v>
      </c>
      <c r="AF31" s="509">
        <f t="shared" si="13"/>
        <v>0.8</v>
      </c>
      <c r="AG31" s="507" t="str">
        <f>IFERROR(IF(OR(AND(AC31="Muy Baja",AE31="Leve"),AND(AC31="Muy Baja",AE31="Menor"),AND(AC31="Baja",AE31="Leve")),"Bajo",IF(OR(AND(AC31="Muy baja",AE31="Moderado"),AND(AC31="Baja",AE31="Menor"),AND(AC31="Baja",AE31="Moderado"),AND(AC31="Media",AE31="Leve"),AND(AC31="Media",AE31="Menor"),AND(AC31="Media",AE31="Moderado"),AND(AC31="Alta",AE31="Leve"),AND(AC31="Alta",AE31="Menor")),"Moderado",IF(OR(AND(AC31="Muy Baja",AE31="Mayor"),AND(AC31="Baja",AE31="Mayor"),AND(AC31="Media",AE31="Mayor"),AND(AC31="Alta",AE31="Moderado"),AND(AC31="Alta",AE31="Mayor"),AND(AC31="Muy Alta",AE31="Leve"),AND(AC31="Muy Alta",AE31="Menor"),AND(AC31="Muy Alta",AE31="Moderado"),AND(AC31="Muy Alta",AE31="Mayor")),"Alto",IF(OR(AND(AC31="Muy Baja",AE31="Catastrófico"),AND(AC31="Baja",AE31="Catastrófico"),AND(AC31="Media",AE31="Catastrófico"),AND(AC31="Alta",AE31="Catastrófico"),AND(AC31="Muy Alta",AE31="Catastrófico")),"Extremo","")))),"")</f>
        <v>Alto</v>
      </c>
      <c r="AH31" s="510" t="s">
        <v>58</v>
      </c>
      <c r="AI31" s="60"/>
      <c r="AJ31" s="60"/>
      <c r="AK31" s="60"/>
      <c r="AL31" s="60"/>
      <c r="AM31" s="60"/>
      <c r="AN31" s="60"/>
      <c r="AO31" s="8"/>
    </row>
    <row r="32" spans="2:41" s="1" customFormat="1" ht="47.25" customHeight="1">
      <c r="B32" s="580"/>
      <c r="C32" s="620"/>
      <c r="D32" s="623"/>
      <c r="E32" s="603"/>
      <c r="F32" s="603"/>
      <c r="G32" s="603"/>
      <c r="H32" s="622"/>
      <c r="I32" s="603"/>
      <c r="J32" s="603"/>
      <c r="K32" s="626"/>
      <c r="L32" s="598"/>
      <c r="M32" s="605"/>
      <c r="N32" s="598">
        <f ca="1">IF(NOT(ISERROR(MATCH(M32,_xlfn.ANCHORARRAY(H35),0))),#REF!&amp;"Por favor no seleccionar los criterios de impacto",M32)</f>
        <v>0</v>
      </c>
      <c r="O32" s="626"/>
      <c r="P32" s="598"/>
      <c r="Q32" s="624"/>
      <c r="R32" s="26">
        <v>2</v>
      </c>
      <c r="S32" s="410" t="s">
        <v>639</v>
      </c>
      <c r="T32" s="410" t="s">
        <v>640</v>
      </c>
      <c r="U32" s="511" t="str">
        <f t="shared" si="8"/>
        <v>Probabilidad</v>
      </c>
      <c r="V32" s="510" t="s">
        <v>88</v>
      </c>
      <c r="W32" s="510" t="s">
        <v>54</v>
      </c>
      <c r="X32" s="509" t="str">
        <f>IF(AND(V32="Preventivo",W32="Automático"),"50%",IF(AND(V32="Preventivo",W32="Manual"),"40%",IF(AND(V32="Detectivo",W32="Automático"),"40%",IF(AND(V32="Detectivo",W32="Manual"),"30%",IF(AND(V32="Correctivo",W32="Automático"),"35%",IF(AND(V32="Correctivo",W32="Manual"),"25%",""))))))</f>
        <v>40%</v>
      </c>
      <c r="Y32" s="510" t="s">
        <v>55</v>
      </c>
      <c r="Z32" s="510" t="s">
        <v>95</v>
      </c>
      <c r="AA32" s="510" t="s">
        <v>57</v>
      </c>
      <c r="AB32" s="508">
        <f>IFERROR(IF(U31="Probabilidad",(L31-(+L31*X31)),IF(U31="Impacto",L31,"")),"")</f>
        <v>0.36</v>
      </c>
      <c r="AC32" s="506" t="str">
        <f>IFERROR(IF(AB31="","",IF(AB31&lt;=0.2,"Muy Baja",IF(AB31&lt;=0.4,"Baja",IF(AB31&lt;=0.6,"Media",IF(AB31&lt;=0.8,"Alta","Muy Alta"))))),"")</f>
        <v>Baja</v>
      </c>
      <c r="AD32" s="509">
        <f>+AB31</f>
        <v>0.36</v>
      </c>
      <c r="AE32" s="506" t="str">
        <f>IFERROR(IF(AF31="","",IF(AF31&lt;=0.2,"Leve",IF(AF31&lt;=0.4,"Menor",IF(AF31&lt;=0.6,"Moderado",IF(AF31&lt;=0.8,"Mayor","Catastrófico"))))),"")</f>
        <v>Mayor</v>
      </c>
      <c r="AF32" s="509">
        <f>IFERROR(IF(U31="Impacto",(P31-(+P31*X31)),IF(U31="Probabilidad",P31,"")),"")</f>
        <v>0.8</v>
      </c>
      <c r="AG32" s="507" t="str">
        <f>IFERROR(IF(OR(AND(AC31="Muy Baja",AE31="Leve"),AND(AC31="Muy Baja",AE31="Menor"),AND(AC31="Baja",AE31="Leve")),"Bajo",IF(OR(AND(AC31="Muy baja",AE31="Moderado"),AND(AC31="Baja",AE31="Menor"),AND(AC31="Baja",AE31="Moderado"),AND(AC31="Media",AE31="Leve"),AND(AC31="Media",AE31="Menor"),AND(AC31="Media",AE31="Moderado"),AND(AC31="Alta",AE31="Leve"),AND(AC31="Alta",AE31="Menor")),"Moderado",IF(OR(AND(AC31="Muy Baja",AE31="Mayor"),AND(AC31="Baja",AE31="Mayor"),AND(AC31="Media",AE31="Mayor"),AND(AC31="Alta",AE31="Moderado"),AND(AC31="Alta",AE31="Mayor"),AND(AC31="Muy Alta",AE31="Leve"),AND(AC31="Muy Alta",AE31="Menor"),AND(AC31="Muy Alta",AE31="Moderado"),AND(AC31="Muy Alta",AE31="Mayor")),"Alto",IF(OR(AND(AC31="Muy Baja",AE31="Catastrófico"),AND(AC31="Baja",AE31="Catastrófico"),AND(AC31="Media",AE31="Catastrófico"),AND(AC31="Alta",AE31="Catastrófico"),AND(AC31="Muy Alta",AE31="Catastrófico")),"Extremo","")))),"")</f>
        <v>Alto</v>
      </c>
      <c r="AH32" s="510" t="s">
        <v>58</v>
      </c>
      <c r="AI32" s="60"/>
      <c r="AJ32" s="60"/>
      <c r="AK32" s="60"/>
      <c r="AL32" s="60"/>
      <c r="AM32" s="60"/>
      <c r="AN32" s="60"/>
      <c r="AO32" s="8"/>
    </row>
    <row r="33" spans="1:41" s="1" customFormat="1" ht="51" customHeight="1">
      <c r="B33" s="580"/>
      <c r="C33" s="620"/>
      <c r="D33" s="623">
        <v>3</v>
      </c>
      <c r="E33" s="603" t="s">
        <v>44</v>
      </c>
      <c r="F33" s="603" t="s">
        <v>546</v>
      </c>
      <c r="G33" s="603" t="s">
        <v>547</v>
      </c>
      <c r="H33" s="622" t="str">
        <f>CONCATENATE(E33," ",F33," ",G33)</f>
        <v>Reputacional Obtener beneficios económicos para agilizar el proceso de asignación y aplicación de ecnuestas Tráfico de influencias</v>
      </c>
      <c r="I33" s="603" t="s">
        <v>77</v>
      </c>
      <c r="J33" s="603" t="s">
        <v>48</v>
      </c>
      <c r="K33" s="625" t="s">
        <v>543</v>
      </c>
      <c r="L33" s="598">
        <f>IF(K33="","",IF(K33="Muy Baja",0.2,IF(K33="Baja",0.4,IF(K33="Media",0.6,IF(K33="Alta",0.8,IF(K33="Muy Alta",1,))))))</f>
        <v>0.8</v>
      </c>
      <c r="M33" s="605" t="s">
        <v>100</v>
      </c>
      <c r="N33" s="598" t="str">
        <f>IF(M33="","",IF(NOT(ISERROR(MATCH(M33,'[3]Tabla Impacto'!$B$37:$B$39,0))),'[3]Tabla Impacto'!$F$37&amp;"Por favor no seleccionar los criterios de impacto(Afectación Económica o presupuestal y Pérdida Reputacional)",M33))</f>
        <v xml:space="preserve">     El riesgo afecta la imagen de de la entidad con efecto publicitario sostenido a nivel de sector administrativo, nivel departamental o municipal</v>
      </c>
      <c r="O33" s="626" t="str">
        <f>IF(OR(M33='[3]Tabla Impacto'!$F$25,M33='[3]Tabla Impacto'!$F$31),"Leve",IF(OR(M33='[3]Tabla Impacto'!$F$26,M33='[3]Tabla Impacto'!$F$32),"Menor",IF(OR(M33='[3]Tabla Impacto'!$F$27,M33='[3]Tabla Impacto'!$F$33,M33='[3]Tabla Impacto'!$F$37),"Moderado",IF(OR(M33='[3]Tabla Impacto'!$F$28,M33='[3]Tabla Impacto'!$F$34,M33='[3]Tabla Impacto'!$F$38),"Mayor",IF(OR(M33='[3]Tabla Impacto'!$F$29,M33='[3]Tabla Impacto'!$F$35,M33='[3]Tabla Impacto'!$F$39),"Catastrófico","")))))</f>
        <v>Mayor</v>
      </c>
      <c r="P33" s="598">
        <f>IF(O33="","",IF(O33="Leve",0.2,IF(O33="Menor",0.4,IF(O33="Moderado",0.6,IF(O33="Mayor",0.8,IF(O33="Catastrófico",1,))))))</f>
        <v>0.8</v>
      </c>
      <c r="Q33" s="624" t="str">
        <f>IF(OR(AND(K33="Muy Baja",O33="Leve"),AND(K33="Muy Baja",O33="Menor"),AND(K33="Baja",O33="Leve")),"Bajo",IF(OR(AND(K33="Muy baja",O33="Moderado"),AND(K33="Baja",O33="Menor"),AND(K33="Baja",O33="Moderado"),AND(K33="Media",O33="Leve"),AND(K33="Media",O33="Menor"),AND(K33="Media",O33="Moderado"),AND(K33="Alta",O33="Leve"),AND(K33="Alta",O33="Menor")),"Moderado",IF(OR(AND(K33="Muy Baja",O33="Mayor"),AND(K33="Baja",O33="Mayor"),AND(K33="Media",O33="Mayor"),AND(K33="Alta",O33="Moderado"),AND(K33="Alta",O33="Mayor"),AND(K33="Muy Alta",O33="Leve"),AND(K33="Muy Alta",O33="Menor"),AND(K33="Muy Alta",O33="Moderado"),AND(K33="Muy Alta",O33="Mayor")),"Alto",IF(OR(AND(K33="Muy Baja",O33="Catastrófico"),AND(K33="Baja",O33="Catastrófico"),AND(K33="Media",O33="Catastrófico"),AND(K33="Alta",O33="Catastrófico"),AND(K33="Muy Alta",O33="Catastrófico")),"Extremo",""))))</f>
        <v>Alto</v>
      </c>
      <c r="R33" s="26">
        <v>1</v>
      </c>
      <c r="S33" s="27" t="s">
        <v>548</v>
      </c>
      <c r="T33" s="27" t="s">
        <v>94</v>
      </c>
      <c r="U33" s="26" t="str">
        <f t="shared" si="8"/>
        <v>Probabilidad</v>
      </c>
      <c r="V33" s="28" t="s">
        <v>53</v>
      </c>
      <c r="W33" s="28" t="s">
        <v>54</v>
      </c>
      <c r="X33" s="29" t="str">
        <f t="shared" si="9"/>
        <v>30%</v>
      </c>
      <c r="Y33" s="28" t="s">
        <v>55</v>
      </c>
      <c r="Z33" s="28" t="s">
        <v>95</v>
      </c>
      <c r="AA33" s="28" t="s">
        <v>57</v>
      </c>
      <c r="AB33" s="30">
        <f t="shared" ref="AB33:AB36" si="16">IFERROR(IF(U33="Probabilidad",(L33-(+L33*X33)),IF(U33="Impacto",L33,"")),"")</f>
        <v>0.56000000000000005</v>
      </c>
      <c r="AC33" s="58" t="str">
        <f>IFERROR(IF(AB33="","",IF(AB33&lt;=0.2,"Muy Baja",IF(AB33&lt;=0.4,"Baja",IF(AB33&lt;=0.6,"Media",IF(AB33&lt;=0.8,"Alta","Muy Alta"))))),"")</f>
        <v>Media</v>
      </c>
      <c r="AD33" s="29">
        <f t="shared" si="11"/>
        <v>0.56000000000000005</v>
      </c>
      <c r="AE33" s="58" t="str">
        <f>IFERROR(IF(AF33="","",IF(AF33&lt;=0.2,"Leve",IF(AF33&lt;=0.4,"Menor",IF(AF33&lt;=0.6,"Moderado",IF(AF33&lt;=0.8,"Mayor","Catastrófico"))))),"")</f>
        <v>Mayor</v>
      </c>
      <c r="AF33" s="29">
        <f t="shared" ref="AF33:AF36" si="17">IFERROR(IF(U33="Impacto",(P33-(+P33*X33)),IF(U33="Probabilidad",P33,"")),"")</f>
        <v>0.8</v>
      </c>
      <c r="AG33" s="59" t="str">
        <f t="shared" si="14"/>
        <v>Alto</v>
      </c>
      <c r="AH33" s="28" t="s">
        <v>58</v>
      </c>
      <c r="AI33" s="8"/>
      <c r="AJ33" s="8"/>
      <c r="AK33" s="8"/>
      <c r="AL33" s="8"/>
      <c r="AM33" s="8"/>
      <c r="AN33" s="8"/>
      <c r="AO33" s="8"/>
    </row>
    <row r="34" spans="1:41" s="1" customFormat="1" ht="25.5" customHeight="1">
      <c r="B34" s="580"/>
      <c r="C34" s="620"/>
      <c r="D34" s="623"/>
      <c r="E34" s="603"/>
      <c r="F34" s="603"/>
      <c r="G34" s="603"/>
      <c r="H34" s="622"/>
      <c r="I34" s="603"/>
      <c r="J34" s="603"/>
      <c r="K34" s="626"/>
      <c r="L34" s="598"/>
      <c r="M34" s="605"/>
      <c r="N34" s="598">
        <f ca="1">IF(NOT(ISERROR(MATCH(M34,_xlfn.ANCHORARRAY(#REF!),0))),#REF!&amp;"Por favor no seleccionar los criterios de impacto",M34)</f>
        <v>0</v>
      </c>
      <c r="O34" s="626"/>
      <c r="P34" s="598"/>
      <c r="Q34" s="624"/>
      <c r="R34" s="26">
        <v>2</v>
      </c>
      <c r="S34" s="27"/>
      <c r="T34" s="27" t="s">
        <v>102</v>
      </c>
      <c r="U34" s="26"/>
      <c r="V34" s="28" t="s">
        <v>53</v>
      </c>
      <c r="W34" s="28" t="s">
        <v>54</v>
      </c>
      <c r="X34" s="29" t="str">
        <f t="shared" si="9"/>
        <v>30%</v>
      </c>
      <c r="Y34" s="28" t="s">
        <v>55</v>
      </c>
      <c r="Z34" s="28" t="s">
        <v>95</v>
      </c>
      <c r="AA34" s="28" t="s">
        <v>57</v>
      </c>
      <c r="AB34" s="30" t="str">
        <f t="shared" si="16"/>
        <v/>
      </c>
      <c r="AC34" s="58" t="str">
        <f t="shared" ref="AC34:AC36" si="18">IFERROR(IF(AB34="","",IF(AB34&lt;=0.2,"Muy Baja",IF(AB34&lt;=0.4,"Baja",IF(AB34&lt;=0.6,"Media",IF(AB34&lt;=0.8,"Alta","Muy Alta"))))),"")</f>
        <v/>
      </c>
      <c r="AD34" s="29" t="str">
        <f t="shared" si="11"/>
        <v/>
      </c>
      <c r="AE34" s="58" t="str">
        <f t="shared" ref="AE34:AE36" si="19">IFERROR(IF(AF34="","",IF(AF34&lt;=0.2,"Leve",IF(AF34&lt;=0.4,"Menor",IF(AF34&lt;=0.6,"Moderado",IF(AF34&lt;=0.8,"Mayor","Catastrófico"))))),"")</f>
        <v/>
      </c>
      <c r="AF34" s="29" t="str">
        <f t="shared" si="17"/>
        <v/>
      </c>
      <c r="AG34" s="59" t="str">
        <f t="shared" si="14"/>
        <v/>
      </c>
      <c r="AH34" s="28" t="s">
        <v>58</v>
      </c>
      <c r="AI34" s="8"/>
      <c r="AJ34" s="8"/>
      <c r="AK34" s="8"/>
      <c r="AL34" s="8"/>
      <c r="AM34" s="8"/>
      <c r="AN34" s="8"/>
      <c r="AO34" s="8"/>
    </row>
    <row r="35" spans="1:41" s="1" customFormat="1" ht="43.5" customHeight="1">
      <c r="B35" s="580"/>
      <c r="C35" s="620"/>
      <c r="D35" s="623">
        <v>4</v>
      </c>
      <c r="E35" s="603" t="s">
        <v>44</v>
      </c>
      <c r="F35" s="603" t="s">
        <v>105</v>
      </c>
      <c r="G35" s="603" t="s">
        <v>106</v>
      </c>
      <c r="H35" s="622" t="str">
        <f>CONCATENATE(E35," ",F35," ",G35)</f>
        <v>Reputacional Posibilidad de recibir o solicitar cualquier dádiva o beneficio a nombre propio o de terceros al divulgar información considerada reservada y clasificada. Personas sin conocimiento o falta de capacitación llevan a cabo una inadecuada gestión de comunicación.</v>
      </c>
      <c r="I35" s="603" t="s">
        <v>77</v>
      </c>
      <c r="J35" s="603" t="s">
        <v>99</v>
      </c>
      <c r="K35" s="626" t="s">
        <v>545</v>
      </c>
      <c r="L35" s="598">
        <f>IF(K35="","",IF(K35="Muy Baja",0.2,IF(K35="Baja",0.4,IF(K35="Media",0.6,IF(K35="Alta",0.8,IF(K35="Muy Alta",1,))))))</f>
        <v>0.4</v>
      </c>
      <c r="M35" s="605" t="s">
        <v>103</v>
      </c>
      <c r="N35" s="598" t="str">
        <f>IF(M35="","",IF(NOT(ISERROR(MATCH(M35,'[3]Tabla Impacto'!$B$37:$B$39,0))),'[3]Tabla Impacto'!$F$37&amp;"Por favor no seleccionar los criterios de impacto(Afectación Económica o presupuestal y Pérdida Reputacional)",M35))</f>
        <v xml:space="preserve">     El riesgo afecta la imagen de alguna área de la organización</v>
      </c>
      <c r="O35" s="626" t="str">
        <f>IF(OR(M35='[3]Tabla Impacto'!$F$25,M35='[3]Tabla Impacto'!$F$31),"Leve",IF(OR(M35='[3]Tabla Impacto'!$F$26,M35='[3]Tabla Impacto'!$F$32),"Menor",IF(OR(M35='[3]Tabla Impacto'!$F$27,M35='[3]Tabla Impacto'!$F$33,M35='[3]Tabla Impacto'!$F$37),"Moderado",IF(OR(M35='[3]Tabla Impacto'!$F$28,M35='[3]Tabla Impacto'!$F$34,M35='[3]Tabla Impacto'!$F$38),"Mayor",IF(OR(M35='[3]Tabla Impacto'!$F$29,M35='[3]Tabla Impacto'!$F$35,M35='[3]Tabla Impacto'!$F$39),"Catastrófico","")))))</f>
        <v>Leve</v>
      </c>
      <c r="P35" s="598">
        <f>IF(O35="","",IF(O35="Leve",0.2,IF(O35="Menor",0.4,IF(O35="Moderado",0.6,IF(O35="Mayor",0.8,IF(O35="Catastrófico",1,))))))</f>
        <v>0.2</v>
      </c>
      <c r="Q35" s="624" t="str">
        <f>IF(OR(AND(K35="Muy Baja",O35="Leve"),AND(K35="Muy Baja",O35="Menor"),AND(K35="Baja",O35="Leve")),"Bajo",IF(OR(AND(K35="Muy baja",O35="Moderado"),AND(K35="Baja",O35="Menor"),AND(K35="Baja",O35="Moderado"),AND(K35="Media",O35="Leve"),AND(K35="Media",O35="Menor"),AND(K35="Media",O35="Moderado"),AND(K35="Alta",O35="Leve"),AND(K35="Alta",O35="Menor")),"Moderado",IF(OR(AND(K35="Muy Baja",O35="Mayor"),AND(K35="Baja",O35="Mayor"),AND(K35="Media",O35="Mayor"),AND(K35="Alta",O35="Moderado"),AND(K35="Alta",O35="Mayor"),AND(K35="Muy Alta",O35="Leve"),AND(K35="Muy Alta",O35="Menor"),AND(K35="Muy Alta",O35="Moderado"),AND(K35="Muy Alta",O35="Mayor")),"Alto",IF(OR(AND(K35="Muy Baja",O35="Catastrófico"),AND(K35="Baja",O35="Catastrófico"),AND(K35="Media",O35="Catastrófico"),AND(K35="Alta",O35="Catastrófico"),AND(K35="Muy Alta",O35="Catastrófico")),"Extremo",""))))</f>
        <v>Bajo</v>
      </c>
      <c r="R35" s="26">
        <v>1</v>
      </c>
      <c r="S35" s="27" t="s">
        <v>549</v>
      </c>
      <c r="T35" s="27" t="s">
        <v>104</v>
      </c>
      <c r="U35" s="26" t="str">
        <f t="shared" si="8"/>
        <v>Probabilidad</v>
      </c>
      <c r="V35" s="28" t="s">
        <v>88</v>
      </c>
      <c r="W35" s="28" t="s">
        <v>54</v>
      </c>
      <c r="X35" s="29" t="str">
        <f t="shared" si="9"/>
        <v>40%</v>
      </c>
      <c r="Y35" s="28" t="s">
        <v>101</v>
      </c>
      <c r="Z35" s="28" t="s">
        <v>56</v>
      </c>
      <c r="AA35" s="28" t="s">
        <v>57</v>
      </c>
      <c r="AB35" s="30">
        <f t="shared" si="16"/>
        <v>0.24</v>
      </c>
      <c r="AC35" s="58" t="str">
        <f>IFERROR(IF(AB35="","",IF(AB35&lt;=0.2,"Muy Baja",IF(AB35&lt;=0.4,"Baja",IF(AB35&lt;=0.6,"Media",IF(AB35&lt;=0.8,"Alta","Muy Alta"))))),"")</f>
        <v>Baja</v>
      </c>
      <c r="AD35" s="29">
        <f t="shared" si="11"/>
        <v>0.24</v>
      </c>
      <c r="AE35" s="58" t="str">
        <f>IFERROR(IF(AF35="","",IF(AF35&lt;=0.2,"Leve",IF(AF35&lt;=0.4,"Menor",IF(AF35&lt;=0.6,"Moderado",IF(AF35&lt;=0.8,"Mayor","Catastrófico"))))),"")</f>
        <v>Leve</v>
      </c>
      <c r="AF35" s="29">
        <f t="shared" si="17"/>
        <v>0.2</v>
      </c>
      <c r="AG35" s="59" t="str">
        <f t="shared" si="14"/>
        <v>Bajo</v>
      </c>
      <c r="AH35" s="28" t="s">
        <v>58</v>
      </c>
      <c r="AI35" s="8"/>
      <c r="AJ35" s="8"/>
      <c r="AK35" s="8"/>
      <c r="AL35" s="8"/>
      <c r="AM35" s="8"/>
      <c r="AN35" s="8"/>
      <c r="AO35" s="8"/>
    </row>
    <row r="36" spans="1:41" s="1" customFormat="1" ht="38.25" customHeight="1">
      <c r="B36" s="580"/>
      <c r="C36" s="620"/>
      <c r="D36" s="623"/>
      <c r="E36" s="603"/>
      <c r="F36" s="603"/>
      <c r="G36" s="603"/>
      <c r="H36" s="622"/>
      <c r="I36" s="603"/>
      <c r="J36" s="603"/>
      <c r="K36" s="626"/>
      <c r="L36" s="598"/>
      <c r="M36" s="605"/>
      <c r="N36" s="598">
        <f ca="1">IF(NOT(ISERROR(MATCH(M36,_xlfn.ANCHORARRAY(H37),0))),#REF!&amp;"Por favor no seleccionar los criterios de impacto",M36)</f>
        <v>0</v>
      </c>
      <c r="O36" s="626"/>
      <c r="P36" s="598"/>
      <c r="Q36" s="624"/>
      <c r="R36" s="26">
        <v>2</v>
      </c>
      <c r="S36" s="27" t="s">
        <v>550</v>
      </c>
      <c r="T36" s="27"/>
      <c r="U36" s="26" t="str">
        <f t="shared" si="8"/>
        <v/>
      </c>
      <c r="V36" s="28"/>
      <c r="W36" s="28"/>
      <c r="X36" s="29" t="str">
        <f t="shared" si="9"/>
        <v/>
      </c>
      <c r="Y36" s="28"/>
      <c r="Z36" s="28"/>
      <c r="AA36" s="28"/>
      <c r="AB36" s="30" t="str">
        <f t="shared" si="16"/>
        <v/>
      </c>
      <c r="AC36" s="58" t="str">
        <f t="shared" si="18"/>
        <v/>
      </c>
      <c r="AD36" s="29" t="str">
        <f t="shared" si="11"/>
        <v/>
      </c>
      <c r="AE36" s="58" t="str">
        <f t="shared" si="19"/>
        <v/>
      </c>
      <c r="AF36" s="29" t="str">
        <f t="shared" si="17"/>
        <v/>
      </c>
      <c r="AG36" s="59" t="str">
        <f t="shared" si="14"/>
        <v/>
      </c>
      <c r="AH36" s="28"/>
      <c r="AI36" s="8"/>
      <c r="AJ36" s="8"/>
      <c r="AK36" s="8"/>
      <c r="AL36" s="8"/>
      <c r="AM36" s="8"/>
      <c r="AN36" s="8"/>
      <c r="AO36" s="8"/>
    </row>
    <row r="37" spans="1:41" s="1" customFormat="1" ht="25.5" customHeight="1" thickBot="1">
      <c r="B37" s="912"/>
      <c r="C37" s="621"/>
      <c r="D37" s="608"/>
      <c r="E37" s="618"/>
      <c r="F37" s="618"/>
      <c r="G37" s="618"/>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4"/>
      <c r="AH37" s="63"/>
      <c r="AI37" s="63"/>
      <c r="AJ37" s="63"/>
      <c r="AK37" s="63"/>
      <c r="AL37" s="63"/>
      <c r="AM37" s="63"/>
      <c r="AN37" s="65"/>
      <c r="AO37" s="8"/>
    </row>
    <row r="38" spans="1:41" s="5" customFormat="1" ht="29.25" customHeight="1" thickTop="1" thickBot="1">
      <c r="A38" s="1"/>
      <c r="B38" s="631" t="s">
        <v>107</v>
      </c>
      <c r="C38" s="67" t="s">
        <v>1</v>
      </c>
      <c r="D38" s="48" t="s">
        <v>2</v>
      </c>
      <c r="E38" s="49" t="s">
        <v>6</v>
      </c>
      <c r="F38" s="49" t="s">
        <v>7</v>
      </c>
      <c r="G38" s="49" t="s">
        <v>8</v>
      </c>
      <c r="H38" s="49" t="s">
        <v>9</v>
      </c>
      <c r="I38" s="49" t="s">
        <v>10</v>
      </c>
      <c r="J38" s="48" t="s">
        <v>11</v>
      </c>
      <c r="K38" s="48" t="s">
        <v>12</v>
      </c>
      <c r="L38" s="48" t="s">
        <v>13</v>
      </c>
      <c r="M38" s="48" t="s">
        <v>14</v>
      </c>
      <c r="N38" s="48" t="s">
        <v>15</v>
      </c>
      <c r="O38" s="48" t="s">
        <v>16</v>
      </c>
      <c r="P38" s="48" t="s">
        <v>13</v>
      </c>
      <c r="Q38" s="48" t="s">
        <v>17</v>
      </c>
      <c r="R38" s="48" t="s">
        <v>18</v>
      </c>
      <c r="S38" s="48" t="s">
        <v>19</v>
      </c>
      <c r="T38" s="48" t="s">
        <v>20</v>
      </c>
      <c r="U38" s="48" t="s">
        <v>21</v>
      </c>
      <c r="V38" s="48" t="s">
        <v>35</v>
      </c>
      <c r="W38" s="48" t="s">
        <v>36</v>
      </c>
      <c r="X38" s="48" t="s">
        <v>37</v>
      </c>
      <c r="Y38" s="48" t="s">
        <v>38</v>
      </c>
      <c r="Z38" s="48" t="s">
        <v>39</v>
      </c>
      <c r="AA38" s="49" t="s">
        <v>40</v>
      </c>
      <c r="AB38" s="48" t="s">
        <v>24</v>
      </c>
      <c r="AC38" s="48" t="s">
        <v>25</v>
      </c>
      <c r="AD38" s="49" t="s">
        <v>13</v>
      </c>
      <c r="AE38" s="48" t="s">
        <v>26</v>
      </c>
      <c r="AF38" s="49" t="s">
        <v>13</v>
      </c>
      <c r="AG38" s="48" t="s">
        <v>27</v>
      </c>
      <c r="AH38" s="49" t="s">
        <v>28</v>
      </c>
      <c r="AI38" s="68" t="s">
        <v>72</v>
      </c>
      <c r="AJ38" s="69" t="s">
        <v>30</v>
      </c>
      <c r="AK38" s="68" t="s">
        <v>31</v>
      </c>
      <c r="AL38" s="68" t="s">
        <v>32</v>
      </c>
      <c r="AM38" s="69" t="s">
        <v>33</v>
      </c>
      <c r="AN38" s="69" t="s">
        <v>34</v>
      </c>
      <c r="AO38" s="8"/>
    </row>
    <row r="39" spans="1:41" s="5" customFormat="1" ht="29.25" customHeight="1" thickBot="1">
      <c r="A39" s="1"/>
      <c r="B39" s="632"/>
      <c r="C39" s="540" t="s">
        <v>108</v>
      </c>
      <c r="D39" s="541"/>
      <c r="E39" s="541"/>
      <c r="F39" s="541"/>
      <c r="G39" s="541"/>
      <c r="H39" s="541"/>
      <c r="I39" s="541"/>
      <c r="J39" s="541"/>
      <c r="K39" s="541"/>
      <c r="L39" s="541"/>
      <c r="M39" s="541"/>
      <c r="N39" s="541"/>
      <c r="O39" s="541"/>
      <c r="P39" s="541"/>
      <c r="Q39" s="541"/>
      <c r="R39" s="541"/>
      <c r="S39" s="541"/>
      <c r="T39" s="541"/>
      <c r="U39" s="541"/>
      <c r="V39" s="541"/>
      <c r="W39" s="541"/>
      <c r="X39" s="541"/>
      <c r="Y39" s="541"/>
      <c r="Z39" s="541"/>
      <c r="AA39" s="541"/>
      <c r="AB39" s="541"/>
      <c r="AC39" s="541"/>
      <c r="AD39" s="541"/>
      <c r="AE39" s="541"/>
      <c r="AF39" s="541"/>
      <c r="AG39" s="541"/>
      <c r="AH39" s="542"/>
      <c r="AI39" s="70"/>
      <c r="AJ39" s="70"/>
      <c r="AK39" s="70"/>
      <c r="AL39" s="70"/>
      <c r="AM39" s="70"/>
      <c r="AN39" s="70"/>
      <c r="AO39" s="8"/>
    </row>
    <row r="40" spans="1:41" s="5" customFormat="1" ht="93" customHeight="1">
      <c r="A40" s="1"/>
      <c r="B40" s="632"/>
      <c r="C40" s="913" t="s">
        <v>109</v>
      </c>
      <c r="D40" s="585">
        <v>1</v>
      </c>
      <c r="E40" s="628" t="s">
        <v>121</v>
      </c>
      <c r="F40" s="517" t="s">
        <v>563</v>
      </c>
      <c r="G40" s="517" t="s">
        <v>564</v>
      </c>
      <c r="H40" s="519" t="s">
        <v>565</v>
      </c>
      <c r="I40" s="517" t="s">
        <v>77</v>
      </c>
      <c r="J40" s="517" t="s">
        <v>92</v>
      </c>
      <c r="K40" s="651" t="s">
        <v>111</v>
      </c>
      <c r="L40" s="523">
        <f t="shared" ref="L40" si="20">IF(K40="","",IF(K40="Muy Baja",0.2,IF(K40="Baja",0.4,IF(K40="Media",0.6,IF(K40="Alta",0.8,IF(K40="Muy Alta",1,))))))</f>
        <v>0.8</v>
      </c>
      <c r="M40" s="525" t="s">
        <v>152</v>
      </c>
      <c r="N40" s="523" t="str">
        <f>IF(M40="","",IF(NOT(ISERROR(MATCH(M40,'[4]Tabla Impacto'!$B$37:$B$39,0))),'[4]Tabla Impacto'!$F$37&amp;"Por favor no seleccionar los criterios de impacto(Afectación Económica o presupuestal y Pérdida Reputacional)",M40))</f>
        <v xml:space="preserve">     Genera altas consecuencias sobre la entidad</v>
      </c>
      <c r="O40" s="521" t="str">
        <f>IF(OR(M40='[4]Tabla Impacto'!$F$25,M40='[4]Tabla Impacto'!$F$31),"Leve",IF(OR(M40='[4]Tabla Impacto'!$F$26,M40='[4]Tabla Impacto'!$F$32),"Menor",IF(OR(M40='[4]Tabla Impacto'!$F$27,M40='[4]Tabla Impacto'!$F$33,M40='[4]Tabla Impacto'!$F$37),"Moderado",IF(OR(M40='[4]Tabla Impacto'!$F$28,M40='[4]Tabla Impacto'!$F$34,M40='[4]Tabla Impacto'!$F$38),"Mayor",IF(OR(M40='[4]Tabla Impacto'!$F$29,M40='[4]Tabla Impacto'!$F$35,M40='[4]Tabla Impacto'!$F$39),"Catastrófico","")))))</f>
        <v>Mayor</v>
      </c>
      <c r="P40" s="523">
        <f t="shared" ref="P40" si="21">IF(O40="","",IF(O40="Leve",0.2,IF(O40="Menor",0.4,IF(O40="Moderado",0.6,IF(O40="Mayor",0.8,IF(O40="Catastrófico",1,))))))</f>
        <v>0.8</v>
      </c>
      <c r="Q40" s="527" t="str">
        <f t="shared" ref="Q40" si="22">IF(OR(AND(K40="Muy Baja",O40="Leve"),AND(K40="Muy Baja",O40="Menor"),AND(K40="Baja",O40="Leve")),"Bajo",IF(OR(AND(K40="Muy baja",O40="Moderado"),AND(K40="Baja",O40="Menor"),AND(K40="Baja",O40="Moderado"),AND(K40="Media",O40="Leve"),AND(K40="Media",O40="Menor"),AND(K40="Media",O40="Moderado"),AND(K40="Alta",O40="Leve"),AND(K40="Alta",O40="Menor")),"Moderado",IF(OR(AND(K40="Muy Baja",O40="Mayor"),AND(K40="Baja",O40="Mayor"),AND(K40="Media",O40="Mayor"),AND(K40="Alta",O40="Moderado"),AND(K40="Alta",O40="Mayor"),AND(K40="Muy Alta",O40="Leve"),AND(K40="Muy Alta",O40="Menor"),AND(K40="Muy Alta",O40="Moderado"),AND(K40="Muy Alta",O40="Mayor")),"Alto",IF(OR(AND(K40="Muy Baja",O40="Catastrófico"),AND(K40="Baja",O40="Catastrófico"),AND(K40="Media",O40="Catastrófico"),AND(K40="Alta",O40="Catastrófico"),AND(K40="Muy Alta",O40="Catastrófico")),"Extremo",""))))</f>
        <v>Alto</v>
      </c>
      <c r="R40" s="434">
        <v>1</v>
      </c>
      <c r="S40" s="435" t="s">
        <v>566</v>
      </c>
      <c r="T40" s="435" t="s">
        <v>567</v>
      </c>
      <c r="U40" s="434" t="str">
        <f t="shared" ref="U40:U41" si="23">IF(OR(V40="Preventivo",V40="Detectivo"),"Probabilidad",IF(V40="Correctivo","Impacto",""))</f>
        <v>Probabilidad</v>
      </c>
      <c r="V40" s="278" t="s">
        <v>88</v>
      </c>
      <c r="W40" s="278" t="s">
        <v>54</v>
      </c>
      <c r="X40" s="436" t="str">
        <f>IF(AND(V40="Preventivo",W40="Automático"),"50%",IF(AND(V40="Preventivo",W40="Manual"),"40%",IF(AND(V40="Detectivo",W40="Automático"),"40%",IF(AND(V40="Detectivo",W40="Manual"),"30%",IF(AND(V40="Correctivo",W40="Automático"),"35%",IF(AND(V40="Correctivo",W40="Manual"),"25%",""))))))</f>
        <v>40%</v>
      </c>
      <c r="Y40" s="278" t="s">
        <v>55</v>
      </c>
      <c r="Z40" s="278" t="s">
        <v>56</v>
      </c>
      <c r="AA40" s="278" t="s">
        <v>57</v>
      </c>
      <c r="AB40" s="437">
        <f t="shared" ref="AB40:AB41" si="24">IFERROR(IF(U40="Probabilidad",(L40-(+L40*X40)),IF(U40="Impacto",L40,"")),"")</f>
        <v>0.48</v>
      </c>
      <c r="AC40" s="432" t="str">
        <f>IFERROR(IF(AB40="","",IF(AB40&lt;=0.2,"Muy Baja",IF(AB40&lt;=0.4,"Baja",IF(AB40&lt;=0.6,"Media",IF(AB40&lt;=0.8,"Alta","Muy Alta"))))),"")</f>
        <v>Media</v>
      </c>
      <c r="AD40" s="436">
        <f>+AB40</f>
        <v>0.48</v>
      </c>
      <c r="AE40" s="432" t="str">
        <f>IFERROR(IF(AF40="","",IF(AF40&lt;=0.2,"Leve",IF(AF40&lt;=0.4,"Menor",IF(AF40&lt;=0.6,"Moderado",IF(AF40&lt;=0.8,"Mayor","Catastrófico"))))),"")</f>
        <v>Mayor</v>
      </c>
      <c r="AF40" s="436">
        <f t="shared" ref="AF40:AF41" si="25">IFERROR(IF(U40="Impacto",(P40-(+P40*X40)),IF(U40="Probabilidad",P40,"")),"")</f>
        <v>0.8</v>
      </c>
      <c r="AG40" s="433" t="str">
        <f>IFERROR(IF(OR(AND(AC40="Muy Baja",AE40="Leve"),AND(AC40="Muy Baja",AE40="Menor"),AND(AC40="Baja",AE40="Leve")),"Bajo",IF(OR(AND(AC40="Muy baja",AE40="Moderado"),AND(AC40="Baja",AE40="Menor"),AND(AC40="Baja",AE40="Moderado"),AND(AC40="Media",AE40="Leve"),AND(AC40="Media",AE40="Menor"),AND(AC40="Media",AE40="Moderado"),AND(AC40="Alta",AE40="Leve"),AND(AC40="Alta",AE40="Menor")),"Moderado",IF(OR(AND(AC40="Muy Baja",AE40="Mayor"),AND(AC40="Baja",AE40="Mayor"),AND(AC40="Media",AE40="Mayor"),AND(AC40="Alta",AE40="Moderado"),AND(AC40="Alta",AE40="Mayor"),AND(AC40="Muy Alta",AE40="Leve"),AND(AC40="Muy Alta",AE40="Menor"),AND(AC40="Muy Alta",AE40="Moderado"),AND(AC40="Muy Alta",AE40="Mayor")),"Alto",IF(OR(AND(AC40="Muy Baja",AE40="Catastrófico"),AND(AC40="Baja",AE40="Catastrófico"),AND(AC40="Media",AE40="Catastrófico"),AND(AC40="Alta",AE40="Catastrófico"),AND(AC40="Muy Alta",AE40="Catastrófico")),"Extremo","")))),"")</f>
        <v>Alto</v>
      </c>
      <c r="AH40" s="431" t="s">
        <v>97</v>
      </c>
      <c r="AI40" s="431" t="s">
        <v>568</v>
      </c>
      <c r="AJ40" s="278" t="s">
        <v>569</v>
      </c>
      <c r="AK40" s="438" t="s">
        <v>570</v>
      </c>
      <c r="AL40" s="438" t="s">
        <v>571</v>
      </c>
      <c r="AM40" s="431" t="s">
        <v>117</v>
      </c>
      <c r="AN40" s="439" t="s">
        <v>118</v>
      </c>
      <c r="AO40" s="8"/>
    </row>
    <row r="41" spans="1:41" s="5" customFormat="1" ht="69" customHeight="1">
      <c r="A41" s="1"/>
      <c r="B41" s="632"/>
      <c r="C41" s="914"/>
      <c r="D41" s="654"/>
      <c r="E41" s="629"/>
      <c r="F41" s="630"/>
      <c r="G41" s="630"/>
      <c r="H41" s="650"/>
      <c r="I41" s="630"/>
      <c r="J41" s="630"/>
      <c r="K41" s="652"/>
      <c r="L41" s="647"/>
      <c r="M41" s="653"/>
      <c r="N41" s="647">
        <f ca="1">IF(NOT(ISERROR(MATCH(M41,_xlfn.ANCHORARRAY(#REF!),0))),#REF!&amp;"Por favor no seleccionar los criterios de impacto",M41)</f>
        <v>0</v>
      </c>
      <c r="O41" s="648"/>
      <c r="P41" s="647"/>
      <c r="Q41" s="649"/>
      <c r="R41" s="443">
        <v>2</v>
      </c>
      <c r="S41" s="444" t="s">
        <v>572</v>
      </c>
      <c r="T41" s="444" t="s">
        <v>573</v>
      </c>
      <c r="U41" s="443" t="str">
        <f t="shared" si="23"/>
        <v>Probabilidad</v>
      </c>
      <c r="V41" s="445" t="s">
        <v>53</v>
      </c>
      <c r="W41" s="445" t="s">
        <v>54</v>
      </c>
      <c r="X41" s="446" t="str">
        <f t="shared" ref="X41" si="26">IF(AND(V41="Preventivo",W41="Automático"),"50%",IF(AND(V41="Preventivo",W41="Manual"),"40%",IF(AND(V41="Detectivo",W41="Automático"),"40%",IF(AND(V41="Detectivo",W41="Manual"),"30%",IF(AND(V41="Correctivo",W41="Automático"),"35%",IF(AND(V41="Correctivo",W41="Manual"),"25%",""))))))</f>
        <v>30%</v>
      </c>
      <c r="Y41" s="445" t="s">
        <v>101</v>
      </c>
      <c r="Z41" s="445" t="s">
        <v>56</v>
      </c>
      <c r="AA41" s="445" t="s">
        <v>96</v>
      </c>
      <c r="AB41" s="447">
        <f t="shared" si="24"/>
        <v>0</v>
      </c>
      <c r="AC41" s="441" t="str">
        <f t="shared" ref="AC41" si="27">IFERROR(IF(AB41="","",IF(AB41&lt;=0.2,"Muy Baja",IF(AB41&lt;=0.4,"Baja",IF(AB41&lt;=0.6,"Media",IF(AB41&lt;=0.8,"Alta","Muy Alta"))))),"")</f>
        <v>Muy Baja</v>
      </c>
      <c r="AD41" s="446">
        <f t="shared" ref="AD41" si="28">+AB41</f>
        <v>0</v>
      </c>
      <c r="AE41" s="441" t="str">
        <f t="shared" ref="AE41" si="29">IFERROR(IF(AF41="","",IF(AF41&lt;=0.2,"Leve",IF(AF41&lt;=0.4,"Menor",IF(AF41&lt;=0.6,"Moderado",IF(AF41&lt;=0.8,"Mayor","Catastrófico"))))),"")</f>
        <v>Leve</v>
      </c>
      <c r="AF41" s="446">
        <f t="shared" si="25"/>
        <v>0</v>
      </c>
      <c r="AG41" s="442" t="str">
        <f t="shared" ref="AG41" si="30">IFERROR(IF(OR(AND(AC41="Muy Baja",AE41="Leve"),AND(AC41="Muy Baja",AE41="Menor"),AND(AC41="Baja",AE41="Leve")),"Bajo",IF(OR(AND(AC41="Muy baja",AE41="Moderado"),AND(AC41="Baja",AE41="Menor"),AND(AC41="Baja",AE41="Moderado"),AND(AC41="Media",AE41="Leve"),AND(AC41="Media",AE41="Menor"),AND(AC41="Media",AE41="Moderado"),AND(AC41="Alta",AE41="Leve"),AND(AC41="Alta",AE41="Menor")),"Moderado",IF(OR(AND(AC41="Muy Baja",AE41="Mayor"),AND(AC41="Baja",AE41="Mayor"),AND(AC41="Media",AE41="Mayor"),AND(AC41="Alta",AE41="Moderado"),AND(AC41="Alta",AE41="Mayor"),AND(AC41="Muy Alta",AE41="Leve"),AND(AC41="Muy Alta",AE41="Menor"),AND(AC41="Muy Alta",AE41="Moderado"),AND(AC41="Muy Alta",AE41="Mayor")),"Alto",IF(OR(AND(AC41="Muy Baja",AE41="Catastrófico"),AND(AC41="Baja",AE41="Catastrófico"),AND(AC41="Media",AE41="Catastrófico"),AND(AC41="Alta",AE41="Catastrófico"),AND(AC41="Muy Alta",AE41="Catastrófico")),"Extremo","")))),"")</f>
        <v>Bajo</v>
      </c>
      <c r="AH41" s="440" t="s">
        <v>97</v>
      </c>
      <c r="AI41" s="440" t="s">
        <v>574</v>
      </c>
      <c r="AJ41" s="445" t="s">
        <v>569</v>
      </c>
      <c r="AK41" s="448" t="s">
        <v>570</v>
      </c>
      <c r="AL41" s="448" t="s">
        <v>571</v>
      </c>
      <c r="AM41" s="440" t="s">
        <v>117</v>
      </c>
      <c r="AN41" s="449" t="s">
        <v>118</v>
      </c>
      <c r="AO41" s="8"/>
    </row>
    <row r="42" spans="1:41" s="5" customFormat="1" ht="29.25" customHeight="1" thickBot="1">
      <c r="A42" s="1"/>
      <c r="B42" s="632"/>
      <c r="C42" s="915"/>
      <c r="D42" s="637"/>
      <c r="E42" s="638"/>
      <c r="F42" s="639"/>
      <c r="G42" s="639"/>
      <c r="H42" s="8"/>
      <c r="I42" s="8"/>
      <c r="J42" s="8"/>
      <c r="K42" s="8"/>
      <c r="L42" s="8"/>
      <c r="M42" s="8"/>
      <c r="N42" s="8"/>
      <c r="O42" s="8"/>
      <c r="P42" s="8"/>
      <c r="Q42" s="8"/>
      <c r="R42" s="8"/>
      <c r="S42" s="8"/>
      <c r="T42" s="8"/>
      <c r="U42" s="8"/>
      <c r="V42" s="8"/>
      <c r="W42" s="8"/>
      <c r="X42" s="8"/>
      <c r="Y42" s="8"/>
      <c r="Z42" s="8"/>
      <c r="AA42" s="8"/>
      <c r="AB42" s="8"/>
      <c r="AC42" s="8"/>
      <c r="AD42" s="8"/>
      <c r="AE42" s="8"/>
      <c r="AF42" s="8"/>
      <c r="AG42" s="84"/>
      <c r="AH42" s="8"/>
      <c r="AI42" s="8"/>
      <c r="AJ42" s="8"/>
      <c r="AK42" s="8"/>
      <c r="AL42" s="8"/>
      <c r="AM42" s="8"/>
      <c r="AN42" s="8"/>
      <c r="AO42" s="8"/>
    </row>
    <row r="43" spans="1:41" s="5" customFormat="1" ht="29.25" customHeight="1" thickBot="1">
      <c r="A43" s="1"/>
      <c r="B43" s="632"/>
      <c r="C43" s="68" t="s">
        <v>1</v>
      </c>
      <c r="D43" s="68" t="s">
        <v>2</v>
      </c>
      <c r="E43" s="69" t="s">
        <v>6</v>
      </c>
      <c r="F43" s="69" t="s">
        <v>7</v>
      </c>
      <c r="G43" s="69" t="s">
        <v>8</v>
      </c>
      <c r="H43" s="69" t="s">
        <v>9</v>
      </c>
      <c r="I43" s="69" t="s">
        <v>10</v>
      </c>
      <c r="J43" s="68" t="s">
        <v>11</v>
      </c>
      <c r="K43" s="68" t="s">
        <v>12</v>
      </c>
      <c r="L43" s="68" t="s">
        <v>13</v>
      </c>
      <c r="M43" s="68" t="s">
        <v>14</v>
      </c>
      <c r="N43" s="68" t="s">
        <v>15</v>
      </c>
      <c r="O43" s="68" t="s">
        <v>16</v>
      </c>
      <c r="P43" s="68" t="s">
        <v>13</v>
      </c>
      <c r="Q43" s="68" t="s">
        <v>17</v>
      </c>
      <c r="R43" s="68" t="s">
        <v>18</v>
      </c>
      <c r="S43" s="68" t="s">
        <v>19</v>
      </c>
      <c r="T43" s="68" t="s">
        <v>20</v>
      </c>
      <c r="U43" s="68" t="s">
        <v>21</v>
      </c>
      <c r="V43" s="68" t="s">
        <v>35</v>
      </c>
      <c r="W43" s="68" t="s">
        <v>36</v>
      </c>
      <c r="X43" s="68" t="s">
        <v>37</v>
      </c>
      <c r="Y43" s="68" t="s">
        <v>38</v>
      </c>
      <c r="Z43" s="68" t="s">
        <v>39</v>
      </c>
      <c r="AA43" s="69" t="s">
        <v>40</v>
      </c>
      <c r="AB43" s="68" t="s">
        <v>24</v>
      </c>
      <c r="AC43" s="68" t="s">
        <v>25</v>
      </c>
      <c r="AD43" s="69" t="s">
        <v>13</v>
      </c>
      <c r="AE43" s="68" t="s">
        <v>26</v>
      </c>
      <c r="AF43" s="69" t="s">
        <v>13</v>
      </c>
      <c r="AG43" s="68" t="s">
        <v>27</v>
      </c>
      <c r="AH43" s="69" t="s">
        <v>28</v>
      </c>
      <c r="AI43" s="68" t="s">
        <v>72</v>
      </c>
      <c r="AJ43" s="69" t="s">
        <v>30</v>
      </c>
      <c r="AK43" s="68" t="s">
        <v>31</v>
      </c>
      <c r="AL43" s="68" t="s">
        <v>32</v>
      </c>
      <c r="AM43" s="69" t="s">
        <v>33</v>
      </c>
      <c r="AN43" s="69" t="s">
        <v>34</v>
      </c>
      <c r="AO43" s="8"/>
    </row>
    <row r="44" spans="1:41" s="5" customFormat="1" ht="28.5" customHeight="1" thickBot="1">
      <c r="A44" s="1"/>
      <c r="B44" s="632"/>
      <c r="C44" s="540" t="s">
        <v>122</v>
      </c>
      <c r="D44" s="541"/>
      <c r="E44" s="541"/>
      <c r="F44" s="541"/>
      <c r="G44" s="541"/>
      <c r="H44" s="541"/>
      <c r="I44" s="541"/>
      <c r="J44" s="541"/>
      <c r="K44" s="541"/>
      <c r="L44" s="541"/>
      <c r="M44" s="541"/>
      <c r="N44" s="541"/>
      <c r="O44" s="541"/>
      <c r="P44" s="541"/>
      <c r="Q44" s="541"/>
      <c r="R44" s="541"/>
      <c r="S44" s="541"/>
      <c r="T44" s="541"/>
      <c r="U44" s="541"/>
      <c r="V44" s="541"/>
      <c r="W44" s="541"/>
      <c r="X44" s="541"/>
      <c r="Y44" s="541"/>
      <c r="Z44" s="541"/>
      <c r="AA44" s="541"/>
      <c r="AB44" s="541"/>
      <c r="AC44" s="541"/>
      <c r="AD44" s="541"/>
      <c r="AE44" s="541"/>
      <c r="AF44" s="541"/>
      <c r="AG44" s="541"/>
      <c r="AH44" s="542"/>
      <c r="AI44" s="70"/>
      <c r="AJ44" s="70"/>
      <c r="AK44" s="70"/>
      <c r="AL44" s="70"/>
      <c r="AM44" s="70"/>
      <c r="AN44" s="70"/>
      <c r="AO44" s="8"/>
    </row>
    <row r="45" spans="1:41" s="5" customFormat="1" ht="57" customHeight="1">
      <c r="A45" s="1"/>
      <c r="B45" s="632"/>
      <c r="C45" s="640" t="s">
        <v>498</v>
      </c>
      <c r="D45" s="643">
        <v>1</v>
      </c>
      <c r="E45" s="645" t="s">
        <v>123</v>
      </c>
      <c r="F45" s="645" t="s">
        <v>124</v>
      </c>
      <c r="G45" s="645" t="s">
        <v>125</v>
      </c>
      <c r="H45" s="669" t="s">
        <v>126</v>
      </c>
      <c r="I45" s="671" t="s">
        <v>77</v>
      </c>
      <c r="J45" s="671" t="s">
        <v>127</v>
      </c>
      <c r="K45" s="672" t="s">
        <v>79</v>
      </c>
      <c r="L45" s="545">
        <v>0.2</v>
      </c>
      <c r="M45" s="658" t="s">
        <v>128</v>
      </c>
      <c r="N45" s="658" t="s">
        <v>128</v>
      </c>
      <c r="O45" s="661" t="s">
        <v>129</v>
      </c>
      <c r="P45" s="597">
        <f>IF(O45="","",IF(O45="Leve",0.2,IF(O45="Menor",0.4,IF(O45="Moderado",0.6,IF(O45="Mayor",0.8,IF(O45="Catastrófico",1,))))))</f>
        <v>0.8</v>
      </c>
      <c r="Q45" s="662" t="str">
        <f>IF(OR(AND(K45="Muy Baja",O45="Leve"),AND(K45="Muy Baja",O45="Menor"),AND(K45="Baja",O45="Leve")),"Bajo",IF(OR(AND(K45="Muy baja",O45="Moderado"),AND(K45="Baja",O45="Menor"),AND(K45="Baja",O45="Moderado"),AND(K45="Media",O45="Leve"),AND(K45="Media",O45="Menor"),AND(K45="Media",O45="Moderado"),AND(K45="Alta",O45="Leve"),AND(K45="Alta",O45="Menor")),"Moderado",IF(OR(AND(K45="Muy Baja",O45="Mayor"),AND(K45="Baja",O45="Mayor"),AND(K45="Media",O45="Mayor"),AND(K45="Alta",O45="Moderado"),AND(K45="Alta",O45="Mayor"),AND(K45="Muy Alta",O45="Leve"),AND(K45="Muy Alta",O45="Menor"),AND(K45="Muy Alta",O45="Moderado"),AND(K45="Muy Alta",O45="Mayor")),"Alto",IF(OR(AND(K45="Muy Baja",O45="Catastrófico"),AND(K45="Baja",O45="Catastrófico"),AND(K45="Media",O45="Catastrófico"),AND(K45="Alta",O45="Catastrófico"),AND(K45="Muy Alta",O45="Catastrófico")),"Extremo",""))))</f>
        <v>Alto</v>
      </c>
      <c r="R45" s="87">
        <v>1</v>
      </c>
      <c r="S45" s="88" t="s">
        <v>130</v>
      </c>
      <c r="T45" s="89" t="s">
        <v>131</v>
      </c>
      <c r="U45" s="14" t="str">
        <f>IF(OR(V45="Preventivo",V45="Detectivo"),"Probabilidad",IF(V45="Correctivo","Impacto",""))</f>
        <v>Probabilidad</v>
      </c>
      <c r="V45" s="17" t="s">
        <v>88</v>
      </c>
      <c r="W45" s="17" t="s">
        <v>54</v>
      </c>
      <c r="X45" s="18" t="str">
        <f>IF(AND(V45="Preventivo",W45="Automático"),"50%",IF(AND(V45="Preventivo",W45="Manual"),"40%",IF(AND(V45="Detectivo",W45="Automático"),"40%",IF(AND(V45="Detectivo",W45="Manual"),"30%",IF(AND(V45="Correctivo",W45="Automático"),"35%",IF(AND(V45="Correctivo",W45="Manual"),"25%",""))))))</f>
        <v>40%</v>
      </c>
      <c r="Y45" s="17" t="s">
        <v>55</v>
      </c>
      <c r="Z45" s="17" t="s">
        <v>95</v>
      </c>
      <c r="AA45" s="17" t="s">
        <v>96</v>
      </c>
      <c r="AB45" s="90">
        <f>_xlfn.IFNA(IF(OR(V45="Preventivo",V45="Detectivo"),L45-(L45*X45)," ")," ")</f>
        <v>0.12</v>
      </c>
      <c r="AC45" s="91" t="s">
        <v>79</v>
      </c>
      <c r="AD45" s="90">
        <v>0.12</v>
      </c>
      <c r="AE45" s="92" t="s">
        <v>129</v>
      </c>
      <c r="AF45" s="90">
        <v>0.8</v>
      </c>
      <c r="AG45" s="92" t="str">
        <f t="array" ref="AG45">_xlfn.IFNA(INDEX('[5]Riesgo Inherente'!$N$12:$N$36,MATCH(AC45&amp;AE45,'[5]Riesgo Inherente'!$K$12:$K$36&amp;'[5]Riesgo Inherente'!$L$12:$L$36,0),0)," ")</f>
        <v>Alto</v>
      </c>
      <c r="AH45" s="71" t="s">
        <v>58</v>
      </c>
      <c r="AI45" s="93"/>
      <c r="AJ45" s="93"/>
      <c r="AK45" s="93"/>
      <c r="AL45" s="93"/>
      <c r="AM45" s="93"/>
      <c r="AN45" s="93"/>
      <c r="AO45" s="8"/>
    </row>
    <row r="46" spans="1:41" s="5" customFormat="1" ht="54" customHeight="1">
      <c r="A46" s="1"/>
      <c r="B46" s="632"/>
      <c r="C46" s="641"/>
      <c r="D46" s="644"/>
      <c r="E46" s="646"/>
      <c r="F46" s="646"/>
      <c r="G46" s="646"/>
      <c r="H46" s="670"/>
      <c r="I46" s="671"/>
      <c r="J46" s="671"/>
      <c r="K46" s="673"/>
      <c r="L46" s="546"/>
      <c r="M46" s="658"/>
      <c r="N46" s="658"/>
      <c r="O46" s="660"/>
      <c r="P46" s="615"/>
      <c r="Q46" s="663"/>
      <c r="R46" s="95">
        <v>2</v>
      </c>
      <c r="S46" s="96" t="s">
        <v>132</v>
      </c>
      <c r="T46" s="97" t="s">
        <v>133</v>
      </c>
      <c r="U46" s="37" t="str">
        <f>IF(OR(V46="Preventivo",V46="Detectivo"),"Probabilidad",IF(V46="Correctivo","Impacto",""))</f>
        <v>Probabilidad</v>
      </c>
      <c r="V46" s="39" t="s">
        <v>88</v>
      </c>
      <c r="W46" s="39" t="s">
        <v>54</v>
      </c>
      <c r="X46" s="40" t="str">
        <f>IF(AND(V46="Preventivo",W46="Automático"),"50%",IF(AND(V46="Preventivo",W46="Manual"),"40%",IF(AND(V46="Detectivo",W46="Automático"),"40%",IF(AND(V46="Detectivo",W46="Manual"),"30%",IF(AND(V46="Correctivo",W46="Automático"),"35%",IF(AND(V46="Correctivo",W46="Manual"),"25%",""))))))</f>
        <v>40%</v>
      </c>
      <c r="Y46" s="39" t="s">
        <v>55</v>
      </c>
      <c r="Z46" s="39" t="s">
        <v>56</v>
      </c>
      <c r="AA46" s="39" t="s">
        <v>96</v>
      </c>
      <c r="AB46" s="98">
        <v>0</v>
      </c>
      <c r="AC46" s="99" t="s">
        <v>79</v>
      </c>
      <c r="AD46" s="98">
        <v>0</v>
      </c>
      <c r="AE46" s="100" t="s">
        <v>119</v>
      </c>
      <c r="AF46" s="98">
        <v>0</v>
      </c>
      <c r="AG46" s="100" t="s">
        <v>134</v>
      </c>
      <c r="AH46" s="80" t="s">
        <v>58</v>
      </c>
      <c r="AI46" s="101"/>
      <c r="AJ46" s="101"/>
      <c r="AK46" s="101"/>
      <c r="AL46" s="101"/>
      <c r="AM46" s="101"/>
      <c r="AN46" s="101"/>
      <c r="AO46" s="8"/>
    </row>
    <row r="47" spans="1:41" s="5" customFormat="1" ht="54" customHeight="1">
      <c r="A47" s="1"/>
      <c r="B47" s="632"/>
      <c r="C47" s="641"/>
      <c r="D47" s="664">
        <v>2</v>
      </c>
      <c r="E47" s="603" t="s">
        <v>44</v>
      </c>
      <c r="F47" s="666" t="s">
        <v>135</v>
      </c>
      <c r="G47" s="667" t="s">
        <v>136</v>
      </c>
      <c r="H47" s="668" t="s">
        <v>137</v>
      </c>
      <c r="I47" s="603" t="s">
        <v>77</v>
      </c>
      <c r="J47" s="603" t="s">
        <v>48</v>
      </c>
      <c r="K47" s="626" t="s">
        <v>49</v>
      </c>
      <c r="L47" s="598">
        <f>IF(K47="","",IF(K47="Muy Baja",0.2,IF(K47="Baja",0.4,IF(K47="Media",0.6,IF(K47="Alta",0.8,IF(K47="Muy Alta",1,))))))</f>
        <v>0.4</v>
      </c>
      <c r="M47" s="657" t="s">
        <v>128</v>
      </c>
      <c r="N47" s="657" t="s">
        <v>128</v>
      </c>
      <c r="O47" s="659" t="s">
        <v>129</v>
      </c>
      <c r="P47" s="598">
        <f>IF(O47="","",IF(O47="Leve",0.2,IF(O47="Menor",0.4,IF(O47="Moderado",0.6,IF(O47="Mayor",0.8,IF(O47="Catastrófico",1,))))))</f>
        <v>0.8</v>
      </c>
      <c r="Q47" s="675" t="str">
        <f>IF(OR(AND(K47="Muy Baja",O47="Leve"),AND(K47="Muy Baja",O47="Menor"),AND(K47="Baja",O47="Leve")),"Bajo",IF(OR(AND(K47="Muy baja",O47="Moderado"),AND(K47="Baja",O47="Menor"),AND(K47="Baja",O47="Moderado"),AND(K47="Media",O47="Leve"),AND(K47="Media",O47="Menor"),AND(K47="Media",O47="Moderado"),AND(K47="Alta",O47="Leve"),AND(K47="Alta",O47="Menor")),"Moderado",IF(OR(AND(K47="Muy Baja",O47="Mayor"),AND(K47="Baja",O47="Mayor"),AND(K47="Media",O47="Mayor"),AND(K47="Alta",O47="Moderado"),AND(K47="Alta",O47="Mayor"),AND(K47="Muy Alta",O47="Leve"),AND(K47="Muy Alta",O47="Menor"),AND(K47="Muy Alta",O47="Moderado"),AND(K47="Muy Alta",O47="Mayor")),"Alto",IF(OR(AND(K47="Muy Baja",O47="Catastrófico"),AND(K47="Baja",O47="Catastrófico"),AND(K47="Media",O47="Catastrófico"),AND(K47="Alta",O47="Catastrófico"),AND(K47="Muy Alta",O47="Catastrófico")),"Extremo",""))))</f>
        <v>Alto</v>
      </c>
      <c r="R47" s="26">
        <v>1</v>
      </c>
      <c r="S47" s="103" t="s">
        <v>138</v>
      </c>
      <c r="T47" s="104" t="s">
        <v>139</v>
      </c>
      <c r="U47" s="105" t="str">
        <f>IF(OR(V47="Preventivo",V47="Detectivo"),"Probabilidad",IF(V47="Correctivo","Impacto",""))</f>
        <v>Probabilidad</v>
      </c>
      <c r="V47" s="106" t="s">
        <v>88</v>
      </c>
      <c r="W47" s="106" t="s">
        <v>54</v>
      </c>
      <c r="X47" s="107" t="str">
        <f>IF(AND(V47="Preventivo",W47="Automático"),"50%",IF(AND(V47="Preventivo",W47="Manual"),"40%",IF(AND(V47="Detectivo",W47="Automático"),"40%",IF(AND(V47="Detectivo",W47="Manual"),"30%",IF(AND(V47="Correctivo",W47="Automático"),"35%",IF(AND(V47="Correctivo",W47="Manual"),"25%",""))))))</f>
        <v>40%</v>
      </c>
      <c r="Y47" s="106" t="s">
        <v>55</v>
      </c>
      <c r="Z47" s="106" t="s">
        <v>56</v>
      </c>
      <c r="AA47" s="106" t="s">
        <v>96</v>
      </c>
      <c r="AB47" s="108">
        <v>0.24</v>
      </c>
      <c r="AC47" s="109" t="s">
        <v>49</v>
      </c>
      <c r="AD47" s="108">
        <v>0.24</v>
      </c>
      <c r="AE47" s="110" t="s">
        <v>129</v>
      </c>
      <c r="AF47" s="108">
        <v>0.8</v>
      </c>
      <c r="AG47" s="110" t="str">
        <f t="array" ref="AG47">_xlfn.IFNA(INDEX('[5]Riesgo Inherente'!$N$12:$N$36,MATCH(AC47&amp;AE47,'[5]Riesgo Inherente'!$K$12:$K$36&amp;'[5]Riesgo Inherente'!$L$12:$L$36,0),0)," ")</f>
        <v>Alto</v>
      </c>
      <c r="AH47" s="111" t="s">
        <v>58</v>
      </c>
      <c r="AI47" s="112"/>
      <c r="AJ47" s="112"/>
      <c r="AK47" s="112"/>
      <c r="AL47" s="112"/>
      <c r="AM47" s="112"/>
      <c r="AN47" s="112"/>
      <c r="AO47" s="8"/>
    </row>
    <row r="48" spans="1:41" s="5" customFormat="1" ht="54" customHeight="1">
      <c r="A48" s="1"/>
      <c r="B48" s="632"/>
      <c r="C48" s="641"/>
      <c r="D48" s="665"/>
      <c r="E48" s="603"/>
      <c r="F48" s="666"/>
      <c r="G48" s="667"/>
      <c r="H48" s="668"/>
      <c r="I48" s="603"/>
      <c r="J48" s="603"/>
      <c r="K48" s="626"/>
      <c r="L48" s="598"/>
      <c r="M48" s="658"/>
      <c r="N48" s="658"/>
      <c r="O48" s="660"/>
      <c r="P48" s="615"/>
      <c r="Q48" s="663"/>
      <c r="R48" s="26">
        <v>2</v>
      </c>
      <c r="S48" s="103" t="s">
        <v>140</v>
      </c>
      <c r="T48" s="104" t="s">
        <v>141</v>
      </c>
      <c r="U48" s="105" t="str">
        <f>IF(OR(V48="Preventivo",V48="Detectivo"),"Probabilidad",IF(V48="Correctivo","Impacto",""))</f>
        <v>Probabilidad</v>
      </c>
      <c r="V48" s="106" t="s">
        <v>88</v>
      </c>
      <c r="W48" s="106" t="s">
        <v>54</v>
      </c>
      <c r="X48" s="107" t="str">
        <f>IF(AND(V48="Preventivo",W48="Automático"),"50%",IF(AND(V48="Preventivo",W48="Manual"),"40%",IF(AND(V48="Detectivo",W48="Automático"),"40%",IF(AND(V48="Detectivo",W48="Manual"),"30%",IF(AND(V48="Correctivo",W48="Automático"),"35%",IF(AND(V48="Correctivo",W48="Manual"),"25%",""))))))</f>
        <v>40%</v>
      </c>
      <c r="Y48" s="106" t="s">
        <v>101</v>
      </c>
      <c r="Z48" s="106" t="s">
        <v>95</v>
      </c>
      <c r="AA48" s="113" t="s">
        <v>96</v>
      </c>
      <c r="AB48" s="114">
        <v>0</v>
      </c>
      <c r="AC48" s="115" t="s">
        <v>79</v>
      </c>
      <c r="AD48" s="114">
        <v>0</v>
      </c>
      <c r="AE48" s="116" t="s">
        <v>119</v>
      </c>
      <c r="AF48" s="114">
        <v>0</v>
      </c>
      <c r="AG48" s="116" t="s">
        <v>134</v>
      </c>
      <c r="AH48" s="117" t="s">
        <v>58</v>
      </c>
      <c r="AI48" s="118"/>
      <c r="AJ48" s="118"/>
      <c r="AK48" s="118"/>
      <c r="AL48" s="118"/>
      <c r="AM48" s="118"/>
      <c r="AN48" s="118"/>
      <c r="AO48" s="8"/>
    </row>
    <row r="49" spans="1:41" s="3" customFormat="1" ht="30" customHeight="1" thickBot="1">
      <c r="A49" s="1"/>
      <c r="B49" s="633"/>
      <c r="C49" s="642"/>
      <c r="D49" s="676"/>
      <c r="E49" s="677"/>
      <c r="F49" s="677"/>
      <c r="G49" s="677"/>
      <c r="H49" s="119"/>
      <c r="I49" s="119"/>
      <c r="J49" s="119"/>
      <c r="K49" s="119"/>
      <c r="L49" s="119"/>
      <c r="M49" s="119"/>
      <c r="N49" s="119"/>
      <c r="O49" s="119"/>
      <c r="P49" s="120"/>
      <c r="Q49" s="121"/>
      <c r="R49" s="119"/>
      <c r="S49" s="119"/>
      <c r="T49" s="119"/>
      <c r="U49" s="119"/>
      <c r="V49" s="122"/>
      <c r="W49" s="119"/>
      <c r="X49" s="119"/>
      <c r="Y49" s="119"/>
      <c r="Z49" s="119"/>
      <c r="AA49" s="123"/>
      <c r="AB49" s="678"/>
      <c r="AC49" s="678"/>
      <c r="AD49" s="678"/>
      <c r="AE49" s="678"/>
      <c r="AF49" s="678"/>
      <c r="AG49" s="678"/>
      <c r="AH49" s="678"/>
      <c r="AI49" s="124"/>
      <c r="AJ49" s="124"/>
      <c r="AK49" s="124"/>
      <c r="AL49" s="124"/>
      <c r="AM49" s="124"/>
      <c r="AN49" s="125"/>
      <c r="AO49" s="8"/>
    </row>
    <row r="50" spans="1:41" s="3" customFormat="1" ht="27" customHeight="1" thickTop="1" thickBot="1">
      <c r="A50" s="1"/>
      <c r="B50" s="692" t="s">
        <v>142</v>
      </c>
      <c r="C50" s="68" t="s">
        <v>1</v>
      </c>
      <c r="D50" s="68" t="s">
        <v>2</v>
      </c>
      <c r="E50" s="69" t="s">
        <v>6</v>
      </c>
      <c r="F50" s="69" t="s">
        <v>7</v>
      </c>
      <c r="G50" s="69" t="s">
        <v>8</v>
      </c>
      <c r="H50" s="69" t="s">
        <v>9</v>
      </c>
      <c r="I50" s="69" t="s">
        <v>10</v>
      </c>
      <c r="J50" s="68" t="s">
        <v>11</v>
      </c>
      <c r="K50" s="68" t="s">
        <v>12</v>
      </c>
      <c r="L50" s="68" t="s">
        <v>13</v>
      </c>
      <c r="M50" s="68" t="s">
        <v>14</v>
      </c>
      <c r="N50" s="68" t="s">
        <v>15</v>
      </c>
      <c r="O50" s="68" t="s">
        <v>16</v>
      </c>
      <c r="P50" s="68" t="s">
        <v>13</v>
      </c>
      <c r="Q50" s="68" t="s">
        <v>17</v>
      </c>
      <c r="R50" s="68" t="s">
        <v>18</v>
      </c>
      <c r="S50" s="68" t="s">
        <v>19</v>
      </c>
      <c r="T50" s="68" t="s">
        <v>20</v>
      </c>
      <c r="U50" s="68" t="s">
        <v>21</v>
      </c>
      <c r="V50" s="68" t="s">
        <v>35</v>
      </c>
      <c r="W50" s="68" t="s">
        <v>36</v>
      </c>
      <c r="X50" s="68" t="s">
        <v>37</v>
      </c>
      <c r="Y50" s="68" t="s">
        <v>38</v>
      </c>
      <c r="Z50" s="68" t="s">
        <v>39</v>
      </c>
      <c r="AA50" s="69" t="s">
        <v>40</v>
      </c>
      <c r="AB50" s="68" t="s">
        <v>24</v>
      </c>
      <c r="AC50" s="68" t="s">
        <v>25</v>
      </c>
      <c r="AD50" s="69" t="s">
        <v>13</v>
      </c>
      <c r="AE50" s="68" t="s">
        <v>26</v>
      </c>
      <c r="AF50" s="69" t="s">
        <v>13</v>
      </c>
      <c r="AG50" s="68" t="s">
        <v>27</v>
      </c>
      <c r="AH50" s="69" t="s">
        <v>28</v>
      </c>
      <c r="AI50" s="68" t="s">
        <v>72</v>
      </c>
      <c r="AJ50" s="69" t="s">
        <v>30</v>
      </c>
      <c r="AK50" s="68" t="s">
        <v>31</v>
      </c>
      <c r="AL50" s="68" t="s">
        <v>32</v>
      </c>
      <c r="AM50" s="69" t="s">
        <v>33</v>
      </c>
      <c r="AN50" s="69" t="s">
        <v>34</v>
      </c>
      <c r="AO50" s="8"/>
    </row>
    <row r="51" spans="1:41" s="3" customFormat="1" ht="27" customHeight="1" thickBot="1">
      <c r="A51" s="1"/>
      <c r="B51" s="693"/>
      <c r="C51" s="540" t="s">
        <v>143</v>
      </c>
      <c r="D51" s="541"/>
      <c r="E51" s="695"/>
      <c r="F51" s="695"/>
      <c r="G51" s="695"/>
      <c r="H51" s="695"/>
      <c r="I51" s="695"/>
      <c r="J51" s="695"/>
      <c r="K51" s="695"/>
      <c r="L51" s="695"/>
      <c r="M51" s="695"/>
      <c r="N51" s="695"/>
      <c r="O51" s="695"/>
      <c r="P51" s="695"/>
      <c r="Q51" s="695"/>
      <c r="R51" s="695"/>
      <c r="S51" s="695"/>
      <c r="T51" s="695"/>
      <c r="U51" s="695"/>
      <c r="V51" s="695"/>
      <c r="W51" s="695"/>
      <c r="X51" s="695"/>
      <c r="Y51" s="695"/>
      <c r="Z51" s="695"/>
      <c r="AA51" s="695"/>
      <c r="AB51" s="541"/>
      <c r="AC51" s="541"/>
      <c r="AD51" s="541"/>
      <c r="AE51" s="541"/>
      <c r="AF51" s="541"/>
      <c r="AG51" s="541"/>
      <c r="AH51" s="542"/>
      <c r="AI51" s="126"/>
      <c r="AJ51" s="126"/>
      <c r="AK51" s="126"/>
      <c r="AL51" s="126"/>
      <c r="AM51" s="126"/>
      <c r="AN51" s="126"/>
      <c r="AO51" s="8"/>
    </row>
    <row r="52" spans="1:41" s="3" customFormat="1" ht="56.25" customHeight="1">
      <c r="A52" s="1"/>
      <c r="B52" s="693"/>
      <c r="C52" s="696" t="s">
        <v>499</v>
      </c>
      <c r="D52" s="698">
        <v>1</v>
      </c>
      <c r="E52" s="655" t="s">
        <v>121</v>
      </c>
      <c r="F52" s="655" t="s">
        <v>144</v>
      </c>
      <c r="G52" s="655" t="s">
        <v>145</v>
      </c>
      <c r="H52" s="655" t="s">
        <v>575</v>
      </c>
      <c r="I52" s="586" t="s">
        <v>77</v>
      </c>
      <c r="J52" s="655" t="s">
        <v>48</v>
      </c>
      <c r="K52" s="636" t="s">
        <v>49</v>
      </c>
      <c r="L52" s="615">
        <f>IF(K52="","",IF(K52="Muy Baja",0.2,IF(K52="Baja",0.4,IF(K52="Media",0.6,IF(K52="Alta",0.8,IF(K52="Muy Alta",1,))))))</f>
        <v>0.4</v>
      </c>
      <c r="M52" s="634" t="s">
        <v>50</v>
      </c>
      <c r="N52" s="635" t="str">
        <f>IF(M52="","",IF(NOT(ISERROR(MATCH(M52,'[6]Tabla Impacto'!$B$37:$B$39,0))),'[6]Tabla Impacto'!$F$37&amp;"Por favor no seleccionar los criterios de impacto(Afectación Económica o presupuestal y Pérdida Reputacional)",M52))</f>
        <v xml:space="preserve">     Genera medianas consecuencias sobre la entidad</v>
      </c>
      <c r="O52" s="636" t="str">
        <f>IF(OR(M52='[7]Tabla Impacto'!$F$25,M52='[7]Tabla Impacto'!$F$31),"Leve",IF(OR(M52='[7]Tabla Impacto'!$F$26,M52='[7]Tabla Impacto'!$F$32),"Menor",IF(OR(M52='[7]Tabla Impacto'!$F$27,M52='[7]Tabla Impacto'!$F$33,M52='[7]Tabla Impacto'!$F$37),"Moderado",IF(OR(M52='[7]Tabla Impacto'!$F$28,M52='[7]Tabla Impacto'!$F$34,M52='[7]Tabla Impacto'!$F$38),"Mayor",IF(OR(M52='[7]Tabla Impacto'!$F$29,M52='[7]Tabla Impacto'!$F$35,M52='[7]Tabla Impacto'!$F$39),"Catastrófico","")))))</f>
        <v>Moderado</v>
      </c>
      <c r="P52" s="615">
        <f>IF(O52="","",IF(O52="Leve",0.2,IF(O52="Menor",0.4,IF(O52="Moderado",0.6,IF(O52="Mayor",0.8,IF(O52="Catastrófico",1,))))))</f>
        <v>0.6</v>
      </c>
      <c r="Q52" s="674" t="str">
        <f>IF(OR(AND(K52="Muy Baja",O52="Leve"),AND(K52="Muy Baja",O52="Menor"),AND(K52="Baja",O52="Leve")),"Bajo",IF(OR(AND(K52="Muy baja",O52="Moderado"),AND(K52="Baja",O52="Menor"),AND(K52="Baja",O52="Moderado"),AND(K52="Media",O52="Leve"),AND(K52="Media",O52="Menor"),AND(K52="Media",O52="Moderado"),AND(K52="Alta",O52="Leve"),AND(K52="Alta",O52="Menor")),"Moderado",IF(OR(AND(K52="Muy Baja",O52="Mayor"),AND(K52="Baja",O52="Mayor"),AND(K52="Media",O52="Mayor"),AND(K52="Alta",O52="Moderado"),AND(K52="Alta",O52="Mayor"),AND(K52="Muy Alta",O52="Leve"),AND(K52="Muy Alta",O52="Menor"),AND(K52="Muy Alta",O52="Moderado"),AND(K52="Muy Alta",O52="Mayor")),"Alto",IF(OR(AND(K52="Muy Baja",O52="Catastrófico"),AND(K52="Baja",O52="Catastrófico"),AND(K52="Media",O52="Catastrófico"),AND(K52="Alta",O52="Catastrófico"),AND(K52="Muy Alta",O52="Catastrófico")),"Extremo",""))))</f>
        <v>Moderado</v>
      </c>
      <c r="R52" s="26">
        <v>1</v>
      </c>
      <c r="S52" s="472" t="s">
        <v>576</v>
      </c>
      <c r="T52" s="472" t="s">
        <v>513</v>
      </c>
      <c r="U52" s="467" t="str">
        <f t="shared" ref="U52:U55" si="31">IF(OR(V52="Preventivo",V52="Detectivo"),"Probabilidad",IF(V52="Correctivo","Impacto",""))</f>
        <v>Probabilidad</v>
      </c>
      <c r="V52" s="467" t="s">
        <v>88</v>
      </c>
      <c r="W52" s="467" t="s">
        <v>54</v>
      </c>
      <c r="X52" s="468" t="str">
        <f t="shared" ref="X52:X55" si="32">IF(AND(V52="Preventivo",W52="Automático"),"50%",IF(AND(V52="Preventivo",W52="Manual"),"40%",IF(AND(V52="Detectivo",W52="Automático"),"40%",IF(AND(V52="Detectivo",W52="Manual"),"30%",IF(AND(V52="Correctivo",W52="Automático"),"35%",IF(AND(V52="Correctivo",W52="Manual"),"25%",""))))))</f>
        <v>40%</v>
      </c>
      <c r="Y52" s="467" t="s">
        <v>55</v>
      </c>
      <c r="Z52" s="467" t="s">
        <v>56</v>
      </c>
      <c r="AA52" s="467" t="s">
        <v>57</v>
      </c>
      <c r="AB52" s="469">
        <f t="shared" ref="AB52:AB54" si="33">IFERROR(IF(U52="Probabilidad",(L52-(+L52*X52)),IF(U52="Impacto",L52,"")),"")</f>
        <v>0.24</v>
      </c>
      <c r="AC52" s="470" t="str">
        <f t="shared" ref="AC52:AC55" si="34">IFERROR(IF(AB52="","",IF(AB52&lt;=0.2,"Muy Baja",IF(AB52&lt;=0.4,"Baja",IF(AB52&lt;=0.6,"Media",IF(AB52&lt;=0.8,"Alta","Muy Alta"))))),"")</f>
        <v>Baja</v>
      </c>
      <c r="AD52" s="468">
        <f t="shared" ref="AD52:AD55" si="35">+AB52</f>
        <v>0.24</v>
      </c>
      <c r="AE52" s="470" t="str">
        <f t="shared" ref="AE52:AE55" si="36">IFERROR(IF(AF52="","",IF(AF52&lt;=0.2,"Leve",IF(AF52&lt;=0.4,"Menor",IF(AF52&lt;=0.6,"Moderado",IF(AF52&lt;=0.8,"Mayor","Catastrófico"))))),"")</f>
        <v>Moderado</v>
      </c>
      <c r="AF52" s="468">
        <f t="shared" ref="AF52:AF55" si="37">IFERROR(IF(U52="Impacto",(P52-(+P52*X52)),IF(U52="Probabilidad",P52,"")),"")</f>
        <v>0.6</v>
      </c>
      <c r="AG52" s="471" t="str">
        <f t="shared" ref="AG52:AG55" si="38">IFERROR(IF(OR(AND(AC52="Muy Baja",AE52="Leve"),AND(AC52="Muy Baja",AE52="Menor"),AND(AC52="Baja",AE52="Leve")),"Bajo",IF(OR(AND(AC52="Muy baja",AE52="Moderado"),AND(AC52="Baja",AE52="Menor"),AND(AC52="Baja",AE52="Moderado"),AND(AC52="Media",AE52="Leve"),AND(AC52="Media",AE52="Menor"),AND(AC52="Media",AE52="Moderado"),AND(AC52="Alta",AE52="Leve"),AND(AC52="Alta",AE52="Menor")),"Moderado",IF(OR(AND(AC52="Muy Baja",AE52="Mayor"),AND(AC52="Baja",AE52="Mayor"),AND(AC52="Media",AE52="Mayor"),AND(AC52="Alta",AE52="Moderado"),AND(AC52="Alta",AE52="Mayor"),AND(AC52="Muy Alta",AE52="Leve"),AND(AC52="Muy Alta",AE52="Menor"),AND(AC52="Muy Alta",AE52="Moderado"),AND(AC52="Muy Alta",AE52="Mayor")),"Alto",IF(OR(AND(AC52="Muy Baja",AE52="Catastrófico"),AND(AC52="Baja",AE52="Catastrófico"),AND(AC52="Media",AE52="Catastrófico"),AND(AC52="Alta",AE52="Catastrófico"),AND(AC52="Muy Alta",AE52="Catastrófico")),"Extremo","")))),"")</f>
        <v>Moderado</v>
      </c>
      <c r="AH52" s="467" t="s">
        <v>180</v>
      </c>
      <c r="AI52" s="128"/>
      <c r="AJ52" s="128" t="s">
        <v>147</v>
      </c>
      <c r="AK52" s="129">
        <v>44927</v>
      </c>
      <c r="AL52" s="129"/>
      <c r="AM52" s="128"/>
      <c r="AN52" s="130" t="s">
        <v>118</v>
      </c>
      <c r="AO52" s="8"/>
    </row>
    <row r="53" spans="1:41" s="3" customFormat="1" ht="81.75" customHeight="1">
      <c r="A53" s="1"/>
      <c r="B53" s="693"/>
      <c r="C53" s="696"/>
      <c r="D53" s="679"/>
      <c r="E53" s="656"/>
      <c r="F53" s="656"/>
      <c r="G53" s="656"/>
      <c r="H53" s="656"/>
      <c r="I53" s="586"/>
      <c r="J53" s="656"/>
      <c r="K53" s="625"/>
      <c r="L53" s="597"/>
      <c r="M53" s="634"/>
      <c r="N53" s="635">
        <f ca="1">IF(NOT(ISERROR(MATCH(M53,_xlfn.ANCHORARRAY(H56),0))),#REF!&amp;"Por favor no seleccionar los criterios de impacto",M53)</f>
        <v>0</v>
      </c>
      <c r="O53" s="625"/>
      <c r="P53" s="597"/>
      <c r="Q53" s="627"/>
      <c r="R53" s="26">
        <v>2</v>
      </c>
      <c r="S53" s="472" t="s">
        <v>577</v>
      </c>
      <c r="T53" s="472" t="s">
        <v>514</v>
      </c>
      <c r="U53" s="467" t="str">
        <f t="shared" si="31"/>
        <v>Probabilidad</v>
      </c>
      <c r="V53" s="467" t="s">
        <v>88</v>
      </c>
      <c r="W53" s="467" t="s">
        <v>54</v>
      </c>
      <c r="X53" s="468" t="str">
        <f t="shared" si="32"/>
        <v>40%</v>
      </c>
      <c r="Y53" s="467" t="s">
        <v>55</v>
      </c>
      <c r="Z53" s="467" t="s">
        <v>56</v>
      </c>
      <c r="AA53" s="467" t="s">
        <v>57</v>
      </c>
      <c r="AB53" s="469">
        <f t="shared" si="33"/>
        <v>0</v>
      </c>
      <c r="AC53" s="470" t="str">
        <f t="shared" si="34"/>
        <v>Muy Baja</v>
      </c>
      <c r="AD53" s="468">
        <f t="shared" si="35"/>
        <v>0</v>
      </c>
      <c r="AE53" s="470" t="str">
        <f t="shared" si="36"/>
        <v>Leve</v>
      </c>
      <c r="AF53" s="468">
        <f t="shared" si="37"/>
        <v>0</v>
      </c>
      <c r="AG53" s="471" t="str">
        <f t="shared" si="38"/>
        <v>Bajo</v>
      </c>
      <c r="AH53" s="467" t="s">
        <v>180</v>
      </c>
      <c r="AI53" s="23"/>
      <c r="AJ53" s="23" t="s">
        <v>148</v>
      </c>
      <c r="AK53" s="78">
        <v>44927</v>
      </c>
      <c r="AL53" s="78"/>
      <c r="AM53" s="23"/>
      <c r="AN53" s="28" t="s">
        <v>118</v>
      </c>
      <c r="AO53" s="8"/>
    </row>
    <row r="54" spans="1:41" s="3" customFormat="1" ht="49.5" customHeight="1">
      <c r="A54" s="1"/>
      <c r="B54" s="693"/>
      <c r="C54" s="696"/>
      <c r="D54" s="679">
        <v>2</v>
      </c>
      <c r="E54" s="655" t="s">
        <v>44</v>
      </c>
      <c r="F54" s="655" t="s">
        <v>149</v>
      </c>
      <c r="G54" s="655" t="s">
        <v>150</v>
      </c>
      <c r="H54" s="655" t="s">
        <v>151</v>
      </c>
      <c r="I54" s="586" t="s">
        <v>77</v>
      </c>
      <c r="J54" s="655" t="s">
        <v>165</v>
      </c>
      <c r="K54" s="636" t="s">
        <v>166</v>
      </c>
      <c r="L54" s="615">
        <f>IF(K54="","",IF(K54="Muy Baja",0.2,IF(K54="Baja",0.4,IF(K54="Media",0.6,IF(K54="Alta",0.8,IF(K54="Muy Alta",1,))))))</f>
        <v>1</v>
      </c>
      <c r="M54" s="634" t="s">
        <v>146</v>
      </c>
      <c r="N54" s="635" t="str">
        <f>IF(M54="","",IF(NOT(ISERROR(MATCH(M54,'[6]Tabla Impacto'!$B$37:$B$39,0))),'[6]Tabla Impacto'!$F$37&amp;"Por favor no seleccionar los criterios de impacto(Afectación Económica o presupuestal y Pérdida Reputacional)",M54))</f>
        <v xml:space="preserve">     Genera consecuencias catastroficas sobre la entidad</v>
      </c>
      <c r="O54" s="636" t="str">
        <f>IF(OR(M54='[7]Tabla Impacto'!$F$25,M54='[7]Tabla Impacto'!$F$31),"Leve",IF(OR(M54='[7]Tabla Impacto'!$F$26,M54='[7]Tabla Impacto'!$F$32),"Menor",IF(OR(M54='[7]Tabla Impacto'!$F$27,M54='[7]Tabla Impacto'!$F$33,M54='[7]Tabla Impacto'!$F$37),"Moderado",IF(OR(M54='[7]Tabla Impacto'!$F$28,M54='[7]Tabla Impacto'!$F$34,M54='[7]Tabla Impacto'!$F$38),"Mayor",IF(OR(M54='[7]Tabla Impacto'!$F$29,M54='[7]Tabla Impacto'!$F$35,M54='[7]Tabla Impacto'!$F$39),"Catastrófico","")))))</f>
        <v>Catastrófico</v>
      </c>
      <c r="P54" s="615">
        <f>IF(O54="","",IF(O54="Leve",0.2,IF(O54="Menor",0.4,IF(O54="Moderado",0.6,IF(O54="Mayor",0.8,IF(O54="Catastrófico",1,))))))</f>
        <v>1</v>
      </c>
      <c r="Q54" s="674" t="str">
        <f>IF(OR(AND(K54="Muy Baja",O54="Leve"),AND(K54="Muy Baja",O54="Menor"),AND(K54="Baja",O54="Leve")),"Bajo",IF(OR(AND(K54="Muy baja",O54="Moderado"),AND(K54="Baja",O54="Menor"),AND(K54="Baja",O54="Moderado"),AND(K54="Media",O54="Leve"),AND(K54="Media",O54="Menor"),AND(K54="Media",O54="Moderado"),AND(K54="Alta",O54="Leve"),AND(K54="Alta",O54="Menor")),"Moderado",IF(OR(AND(K54="Muy Baja",O54="Mayor"),AND(K54="Baja",O54="Mayor"),AND(K54="Media",O54="Mayor"),AND(K54="Alta",O54="Moderado"),AND(K54="Alta",O54="Mayor"),AND(K54="Muy Alta",O54="Leve"),AND(K54="Muy Alta",O54="Menor"),AND(K54="Muy Alta",O54="Moderado"),AND(K54="Muy Alta",O54="Mayor")),"Alto",IF(OR(AND(K54="Muy Baja",O54="Catastrófico"),AND(K54="Baja",O54="Catastrófico"),AND(K54="Media",O54="Catastrófico"),AND(K54="Alta",O54="Catastrófico"),AND(K54="Muy Alta",O54="Catastrófico")),"Extremo",""))))</f>
        <v>Extremo</v>
      </c>
      <c r="R54" s="26">
        <v>1</v>
      </c>
      <c r="S54" s="472" t="s">
        <v>578</v>
      </c>
      <c r="T54" s="472" t="s">
        <v>579</v>
      </c>
      <c r="U54" s="467" t="str">
        <f t="shared" si="31"/>
        <v>Probabilidad</v>
      </c>
      <c r="V54" s="467" t="s">
        <v>88</v>
      </c>
      <c r="W54" s="467" t="s">
        <v>54</v>
      </c>
      <c r="X54" s="468" t="str">
        <f t="shared" si="32"/>
        <v>40%</v>
      </c>
      <c r="Y54" s="467" t="s">
        <v>55</v>
      </c>
      <c r="Z54" s="467" t="s">
        <v>56</v>
      </c>
      <c r="AA54" s="467" t="s">
        <v>57</v>
      </c>
      <c r="AB54" s="469">
        <f t="shared" si="33"/>
        <v>0.6</v>
      </c>
      <c r="AC54" s="470" t="str">
        <f t="shared" si="34"/>
        <v>Media</v>
      </c>
      <c r="AD54" s="468">
        <f t="shared" si="35"/>
        <v>0.6</v>
      </c>
      <c r="AE54" s="470" t="str">
        <f t="shared" si="36"/>
        <v>Catastrófico</v>
      </c>
      <c r="AF54" s="468">
        <f t="shared" si="37"/>
        <v>1</v>
      </c>
      <c r="AG54" s="471" t="str">
        <f t="shared" si="38"/>
        <v>Extremo</v>
      </c>
      <c r="AH54" s="467" t="s">
        <v>97</v>
      </c>
      <c r="AI54" s="135"/>
      <c r="AJ54" s="135" t="s">
        <v>153</v>
      </c>
      <c r="AK54" s="136">
        <v>44927</v>
      </c>
      <c r="AL54" s="136"/>
      <c r="AM54" s="135"/>
      <c r="AN54" s="137" t="s">
        <v>118</v>
      </c>
      <c r="AO54" s="8"/>
    </row>
    <row r="55" spans="1:41" s="3" customFormat="1" ht="48" customHeight="1">
      <c r="A55" s="1"/>
      <c r="B55" s="693"/>
      <c r="C55" s="696"/>
      <c r="D55" s="679"/>
      <c r="E55" s="656"/>
      <c r="F55" s="656"/>
      <c r="G55" s="656"/>
      <c r="H55" s="656"/>
      <c r="I55" s="586"/>
      <c r="J55" s="656"/>
      <c r="K55" s="625"/>
      <c r="L55" s="597"/>
      <c r="M55" s="634"/>
      <c r="N55" s="635">
        <f ca="1">IF(NOT(ISERROR(MATCH(M55,_xlfn.ANCHORARRAY(H58),0))),#REF!&amp;"Por favor no seleccionar los criterios de impacto",M55)</f>
        <v>0</v>
      </c>
      <c r="O55" s="625"/>
      <c r="P55" s="597"/>
      <c r="Q55" s="627"/>
      <c r="R55" s="26">
        <v>2</v>
      </c>
      <c r="S55" s="472" t="s">
        <v>581</v>
      </c>
      <c r="T55" s="472" t="s">
        <v>580</v>
      </c>
      <c r="U55" s="467" t="str">
        <f t="shared" si="31"/>
        <v>Impacto</v>
      </c>
      <c r="V55" s="467" t="s">
        <v>154</v>
      </c>
      <c r="W55" s="467" t="s">
        <v>155</v>
      </c>
      <c r="X55" s="468" t="str">
        <f t="shared" si="32"/>
        <v>35%</v>
      </c>
      <c r="Y55" s="467" t="s">
        <v>55</v>
      </c>
      <c r="Z55" s="467" t="s">
        <v>95</v>
      </c>
      <c r="AA55" s="467" t="s">
        <v>57</v>
      </c>
      <c r="AB55" s="469">
        <v>0.9</v>
      </c>
      <c r="AC55" s="470" t="str">
        <f t="shared" si="34"/>
        <v>Muy Alta</v>
      </c>
      <c r="AD55" s="468">
        <f t="shared" si="35"/>
        <v>0.9</v>
      </c>
      <c r="AE55" s="470" t="str">
        <f t="shared" si="36"/>
        <v>Leve</v>
      </c>
      <c r="AF55" s="468">
        <f t="shared" si="37"/>
        <v>0</v>
      </c>
      <c r="AG55" s="471" t="str">
        <f t="shared" si="38"/>
        <v>Alto</v>
      </c>
      <c r="AH55" s="467" t="s">
        <v>97</v>
      </c>
      <c r="AI55" s="142"/>
      <c r="AJ55" s="142" t="s">
        <v>153</v>
      </c>
      <c r="AK55" s="143">
        <v>44927</v>
      </c>
      <c r="AL55" s="143"/>
      <c r="AM55" s="142"/>
      <c r="AN55" s="144" t="s">
        <v>118</v>
      </c>
      <c r="AO55" s="8"/>
    </row>
    <row r="56" spans="1:41" s="3" customFormat="1" ht="27" customHeight="1">
      <c r="A56" s="1"/>
      <c r="B56" s="693"/>
      <c r="C56" s="696"/>
      <c r="D56" s="679">
        <v>3</v>
      </c>
      <c r="E56" s="586" t="s">
        <v>156</v>
      </c>
      <c r="F56" s="586" t="s">
        <v>157</v>
      </c>
      <c r="G56" s="586" t="s">
        <v>158</v>
      </c>
      <c r="H56" s="588" t="s">
        <v>515</v>
      </c>
      <c r="I56" s="586" t="s">
        <v>77</v>
      </c>
      <c r="J56" s="586" t="s">
        <v>99</v>
      </c>
      <c r="K56" s="636" t="s">
        <v>116</v>
      </c>
      <c r="L56" s="615">
        <f>IF(K56="","",IF(K56="Muy Baja",0.2,IF(K56="Baja",0.4,IF(K56="Media",0.6,IF(K56="Alta",0.8,IF(K56="Muy Alta",1,))))))</f>
        <v>0.6</v>
      </c>
      <c r="M56" s="634" t="s">
        <v>152</v>
      </c>
      <c r="N56" s="635" t="str">
        <f>IF(M56="","",IF(NOT(ISERROR(MATCH(M56,'[6]Tabla Impacto'!$B$37:$B$39,0))),'[6]Tabla Impacto'!$F$37&amp;"Por favor no seleccionar los criterios de impacto(Afectación Económica o presupuestal y Pérdida Reputacional)",M56))</f>
        <v xml:space="preserve">     Genera altas consecuencias sobre la entidad</v>
      </c>
      <c r="O56" s="636" t="str">
        <f>IF(OR(M56='[7]Tabla Impacto'!$F$25,M56='[7]Tabla Impacto'!$F$31),"Leve",IF(OR(M56='[7]Tabla Impacto'!$F$26,M56='[7]Tabla Impacto'!$F$32),"Menor",IF(OR(M56='[7]Tabla Impacto'!$F$27,M56='[7]Tabla Impacto'!$F$33,M56='[7]Tabla Impacto'!$F$37),"Moderado",IF(OR(M56='[7]Tabla Impacto'!$F$28,M56='[7]Tabla Impacto'!$F$34,M56='[7]Tabla Impacto'!$F$38),"Mayor",IF(OR(M56='[7]Tabla Impacto'!$F$29,M56='[7]Tabla Impacto'!$F$35,M56='[7]Tabla Impacto'!$F$39),"Catastrófico","")))))</f>
        <v>Mayor</v>
      </c>
      <c r="P56" s="615">
        <f>IF(O56="","",IF(O56="Leve",0.2,IF(O56="Menor",0.4,IF(O56="Moderado",0.6,IF(O56="Mayor",0.8,IF(O56="Catastrófico",1,))))))</f>
        <v>0.8</v>
      </c>
      <c r="Q56" s="674" t="str">
        <f>IF(OR(AND(K56="Muy Baja",O56="Leve"),AND(K56="Muy Baja",O56="Menor"),AND(K56="Baja",O56="Leve")),"Bajo",IF(OR(AND(K56="Muy baja",O56="Moderado"),AND(K56="Baja",O56="Menor"),AND(K56="Baja",O56="Moderado"),AND(K56="Media",O56="Leve"),AND(K56="Media",O56="Menor"),AND(K56="Media",O56="Moderado"),AND(K56="Alta",O56="Leve"),AND(K56="Alta",O56="Menor")),"Moderado",IF(OR(AND(K56="Muy Baja",O56="Mayor"),AND(K56="Baja",O56="Mayor"),AND(K56="Media",O56="Mayor"),AND(K56="Alta",O56="Moderado"),AND(K56="Alta",O56="Mayor"),AND(K56="Muy Alta",O56="Leve"),AND(K56="Muy Alta",O56="Menor"),AND(K56="Muy Alta",O56="Moderado"),AND(K56="Muy Alta",O56="Mayor")),"Alto",IF(OR(AND(K56="Muy Baja",O56="Catastrófico"),AND(K56="Baja",O56="Catastrófico"),AND(K56="Media",O56="Catastrófico"),AND(K56="Alta",O56="Catastrófico"),AND(K56="Muy Alta",O56="Catastrófico")),"Extremo",""))))</f>
        <v>Alto</v>
      </c>
      <c r="R56" s="26">
        <v>1</v>
      </c>
      <c r="S56" s="410" t="s">
        <v>516</v>
      </c>
      <c r="T56" s="410" t="s">
        <v>517</v>
      </c>
      <c r="U56" s="26" t="str">
        <f t="shared" ref="U56:U62" si="39">IF(OR(V56="Preventivo",V56="Detectivo"),"Probabilidad",IF(V56="Correctivo","Impacto",""))</f>
        <v>Probabilidad</v>
      </c>
      <c r="V56" s="28" t="s">
        <v>88</v>
      </c>
      <c r="W56" s="28" t="s">
        <v>54</v>
      </c>
      <c r="X56" s="29" t="str">
        <f t="shared" ref="X56:X62" si="40">IF(AND(V56="Preventivo",W56="Automático"),"50%",IF(AND(V56="Preventivo",W56="Manual"),"40%",IF(AND(V56="Detectivo",W56="Automático"),"40%",IF(AND(V56="Detectivo",W56="Manual"),"30%",IF(AND(V56="Correctivo",W56="Automático"),"35%",IF(AND(V56="Correctivo",W56="Manual"),"25%",""))))))</f>
        <v>40%</v>
      </c>
      <c r="Y56" s="28" t="s">
        <v>55</v>
      </c>
      <c r="Z56" s="28" t="s">
        <v>95</v>
      </c>
      <c r="AA56" s="28" t="s">
        <v>57</v>
      </c>
      <c r="AB56" s="132">
        <f t="shared" ref="AB56:AB59" si="41">IFERROR(IF(U56="Probabilidad",(L56-(+L56*X56)),IF(U56="Impacto",L56,"")),"")</f>
        <v>0.36</v>
      </c>
      <c r="AC56" s="133" t="str">
        <f t="shared" ref="AC56:AC59" si="42">IFERROR(IF(AB56="","",IF(AB56&lt;=0.2,"Muy Baja",IF(AB56&lt;=0.4,"Baja",IF(AB56&lt;=0.6,"Media",IF(AB56&lt;=0.8,"Alta","Muy Alta"))))),"")</f>
        <v>Baja</v>
      </c>
      <c r="AD56" s="86">
        <f t="shared" ref="AD56:AD59" si="43">+AB56</f>
        <v>0.36</v>
      </c>
      <c r="AE56" s="133" t="str">
        <f t="shared" ref="AE56:AE59" si="44">IFERROR(IF(AF56="","",IF(AF56&lt;=0.2,"Leve",IF(AF56&lt;=0.4,"Menor",IF(AF56&lt;=0.6,"Moderado",IF(AF56&lt;=0.8,"Mayor","Catastrófico"))))),"")</f>
        <v>Mayor</v>
      </c>
      <c r="AF56" s="86">
        <f t="shared" ref="AF56:AF59" si="45">IFERROR(IF(U56="Impacto",(P56-(+P56*X56)),IF(U56="Probabilidad",P56,"")),"")</f>
        <v>0.8</v>
      </c>
      <c r="AG56" s="134" t="str">
        <f t="shared" ref="AG56:AG59" si="46">IFERROR(IF(OR(AND(AC56="Muy Baja",AE56="Leve"),AND(AC56="Muy Baja",AE56="Menor"),AND(AC56="Baja",AE56="Leve")),"Bajo",IF(OR(AND(AC56="Muy baja",AE56="Moderado"),AND(AC56="Baja",AE56="Menor"),AND(AC56="Baja",AE56="Moderado"),AND(AC56="Media",AE56="Leve"),AND(AC56="Media",AE56="Menor"),AND(AC56="Media",AE56="Moderado"),AND(AC56="Alta",AE56="Leve"),AND(AC56="Alta",AE56="Menor")),"Moderado",IF(OR(AND(AC56="Muy Baja",AE56="Mayor"),AND(AC56="Baja",AE56="Mayor"),AND(AC56="Media",AE56="Mayor"),AND(AC56="Alta",AE56="Moderado"),AND(AC56="Alta",AE56="Mayor"),AND(AC56="Muy Alta",AE56="Leve"),AND(AC56="Muy Alta",AE56="Menor"),AND(AC56="Muy Alta",AE56="Moderado"),AND(AC56="Muy Alta",AE56="Mayor")),"Alto",IF(OR(AND(AC56="Muy Baja",AE56="Catastrófico"),AND(AC56="Baja",AE56="Catastrófico"),AND(AC56="Media",AE56="Catastrófico"),AND(AC56="Alta",AE56="Catastrófico"),AND(AC56="Muy Alta",AE56="Catastrófico")),"Extremo","")))),"")</f>
        <v>Alto</v>
      </c>
      <c r="AH56" s="135" t="s">
        <v>97</v>
      </c>
      <c r="AI56" s="135"/>
      <c r="AJ56" s="135" t="s">
        <v>153</v>
      </c>
      <c r="AK56" s="136">
        <v>44927</v>
      </c>
      <c r="AL56" s="136"/>
      <c r="AM56" s="135"/>
      <c r="AN56" s="137" t="s">
        <v>118</v>
      </c>
      <c r="AO56" s="8"/>
    </row>
    <row r="57" spans="1:41" s="3" customFormat="1" ht="27" customHeight="1">
      <c r="A57" s="1"/>
      <c r="B57" s="693"/>
      <c r="C57" s="696"/>
      <c r="D57" s="679"/>
      <c r="E57" s="586"/>
      <c r="F57" s="586"/>
      <c r="G57" s="586"/>
      <c r="H57" s="588"/>
      <c r="I57" s="586"/>
      <c r="J57" s="586"/>
      <c r="K57" s="625"/>
      <c r="L57" s="597"/>
      <c r="M57" s="634"/>
      <c r="N57" s="635">
        <f ca="1">IF(NOT(ISERROR(MATCH(M57,_xlfn.ANCHORARRAY(#REF!),0))),#REF!&amp;"Por favor no seleccionar los criterios de impacto",M57)</f>
        <v>0</v>
      </c>
      <c r="O57" s="625"/>
      <c r="P57" s="597"/>
      <c r="Q57" s="627"/>
      <c r="R57" s="26">
        <v>2</v>
      </c>
      <c r="S57" s="410" t="s">
        <v>582</v>
      </c>
      <c r="T57" s="410" t="s">
        <v>517</v>
      </c>
      <c r="U57" s="26" t="str">
        <f t="shared" si="39"/>
        <v>Probabilidad</v>
      </c>
      <c r="V57" s="28" t="s">
        <v>88</v>
      </c>
      <c r="W57" s="28" t="s">
        <v>54</v>
      </c>
      <c r="X57" s="29" t="str">
        <f t="shared" si="40"/>
        <v>40%</v>
      </c>
      <c r="Y57" s="28" t="s">
        <v>55</v>
      </c>
      <c r="Z57" s="28" t="s">
        <v>95</v>
      </c>
      <c r="AA57" s="28" t="s">
        <v>57</v>
      </c>
      <c r="AB57" s="138">
        <f t="shared" si="41"/>
        <v>0</v>
      </c>
      <c r="AC57" s="139" t="str">
        <f t="shared" si="42"/>
        <v>Muy Baja</v>
      </c>
      <c r="AD57" s="140">
        <f t="shared" si="43"/>
        <v>0</v>
      </c>
      <c r="AE57" s="139" t="str">
        <f t="shared" si="44"/>
        <v>Leve</v>
      </c>
      <c r="AF57" s="140">
        <f t="shared" si="45"/>
        <v>0</v>
      </c>
      <c r="AG57" s="141" t="str">
        <f t="shared" si="46"/>
        <v>Bajo</v>
      </c>
      <c r="AH57" s="142" t="s">
        <v>97</v>
      </c>
      <c r="AI57" s="142"/>
      <c r="AJ57" s="142" t="s">
        <v>153</v>
      </c>
      <c r="AK57" s="143">
        <v>44927</v>
      </c>
      <c r="AL57" s="143"/>
      <c r="AM57" s="142"/>
      <c r="AN57" s="144" t="s">
        <v>118</v>
      </c>
      <c r="AO57" s="8"/>
    </row>
    <row r="58" spans="1:41" s="3" customFormat="1" ht="42.75" customHeight="1">
      <c r="A58" s="1"/>
      <c r="B58" s="693"/>
      <c r="C58" s="696"/>
      <c r="D58" s="679">
        <v>4</v>
      </c>
      <c r="E58" s="586" t="s">
        <v>121</v>
      </c>
      <c r="F58" s="689" t="s">
        <v>159</v>
      </c>
      <c r="G58" s="689" t="s">
        <v>160</v>
      </c>
      <c r="H58" s="690" t="s">
        <v>518</v>
      </c>
      <c r="I58" s="586" t="s">
        <v>120</v>
      </c>
      <c r="J58" s="586" t="s">
        <v>92</v>
      </c>
      <c r="K58" s="636" t="s">
        <v>111</v>
      </c>
      <c r="L58" s="615">
        <f>IF(K58="","",IF(K58="Muy Baja",0.2,IF(K58="Baja",0.4,IF(K58="Media",0.6,IF(K58="Alta",0.8,IF(K58="Muy Alta",1,))))))</f>
        <v>0.8</v>
      </c>
      <c r="M58" s="634" t="s">
        <v>152</v>
      </c>
      <c r="N58" s="635" t="str">
        <f>IF(M58="","",IF(NOT(ISERROR(MATCH(M58,'[6]Tabla Impacto'!$B$37:$B$39,0))),'[6]Tabla Impacto'!$F$37&amp;"Por favor no seleccionar los criterios de impacto(Afectación Económica o presupuestal y Pérdida Reputacional)",M58))</f>
        <v xml:space="preserve">     Genera altas consecuencias sobre la entidad</v>
      </c>
      <c r="O58" s="636" t="str">
        <f>IF(OR(M58='[7]Tabla Impacto'!$F$25,M58='[7]Tabla Impacto'!$F$31),"Leve",IF(OR(M58='[7]Tabla Impacto'!$F$26,M58='[7]Tabla Impacto'!$F$32),"Menor",IF(OR(M58='[7]Tabla Impacto'!$F$27,M58='[7]Tabla Impacto'!$F$33,M58='[7]Tabla Impacto'!$F$37),"Moderado",IF(OR(M58='[7]Tabla Impacto'!$F$28,M58='[7]Tabla Impacto'!$F$34,M58='[7]Tabla Impacto'!$F$38),"Mayor",IF(OR(M58='[7]Tabla Impacto'!$F$29,M58='[7]Tabla Impacto'!$F$35,M58='[7]Tabla Impacto'!$F$39),"Catastrófico","")))))</f>
        <v>Mayor</v>
      </c>
      <c r="P58" s="615">
        <f>IF(O58="","",IF(O58="Leve",0.2,IF(O58="Menor",0.4,IF(O58="Moderado",0.6,IF(O58="Mayor",0.8,IF(O58="Catastrófico",1,))))))</f>
        <v>0.8</v>
      </c>
      <c r="Q58" s="674" t="str">
        <f>IF(OR(AND(K58="Muy Baja",O58="Leve"),AND(K58="Muy Baja",O58="Menor"),AND(K58="Baja",O58="Leve")),"Bajo",IF(OR(AND(K58="Muy baja",O58="Moderado"),AND(K58="Baja",O58="Menor"),AND(K58="Baja",O58="Moderado"),AND(K58="Media",O58="Leve"),AND(K58="Media",O58="Menor"),AND(K58="Media",O58="Moderado"),AND(K58="Alta",O58="Leve"),AND(K58="Alta",O58="Menor")),"Moderado",IF(OR(AND(K58="Muy Baja",O58="Mayor"),AND(K58="Baja",O58="Mayor"),AND(K58="Media",O58="Mayor"),AND(K58="Alta",O58="Moderado"),AND(K58="Alta",O58="Mayor"),AND(K58="Muy Alta",O58="Leve"),AND(K58="Muy Alta",O58="Menor"),AND(K58="Muy Alta",O58="Moderado"),AND(K58="Muy Alta",O58="Mayor")),"Alto",IF(OR(AND(K58="Muy Baja",O58="Catastrófico"),AND(K58="Baja",O58="Catastrófico"),AND(K58="Media",O58="Catastrófico"),AND(K58="Alta",O58="Catastrófico"),AND(K58="Muy Alta",O58="Catastrófico")),"Extremo",""))))</f>
        <v>Alto</v>
      </c>
      <c r="R58" s="26">
        <v>1</v>
      </c>
      <c r="S58" s="410" t="s">
        <v>161</v>
      </c>
      <c r="T58" s="466" t="s">
        <v>162</v>
      </c>
      <c r="U58" s="26" t="str">
        <f t="shared" si="39"/>
        <v>Probabilidad</v>
      </c>
      <c r="V58" s="28" t="s">
        <v>88</v>
      </c>
      <c r="W58" s="28" t="s">
        <v>54</v>
      </c>
      <c r="X58" s="29" t="str">
        <f t="shared" si="40"/>
        <v>40%</v>
      </c>
      <c r="Y58" s="28" t="s">
        <v>55</v>
      </c>
      <c r="Z58" s="28" t="s">
        <v>95</v>
      </c>
      <c r="AA58" s="28" t="s">
        <v>57</v>
      </c>
      <c r="AB58" s="127">
        <f t="shared" si="41"/>
        <v>0.48</v>
      </c>
      <c r="AC58" s="12" t="str">
        <f t="shared" si="42"/>
        <v>Media</v>
      </c>
      <c r="AD58" s="18">
        <f t="shared" si="43"/>
        <v>0.48</v>
      </c>
      <c r="AE58" s="12" t="str">
        <f t="shared" si="44"/>
        <v>Mayor</v>
      </c>
      <c r="AF58" s="18">
        <f t="shared" si="45"/>
        <v>0.8</v>
      </c>
      <c r="AG58" s="13" t="str">
        <f t="shared" si="46"/>
        <v>Alto</v>
      </c>
      <c r="AH58" s="11" t="s">
        <v>97</v>
      </c>
      <c r="AI58" s="11"/>
      <c r="AJ58" s="11" t="s">
        <v>163</v>
      </c>
      <c r="AK58" s="145">
        <v>44927</v>
      </c>
      <c r="AL58" s="145"/>
      <c r="AM58" s="11"/>
      <c r="AN58" s="17" t="s">
        <v>118</v>
      </c>
      <c r="AO58" s="8"/>
    </row>
    <row r="59" spans="1:41" s="3" customFormat="1" ht="46.5" customHeight="1">
      <c r="A59" s="1"/>
      <c r="B59" s="693"/>
      <c r="C59" s="696"/>
      <c r="D59" s="688"/>
      <c r="E59" s="586"/>
      <c r="F59" s="587"/>
      <c r="G59" s="587"/>
      <c r="H59" s="691"/>
      <c r="I59" s="586"/>
      <c r="J59" s="586"/>
      <c r="K59" s="625"/>
      <c r="L59" s="597"/>
      <c r="M59" s="634"/>
      <c r="N59" s="635">
        <f ca="1">IF(NOT(ISERROR(MATCH(M59,_xlfn.ANCHORARRAY(H60),0))),#REF!&amp;"Por favor no seleccionar los criterios de impacto",M59)</f>
        <v>0</v>
      </c>
      <c r="O59" s="625"/>
      <c r="P59" s="597"/>
      <c r="Q59" s="627"/>
      <c r="R59" s="26">
        <v>2</v>
      </c>
      <c r="S59" s="410" t="s">
        <v>519</v>
      </c>
      <c r="T59" s="466" t="s">
        <v>162</v>
      </c>
      <c r="U59" s="26" t="str">
        <f t="shared" si="39"/>
        <v>Probabilidad</v>
      </c>
      <c r="V59" s="28" t="s">
        <v>88</v>
      </c>
      <c r="W59" s="28" t="s">
        <v>54</v>
      </c>
      <c r="X59" s="29" t="str">
        <f t="shared" si="40"/>
        <v>40%</v>
      </c>
      <c r="Y59" s="28" t="s">
        <v>55</v>
      </c>
      <c r="Z59" s="28" t="s">
        <v>95</v>
      </c>
      <c r="AA59" s="28" t="s">
        <v>57</v>
      </c>
      <c r="AB59" s="131">
        <f t="shared" si="41"/>
        <v>0</v>
      </c>
      <c r="AC59" s="24" t="str">
        <f t="shared" si="42"/>
        <v>Muy Baja</v>
      </c>
      <c r="AD59" s="29">
        <f t="shared" si="43"/>
        <v>0</v>
      </c>
      <c r="AE59" s="24" t="str">
        <f t="shared" si="44"/>
        <v>Leve</v>
      </c>
      <c r="AF59" s="29">
        <f t="shared" si="45"/>
        <v>0</v>
      </c>
      <c r="AG59" s="25" t="str">
        <f t="shared" si="46"/>
        <v>Bajo</v>
      </c>
      <c r="AH59" s="23" t="s">
        <v>97</v>
      </c>
      <c r="AI59" s="23"/>
      <c r="AJ59" s="23" t="s">
        <v>163</v>
      </c>
      <c r="AK59" s="78">
        <v>44927</v>
      </c>
      <c r="AL59" s="78"/>
      <c r="AM59" s="23"/>
      <c r="AN59" s="28" t="s">
        <v>118</v>
      </c>
      <c r="AO59" s="8"/>
    </row>
    <row r="60" spans="1:41" s="3" customFormat="1" ht="204">
      <c r="A60" s="1"/>
      <c r="B60" s="693"/>
      <c r="C60" s="696"/>
      <c r="D60" s="426">
        <v>5</v>
      </c>
      <c r="E60" s="411" t="s">
        <v>121</v>
      </c>
      <c r="F60" s="411" t="s">
        <v>584</v>
      </c>
      <c r="G60" s="418" t="s">
        <v>164</v>
      </c>
      <c r="H60" s="412" t="s">
        <v>585</v>
      </c>
      <c r="I60" s="411" t="s">
        <v>91</v>
      </c>
      <c r="J60" s="411" t="s">
        <v>92</v>
      </c>
      <c r="K60" s="42" t="s">
        <v>166</v>
      </c>
      <c r="L60" s="420">
        <f>IF(K60="","",IF(K60="Muy Baja",0.2,IF(K60="Baja",0.4,IF(K60="Media",0.6,IF(K60="Alta",0.8,IF(K60="Muy Alta",1,))))))</f>
        <v>1</v>
      </c>
      <c r="M60" s="413" t="s">
        <v>146</v>
      </c>
      <c r="N60" s="414" t="str">
        <f>IF(M60="","",IF(NOT(ISERROR(MATCH(M60,'[6]Tabla Impacto'!$B$37:$B$39,0))),'[6]Tabla Impacto'!$F$37&amp;"Por favor no seleccionar los criterios de impacto(Afectación Económica o presupuestal y Pérdida Reputacional)",M60))</f>
        <v xml:space="preserve">     Genera consecuencias catastroficas sobre la entidad</v>
      </c>
      <c r="O60" s="42" t="str">
        <f>IF(OR(M60='[7]Tabla Impacto'!$F$25,M60='[7]Tabla Impacto'!$F$31),"Leve",IF(OR(M60='[7]Tabla Impacto'!$F$26,M60='[7]Tabla Impacto'!$F$32),"Menor",IF(OR(M60='[7]Tabla Impacto'!$F$27,M60='[7]Tabla Impacto'!$F$33,M60='[7]Tabla Impacto'!$F$37),"Moderado",IF(OR(M60='[7]Tabla Impacto'!$F$28,M60='[7]Tabla Impacto'!$F$34,M60='[7]Tabla Impacto'!$F$38),"Mayor",IF(OR(M60='[7]Tabla Impacto'!$F$29,M60='[7]Tabla Impacto'!$F$35,M60='[7]Tabla Impacto'!$F$39),"Catastrófico","")))))</f>
        <v>Catastrófico</v>
      </c>
      <c r="P60" s="420">
        <f>IF(O60="","",IF(O60="Leve",0.2,IF(O60="Menor",0.4,IF(O60="Moderado",0.6,IF(O60="Mayor",0.8,IF(O60="Catastrófico",1,))))))</f>
        <v>1</v>
      </c>
      <c r="Q60" s="43" t="str">
        <f>IF(OR(AND(K60="Muy Baja",O60="Leve"),AND(K60="Muy Baja",O60="Menor"),AND(K60="Baja",O60="Leve")),"Bajo",IF(OR(AND(K60="Muy baja",O60="Moderado"),AND(K60="Baja",O60="Menor"),AND(K60="Baja",O60="Moderado"),AND(K60="Media",O60="Leve"),AND(K60="Media",O60="Menor"),AND(K60="Media",O60="Moderado"),AND(K60="Alta",O60="Leve"),AND(K60="Alta",O60="Menor")),"Moderado",IF(OR(AND(K60="Muy Baja",O60="Mayor"),AND(K60="Baja",O60="Mayor"),AND(K60="Media",O60="Mayor"),AND(K60="Alta",O60="Moderado"),AND(K60="Alta",O60="Mayor"),AND(K60="Muy Alta",O60="Leve"),AND(K60="Muy Alta",O60="Menor"),AND(K60="Muy Alta",O60="Moderado"),AND(K60="Muy Alta",O60="Mayor")),"Alto",IF(OR(AND(K60="Muy Baja",O60="Catastrófico"),AND(K60="Baja",O60="Catastrófico"),AND(K60="Media",O60="Catastrófico"),AND(K60="Alta",O60="Catastrófico"),AND(K60="Muy Alta",O60="Catastrófico")),"Extremo",""))))</f>
        <v>Extremo</v>
      </c>
      <c r="R60" s="26">
        <v>1</v>
      </c>
      <c r="S60" s="410" t="s">
        <v>583</v>
      </c>
      <c r="T60" s="410" t="s">
        <v>170</v>
      </c>
      <c r="U60" s="26" t="str">
        <f t="shared" si="39"/>
        <v>Probabilidad</v>
      </c>
      <c r="V60" s="28" t="s">
        <v>53</v>
      </c>
      <c r="W60" s="28" t="s">
        <v>54</v>
      </c>
      <c r="X60" s="29" t="str">
        <f t="shared" si="40"/>
        <v>30%</v>
      </c>
      <c r="Y60" s="28" t="s">
        <v>101</v>
      </c>
      <c r="Z60" s="28" t="s">
        <v>56</v>
      </c>
      <c r="AA60" s="28" t="s">
        <v>57</v>
      </c>
      <c r="AB60" s="147">
        <v>0.48</v>
      </c>
      <c r="AC60" s="150" t="s">
        <v>116</v>
      </c>
      <c r="AD60" s="149">
        <v>0.48</v>
      </c>
      <c r="AE60" s="151" t="s">
        <v>167</v>
      </c>
      <c r="AF60" s="149">
        <v>1</v>
      </c>
      <c r="AG60" s="151" t="s">
        <v>168</v>
      </c>
      <c r="AH60" s="152" t="s">
        <v>97</v>
      </c>
      <c r="AI60" s="11"/>
      <c r="AJ60" s="11" t="s">
        <v>169</v>
      </c>
      <c r="AK60" s="145">
        <v>44927</v>
      </c>
      <c r="AL60" s="145"/>
      <c r="AM60" s="11"/>
      <c r="AN60" s="17" t="s">
        <v>118</v>
      </c>
      <c r="AO60" s="8"/>
    </row>
    <row r="61" spans="1:41" s="3" customFormat="1" ht="40.5" customHeight="1">
      <c r="A61" s="1"/>
      <c r="B61" s="693"/>
      <c r="C61" s="696"/>
      <c r="D61" s="427"/>
      <c r="E61" s="655" t="s">
        <v>44</v>
      </c>
      <c r="F61" s="655" t="s">
        <v>149</v>
      </c>
      <c r="G61" s="655" t="s">
        <v>150</v>
      </c>
      <c r="H61" s="655" t="s">
        <v>586</v>
      </c>
      <c r="I61" s="655" t="s">
        <v>120</v>
      </c>
      <c r="J61" s="655" t="s">
        <v>165</v>
      </c>
      <c r="K61" s="701" t="s">
        <v>166</v>
      </c>
      <c r="L61" s="702">
        <f>IF(K61="","",IF(K61="Muy Baja",0.2,IF(K61="Baja",0.4,IF(K61="Media",0.6,IF(K61="Alta",0.8,IF(K61="Muy Alta",1,))))))</f>
        <v>1</v>
      </c>
      <c r="M61" s="702" t="s">
        <v>146</v>
      </c>
      <c r="N61" s="702" t="str">
        <f>IF(M61="","",IF(NOT(ISERROR(MATCH(M61,'[8]Tabla Impacto'!$B$37:$B$39,0))),'[8]Tabla Impacto'!$F$37&amp;"Por favor no seleccionar los criterios de impacto(Afectación Económica o presupuestal y Pérdida Reputacional)",M61))</f>
        <v xml:space="preserve">     Genera consecuencias catastroficas sobre la entidad</v>
      </c>
      <c r="O61" s="701" t="str">
        <f>IF(OR(M61='[8]Tabla Impacto'!$F$25,M61='[8]Tabla Impacto'!$F$31),"Leve",IF(OR(M61='[8]Tabla Impacto'!$F$26,M61='[8]Tabla Impacto'!$F$32),"Menor",IF(OR(M61='[8]Tabla Impacto'!$F$27,M61='[8]Tabla Impacto'!$F$33,M61='[8]Tabla Impacto'!$F$37),"Moderado",IF(OR(M61='[8]Tabla Impacto'!$F$28,M61='[8]Tabla Impacto'!$F$34,M61='[8]Tabla Impacto'!$F$38),"Mayor",IF(OR(M61='[8]Tabla Impacto'!$F$29,M61='[8]Tabla Impacto'!$F$35,M61='[8]Tabla Impacto'!$F$39),"Catastrófico","")))))</f>
        <v>Catastrófico</v>
      </c>
      <c r="P61" s="702">
        <f>IF(O61="","",IF(O61="Leve",0.2,IF(O61="Menor",0.4,IF(O61="Moderado",0.6,IF(O61="Mayor",0.8,IF(O61="Catastrófico",1,))))))</f>
        <v>1</v>
      </c>
      <c r="Q61" s="712" t="str">
        <f>IF(OR(AND(K61="Muy Baja",O61="Leve"),AND(K61="Muy Baja",O61="Menor"),AND(K61="Baja",O61="Leve")),"Bajo",IF(OR(AND(K61="Muy baja",O61="Moderado"),AND(K61="Baja",O61="Menor"),AND(K61="Baja",O61="Moderado"),AND(K61="Media",O61="Leve"),AND(K61="Media",O61="Menor"),AND(K61="Media",O61="Moderado"),AND(K61="Alta",O61="Leve"),AND(K61="Alta",O61="Menor")),"Moderado",IF(OR(AND(K61="Muy Baja",O61="Mayor"),AND(K61="Baja",O61="Mayor"),AND(K61="Media",O61="Mayor"),AND(K61="Alta",O61="Moderado"),AND(K61="Alta",O61="Mayor"),AND(K61="Muy Alta",O61="Leve"),AND(K61="Muy Alta",O61="Menor"),AND(K61="Muy Alta",O61="Moderado"),AND(K61="Muy Alta",O61="Mayor")),"Alto",IF(OR(AND(K61="Muy Baja",O61="Catastrófico"),AND(K61="Baja",O61="Catastrófico"),AND(K61="Media",O61="Catastrófico"),AND(K61="Alta",O61="Catastrófico"),AND(K61="Muy Alta",O61="Catastrófico")),"Extremo",""))))</f>
        <v>Extremo</v>
      </c>
      <c r="R61" s="467">
        <v>1</v>
      </c>
      <c r="S61" s="466" t="s">
        <v>587</v>
      </c>
      <c r="T61" s="466" t="s">
        <v>579</v>
      </c>
      <c r="U61" s="467" t="str">
        <f t="shared" si="39"/>
        <v>Probabilidad</v>
      </c>
      <c r="V61" s="467" t="s">
        <v>88</v>
      </c>
      <c r="W61" s="467" t="s">
        <v>54</v>
      </c>
      <c r="X61" s="468" t="str">
        <f t="shared" si="40"/>
        <v>40%</v>
      </c>
      <c r="Y61" s="467" t="s">
        <v>55</v>
      </c>
      <c r="Z61" s="467" t="s">
        <v>56</v>
      </c>
      <c r="AA61" s="467" t="s">
        <v>57</v>
      </c>
      <c r="AB61" s="469">
        <f t="shared" ref="AB61" si="47">IFERROR(IF(U61="Probabilidad",(L61-(+L61*X61)),IF(U61="Impacto",L61,"")),"")</f>
        <v>0.6</v>
      </c>
      <c r="AC61" s="470" t="str">
        <f t="shared" ref="AC61:AC62" si="48">IFERROR(IF(AB61="","",IF(AB61&lt;=0.2,"Muy Baja",IF(AB61&lt;=0.4,"Baja",IF(AB61&lt;=0.6,"Media",IF(AB61&lt;=0.8,"Alta","Muy Alta"))))),"")</f>
        <v>Media</v>
      </c>
      <c r="AD61" s="468">
        <f t="shared" ref="AD61:AD62" si="49">+AB61</f>
        <v>0.6</v>
      </c>
      <c r="AE61" s="470" t="str">
        <f t="shared" ref="AE61:AE62" si="50">IFERROR(IF(AF61="","",IF(AF61&lt;=0.2,"Leve",IF(AF61&lt;=0.4,"Menor",IF(AF61&lt;=0.6,"Moderado",IF(AF61&lt;=0.8,"Mayor","Catastrófico"))))),"")</f>
        <v>Catastrófico</v>
      </c>
      <c r="AF61" s="468">
        <f t="shared" ref="AF61:AF62" si="51">IFERROR(IF(U61="Impacto",(P61-(+P61*X61)),IF(U61="Probabilidad",P61,"")),"")</f>
        <v>1</v>
      </c>
      <c r="AG61" s="471" t="str">
        <f t="shared" ref="AG61:AG62" si="52">IFERROR(IF(OR(AND(AC61="Muy Baja",AE61="Leve"),AND(AC61="Muy Baja",AE61="Menor"),AND(AC61="Baja",AE61="Leve")),"Bajo",IF(OR(AND(AC61="Muy baja",AE61="Moderado"),AND(AC61="Baja",AE61="Menor"),AND(AC61="Baja",AE61="Moderado"),AND(AC61="Media",AE61="Leve"),AND(AC61="Media",AE61="Menor"),AND(AC61="Media",AE61="Moderado"),AND(AC61="Alta",AE61="Leve"),AND(AC61="Alta",AE61="Menor")),"Moderado",IF(OR(AND(AC61="Muy Baja",AE61="Mayor"),AND(AC61="Baja",AE61="Mayor"),AND(AC61="Media",AE61="Mayor"),AND(AC61="Alta",AE61="Moderado"),AND(AC61="Alta",AE61="Mayor"),AND(AC61="Muy Alta",AE61="Leve"),AND(AC61="Muy Alta",AE61="Menor"),AND(AC61="Muy Alta",AE61="Moderado"),AND(AC61="Muy Alta",AE61="Mayor")),"Alto",IF(OR(AND(AC61="Muy Baja",AE61="Catastrófico"),AND(AC61="Baja",AE61="Catastrófico"),AND(AC61="Media",AE61="Catastrófico"),AND(AC61="Alta",AE61="Catastrófico"),AND(AC61="Muy Alta",AE61="Catastrófico")),"Extremo","")))),"")</f>
        <v>Extremo</v>
      </c>
      <c r="AH61" s="479" t="s">
        <v>97</v>
      </c>
      <c r="AI61" s="36"/>
      <c r="AJ61" s="36"/>
      <c r="AK61" s="82"/>
      <c r="AL61" s="82"/>
      <c r="AM61" s="36"/>
      <c r="AN61" s="39"/>
      <c r="AO61" s="8"/>
    </row>
    <row r="62" spans="1:41" s="3" customFormat="1" ht="48" customHeight="1">
      <c r="A62" s="1"/>
      <c r="B62" s="693"/>
      <c r="C62" s="696"/>
      <c r="D62" s="477">
        <v>6</v>
      </c>
      <c r="E62" s="656"/>
      <c r="F62" s="656"/>
      <c r="G62" s="656"/>
      <c r="H62" s="656"/>
      <c r="I62" s="656"/>
      <c r="J62" s="656"/>
      <c r="K62" s="656"/>
      <c r="L62" s="656"/>
      <c r="M62" s="656"/>
      <c r="N62" s="656"/>
      <c r="O62" s="656"/>
      <c r="P62" s="656"/>
      <c r="Q62" s="656"/>
      <c r="R62" s="467">
        <v>2</v>
      </c>
      <c r="S62" s="466" t="s">
        <v>588</v>
      </c>
      <c r="T62" s="466" t="s">
        <v>580</v>
      </c>
      <c r="U62" s="467" t="str">
        <f t="shared" si="39"/>
        <v>Impacto</v>
      </c>
      <c r="V62" s="467" t="s">
        <v>154</v>
      </c>
      <c r="W62" s="467" t="s">
        <v>155</v>
      </c>
      <c r="X62" s="468" t="str">
        <f t="shared" si="40"/>
        <v>35%</v>
      </c>
      <c r="Y62" s="467" t="s">
        <v>55</v>
      </c>
      <c r="Z62" s="467" t="s">
        <v>95</v>
      </c>
      <c r="AA62" s="467" t="s">
        <v>57</v>
      </c>
      <c r="AB62" s="469">
        <v>0.9</v>
      </c>
      <c r="AC62" s="470" t="str">
        <f t="shared" si="48"/>
        <v>Muy Alta</v>
      </c>
      <c r="AD62" s="468">
        <f t="shared" si="49"/>
        <v>0.9</v>
      </c>
      <c r="AE62" s="470" t="str">
        <f t="shared" si="50"/>
        <v>Leve</v>
      </c>
      <c r="AF62" s="468">
        <f t="shared" si="51"/>
        <v>0</v>
      </c>
      <c r="AG62" s="478" t="str">
        <f t="shared" si="52"/>
        <v>Alto</v>
      </c>
      <c r="AH62" s="480" t="s">
        <v>97</v>
      </c>
      <c r="AI62" s="481"/>
      <c r="AJ62" s="481"/>
      <c r="AK62" s="482"/>
      <c r="AL62" s="482"/>
      <c r="AM62" s="481"/>
      <c r="AN62" s="106"/>
      <c r="AO62" s="8"/>
    </row>
    <row r="63" spans="1:41" s="3" customFormat="1" ht="27" customHeight="1" thickBot="1">
      <c r="A63" s="1"/>
      <c r="B63" s="694"/>
      <c r="C63" s="697"/>
      <c r="D63" s="528"/>
      <c r="E63" s="529"/>
      <c r="F63" s="154"/>
      <c r="G63" s="155"/>
      <c r="H63" s="156"/>
      <c r="I63" s="156"/>
      <c r="J63" s="156"/>
      <c r="K63" s="156"/>
      <c r="L63" s="157"/>
      <c r="M63" s="157"/>
      <c r="N63" s="157"/>
      <c r="O63" s="157"/>
      <c r="P63" s="530"/>
      <c r="Q63" s="530"/>
      <c r="R63" s="699"/>
      <c r="S63" s="700"/>
      <c r="T63" s="700"/>
      <c r="U63" s="700"/>
      <c r="V63" s="529"/>
      <c r="W63" s="530"/>
      <c r="X63" s="530"/>
      <c r="Y63" s="530"/>
      <c r="Z63" s="530"/>
      <c r="AA63" s="156"/>
      <c r="AB63" s="156"/>
      <c r="AC63" s="156"/>
      <c r="AD63" s="156"/>
      <c r="AE63" s="156"/>
      <c r="AF63" s="158"/>
      <c r="AG63" s="156"/>
      <c r="AH63" s="159"/>
      <c r="AI63" s="160"/>
      <c r="AJ63" s="160"/>
      <c r="AK63" s="160"/>
      <c r="AL63" s="160"/>
      <c r="AM63" s="160"/>
      <c r="AN63" s="160"/>
      <c r="AO63" s="8"/>
    </row>
    <row r="64" spans="1:41" s="3" customFormat="1" ht="27" customHeight="1" thickTop="1" thickBot="1">
      <c r="A64" s="1"/>
      <c r="B64" s="680" t="s">
        <v>172</v>
      </c>
      <c r="C64" s="68" t="s">
        <v>1</v>
      </c>
      <c r="D64" s="68" t="s">
        <v>2</v>
      </c>
      <c r="E64" s="69" t="s">
        <v>6</v>
      </c>
      <c r="F64" s="69" t="s">
        <v>7</v>
      </c>
      <c r="G64" s="69" t="s">
        <v>8</v>
      </c>
      <c r="H64" s="69" t="s">
        <v>9</v>
      </c>
      <c r="I64" s="69" t="s">
        <v>10</v>
      </c>
      <c r="J64" s="68" t="s">
        <v>11</v>
      </c>
      <c r="K64" s="68" t="s">
        <v>12</v>
      </c>
      <c r="L64" s="68" t="s">
        <v>13</v>
      </c>
      <c r="M64" s="68" t="s">
        <v>14</v>
      </c>
      <c r="N64" s="68" t="s">
        <v>15</v>
      </c>
      <c r="O64" s="68" t="s">
        <v>16</v>
      </c>
      <c r="P64" s="68" t="s">
        <v>13</v>
      </c>
      <c r="Q64" s="68" t="s">
        <v>17</v>
      </c>
      <c r="R64" s="68" t="s">
        <v>18</v>
      </c>
      <c r="S64" s="68" t="s">
        <v>19</v>
      </c>
      <c r="T64" s="68" t="s">
        <v>20</v>
      </c>
      <c r="U64" s="68" t="s">
        <v>21</v>
      </c>
      <c r="V64" s="68" t="s">
        <v>35</v>
      </c>
      <c r="W64" s="68" t="s">
        <v>36</v>
      </c>
      <c r="X64" s="68" t="s">
        <v>37</v>
      </c>
      <c r="Y64" s="68" t="s">
        <v>38</v>
      </c>
      <c r="Z64" s="68" t="s">
        <v>39</v>
      </c>
      <c r="AA64" s="69" t="s">
        <v>40</v>
      </c>
      <c r="AB64" s="68" t="s">
        <v>24</v>
      </c>
      <c r="AC64" s="68" t="s">
        <v>25</v>
      </c>
      <c r="AD64" s="69" t="s">
        <v>13</v>
      </c>
      <c r="AE64" s="68" t="s">
        <v>26</v>
      </c>
      <c r="AF64" s="69" t="s">
        <v>13</v>
      </c>
      <c r="AG64" s="68" t="s">
        <v>27</v>
      </c>
      <c r="AH64" s="69" t="s">
        <v>28</v>
      </c>
      <c r="AI64" s="48" t="s">
        <v>72</v>
      </c>
      <c r="AJ64" s="49" t="s">
        <v>30</v>
      </c>
      <c r="AK64" s="48" t="s">
        <v>31</v>
      </c>
      <c r="AL64" s="48" t="s">
        <v>32</v>
      </c>
      <c r="AM64" s="49" t="s">
        <v>33</v>
      </c>
      <c r="AN64" s="49" t="s">
        <v>34</v>
      </c>
      <c r="AO64" s="8"/>
    </row>
    <row r="65" spans="1:41" s="3" customFormat="1" ht="27" customHeight="1" thickBot="1">
      <c r="A65" s="1"/>
      <c r="B65" s="681"/>
      <c r="C65" s="540" t="s">
        <v>173</v>
      </c>
      <c r="D65" s="541"/>
      <c r="E65" s="541"/>
      <c r="F65" s="541"/>
      <c r="G65" s="541"/>
      <c r="H65" s="541"/>
      <c r="I65" s="541"/>
      <c r="J65" s="541"/>
      <c r="K65" s="541"/>
      <c r="L65" s="541"/>
      <c r="M65" s="541"/>
      <c r="N65" s="541"/>
      <c r="O65" s="541"/>
      <c r="P65" s="541"/>
      <c r="Q65" s="541"/>
      <c r="R65" s="541"/>
      <c r="S65" s="541"/>
      <c r="T65" s="541"/>
      <c r="U65" s="541"/>
      <c r="V65" s="541"/>
      <c r="W65" s="541"/>
      <c r="X65" s="541"/>
      <c r="Y65" s="541"/>
      <c r="Z65" s="541"/>
      <c r="AA65" s="541"/>
      <c r="AB65" s="541"/>
      <c r="AC65" s="541"/>
      <c r="AD65" s="541"/>
      <c r="AE65" s="541"/>
      <c r="AF65" s="541"/>
      <c r="AG65" s="541"/>
      <c r="AH65" s="541"/>
      <c r="AI65" s="161"/>
      <c r="AJ65" s="162"/>
      <c r="AK65" s="162"/>
      <c r="AL65" s="162"/>
      <c r="AM65" s="162"/>
      <c r="AN65" s="163"/>
      <c r="AO65" s="8"/>
    </row>
    <row r="66" spans="1:41" s="3" customFormat="1" ht="86.25" customHeight="1">
      <c r="A66" s="1"/>
      <c r="B66" s="681"/>
      <c r="C66" s="683" t="s">
        <v>174</v>
      </c>
      <c r="D66" s="686">
        <v>1</v>
      </c>
      <c r="E66" s="535" t="s">
        <v>44</v>
      </c>
      <c r="F66" s="531" t="s">
        <v>175</v>
      </c>
      <c r="G66" s="531" t="s">
        <v>176</v>
      </c>
      <c r="H66" s="533" t="s">
        <v>177</v>
      </c>
      <c r="I66" s="535" t="s">
        <v>77</v>
      </c>
      <c r="J66" s="535" t="s">
        <v>92</v>
      </c>
      <c r="K66" s="706" t="s">
        <v>111</v>
      </c>
      <c r="L66" s="708">
        <f>IF(K66="","",IF(K66="Muy Baja",0.2,IF(K66="Baja",0.4,IF(K66="Media",0.6,IF(K66="Alta",0.8,IF(K66="Muy Alta",1,))))))</f>
        <v>0.8</v>
      </c>
      <c r="M66" s="710" t="s">
        <v>152</v>
      </c>
      <c r="N66" s="708" t="str">
        <f>IF(M66="","",IF(NOT(ISERROR(MATCH(M66,'[9]Tabla Impacto'!$B$37:$B$39,0))),'[9]Tabla Impacto'!$F$37&amp;"Por favor no seleccionar los criterios de impacto(Afectación Económica o presupuestal y Pérdida Reputacional)",M66))</f>
        <v xml:space="preserve">     Genera altas consecuencias sobre la entidad</v>
      </c>
      <c r="O66" s="706" t="str">
        <f>IF(OR(M66='[9]Tabla Impacto'!$F$25,M66='[9]Tabla Impacto'!$F$31),"Leve",IF(OR(M66='[9]Tabla Impacto'!$F$26,M66='[9]Tabla Impacto'!$F$32),"Menor",IF(OR(M66='[9]Tabla Impacto'!$F$27,M66='[9]Tabla Impacto'!$F$33,M66='[9]Tabla Impacto'!$F$37),"Moderado",IF(OR(M66='[9]Tabla Impacto'!$F$28,M66='[9]Tabla Impacto'!$F$34,M66='[9]Tabla Impacto'!$F$38),"Mayor",IF(OR(M66='[9]Tabla Impacto'!$F$29,M66='[9]Tabla Impacto'!$F$35,M66='[9]Tabla Impacto'!$F$39),"Catastrófico","")))))</f>
        <v>Mayor</v>
      </c>
      <c r="P66" s="708">
        <f>IF(O66="","",IF(O66="Leve",0.2,IF(O66="Menor",0.4,IF(O66="Moderado",0.6,IF(O66="Mayor",0.8,IF(O66="Catastrófico",1,))))))</f>
        <v>0.8</v>
      </c>
      <c r="Q66" s="703" t="str">
        <f>IF(OR(AND(K66="Muy Baja",O66="Leve"),AND(K66="Muy Baja",O66="Menor"),AND(K66="Baja",O66="Leve")),"Bajo",IF(OR(AND(K66="Muy baja",O66="Moderado"),AND(K66="Baja",O66="Menor"),AND(K66="Baja",O66="Moderado"),AND(K66="Media",O66="Leve"),AND(K66="Media",O66="Menor"),AND(K66="Media",O66="Moderado"),AND(K66="Alta",O66="Leve"),AND(K66="Alta",O66="Menor")),"Moderado",IF(OR(AND(K66="Muy Baja",O66="Mayor"),AND(K66="Baja",O66="Mayor"),AND(K66="Media",O66="Mayor"),AND(K66="Alta",O66="Moderado"),AND(K66="Alta",O66="Mayor"),AND(K66="Muy Alta",O66="Leve"),AND(K66="Muy Alta",O66="Menor"),AND(K66="Muy Alta",O66="Moderado"),AND(K66="Muy Alta",O66="Mayor")),"Alto",IF(OR(AND(K66="Muy Baja",O66="Catastrófico"),AND(K66="Baja",O66="Catastrófico"),AND(K66="Media",O66="Catastrófico"),AND(K66="Alta",O66="Catastrófico"),AND(K66="Muy Alta",O66="Catastrófico")),"Extremo",""))))</f>
        <v>Alto</v>
      </c>
      <c r="R66" s="166">
        <v>1</v>
      </c>
      <c r="S66" s="167" t="s">
        <v>178</v>
      </c>
      <c r="T66" s="168" t="s">
        <v>179</v>
      </c>
      <c r="U66" s="166" t="str">
        <f>IF(OR(V66="Preventivo",V66="Detectivo"),"Probabilidad",IF(V66="Correctivo","Impacto",""))</f>
        <v>Probabilidad</v>
      </c>
      <c r="V66" s="169" t="s">
        <v>53</v>
      </c>
      <c r="W66" s="169" t="s">
        <v>54</v>
      </c>
      <c r="X66" s="170" t="str">
        <f>IF(AND(V66="Preventivo",W66="Automático"),"50%",IF(AND(V66="Preventivo",W66="Manual"),"40%",IF(AND(V66="Detectivo",W66="Automático"),"40%",IF(AND(V66="Detectivo",W66="Manual"),"30%",IF(AND(V66="Correctivo",W66="Automático"),"35%",IF(AND(V66="Correctivo",W66="Manual"),"25%",""))))))</f>
        <v>30%</v>
      </c>
      <c r="Y66" s="169" t="s">
        <v>55</v>
      </c>
      <c r="Z66" s="169" t="s">
        <v>56</v>
      </c>
      <c r="AA66" s="169" t="s">
        <v>57</v>
      </c>
      <c r="AB66" s="171">
        <f>IFERROR(IF(U66="Probabilidad",(L66-(+L66*X66)),IF(U66="Impacto",L66,"")),"")</f>
        <v>0.56000000000000005</v>
      </c>
      <c r="AC66" s="164" t="str">
        <f>IFERROR(IF(AB66="","",IF(AB66&lt;=0.2,"Muy Baja",IF(AB66&lt;=0.4,"Baja",IF(AB66&lt;=0.6,"Media",IF(AB66&lt;=0.8,"Alta","Muy Alta"))))),"")</f>
        <v>Media</v>
      </c>
      <c r="AD66" s="170">
        <f>+AB66</f>
        <v>0.56000000000000005</v>
      </c>
      <c r="AE66" s="164" t="str">
        <f>IFERROR(IF(AF66="","",IF(AF66&lt;=0.2,"Leve",IF(AF66&lt;=0.4,"Menor",IF(AF66&lt;=0.6,"Moderado",IF(AF66&lt;=0.8,"Mayor","Catastrófico"))))),"")</f>
        <v>Mayor</v>
      </c>
      <c r="AF66" s="170">
        <f>IFERROR(IF(U66="Impacto",(P66-(+P66*X66)),IF(U66="Probabilidad",P66,"")),"")</f>
        <v>0.8</v>
      </c>
      <c r="AG66" s="165" t="str">
        <f>IFERROR(IF(OR(AND(AC66="Muy Baja",AE66="Leve"),AND(AC66="Muy Baja",AE66="Menor"),AND(AC66="Baja",AE66="Leve")),"Bajo",IF(OR(AND(AC66="Muy baja",AE66="Moderado"),AND(AC66="Baja",AE66="Menor"),AND(AC66="Baja",AE66="Moderado"),AND(AC66="Media",AE66="Leve"),AND(AC66="Media",AE66="Menor"),AND(AC66="Media",AE66="Moderado"),AND(AC66="Alta",AE66="Leve"),AND(AC66="Alta",AE66="Menor")),"Moderado",IF(OR(AND(AC66="Muy Baja",AE66="Mayor"),AND(AC66="Baja",AE66="Mayor"),AND(AC66="Media",AE66="Mayor"),AND(AC66="Alta",AE66="Moderado"),AND(AC66="Alta",AE66="Mayor"),AND(AC66="Muy Alta",AE66="Leve"),AND(AC66="Muy Alta",AE66="Menor"),AND(AC66="Muy Alta",AE66="Moderado"),AND(AC66="Muy Alta",AE66="Mayor")),"Alto",IF(OR(AND(AC66="Muy Baja",AE66="Catastrófico"),AND(AC66="Baja",AE66="Catastrófico"),AND(AC66="Media",AE66="Catastrófico"),AND(AC66="Alta",AE66="Catastrófico"),AND(AC66="Muy Alta",AE66="Catastrófico")),"Extremo","")))),"")</f>
        <v>Alto</v>
      </c>
      <c r="AH66" s="169" t="s">
        <v>180</v>
      </c>
      <c r="AI66" s="172"/>
      <c r="AJ66" s="172"/>
      <c r="AK66" s="172"/>
      <c r="AL66" s="172"/>
      <c r="AM66" s="172"/>
      <c r="AN66" s="173"/>
      <c r="AO66" s="8"/>
    </row>
    <row r="67" spans="1:41" s="3" customFormat="1" ht="69" customHeight="1">
      <c r="A67" s="1"/>
      <c r="B67" s="681"/>
      <c r="C67" s="684"/>
      <c r="D67" s="687"/>
      <c r="E67" s="536"/>
      <c r="F67" s="532"/>
      <c r="G67" s="532"/>
      <c r="H67" s="534"/>
      <c r="I67" s="536"/>
      <c r="J67" s="536"/>
      <c r="K67" s="707"/>
      <c r="L67" s="709"/>
      <c r="M67" s="711"/>
      <c r="N67" s="709">
        <f ca="1">IF(NOT(ISERROR(MATCH(M67,_xlfn.ANCHORARRAY(H71),0))),#REF!&amp;"Por favor no seleccionar los criterios de impacto",M67)</f>
        <v>0</v>
      </c>
      <c r="O67" s="707"/>
      <c r="P67" s="709"/>
      <c r="Q67" s="704"/>
      <c r="R67" s="174">
        <v>2</v>
      </c>
      <c r="S67" s="175"/>
      <c r="T67" s="175"/>
      <c r="U67" s="174" t="str">
        <f>IF(OR(V67="Preventivo",V67="Detectivo"),"Probabilidad",IF(V67="Correctivo","Impacto",""))</f>
        <v/>
      </c>
      <c r="V67" s="176"/>
      <c r="W67" s="176"/>
      <c r="X67" s="177" t="str">
        <f>IF(AND(V67="Preventivo",W67="Automático"),"50%",IF(AND(V67="Preventivo",W67="Manual"),"40%",IF(AND(V67="Detectivo",W67="Automático"),"40%",IF(AND(V67="Detectivo",W67="Manual"),"30%",IF(AND(V67="Correctivo",W67="Automático"),"35%",IF(AND(V67="Correctivo",W67="Manual"),"25%",""))))))</f>
        <v/>
      </c>
      <c r="Y67" s="176"/>
      <c r="Z67" s="176"/>
      <c r="AA67" s="176"/>
      <c r="AB67" s="178" t="str">
        <f>IFERROR(IF(U67="Probabilidad",(L67-(+L67*X67)),IF(U67="Impacto",L67,"")),"")</f>
        <v/>
      </c>
      <c r="AC67" s="179" t="str">
        <f>IFERROR(IF(AB67="","",IF(AB67&lt;=0.2,"Muy Baja",IF(AB67&lt;=0.4,"Baja",IF(AB67&lt;=0.6,"Media",IF(AB67&lt;=0.8,"Alta","Muy Alta"))))),"")</f>
        <v/>
      </c>
      <c r="AD67" s="177" t="str">
        <f>+AB67</f>
        <v/>
      </c>
      <c r="AE67" s="179" t="str">
        <f>IFERROR(IF(AF67="","",IF(AF67&lt;=0.2,"Leve",IF(AF67&lt;=0.4,"Menor",IF(AF67&lt;=0.6,"Moderado",IF(AF67&lt;=0.8,"Mayor","Catastrófico"))))),"")</f>
        <v/>
      </c>
      <c r="AF67" s="177" t="str">
        <f>IFERROR(IF(U67="Impacto",(P67-(+P67*X67)),IF(U67="Probabilidad",P67,"")),"")</f>
        <v/>
      </c>
      <c r="AG67" s="180" t="str">
        <f>IFERROR(IF(OR(AND(AC67="Muy Baja",AE67="Leve"),AND(AC67="Muy Baja",AE67="Menor"),AND(AC67="Baja",AE67="Leve")),"Bajo",IF(OR(AND(AC67="Muy baja",AE67="Moderado"),AND(AC67="Baja",AE67="Menor"),AND(AC67="Baja",AE67="Moderado"),AND(AC67="Media",AE67="Leve"),AND(AC67="Media",AE67="Menor"),AND(AC67="Media",AE67="Moderado"),AND(AC67="Alta",AE67="Leve"),AND(AC67="Alta",AE67="Menor")),"Moderado",IF(OR(AND(AC67="Muy Baja",AE67="Mayor"),AND(AC67="Baja",AE67="Mayor"),AND(AC67="Media",AE67="Mayor"),AND(AC67="Alta",AE67="Moderado"),AND(AC67="Alta",AE67="Mayor"),AND(AC67="Muy Alta",AE67="Leve"),AND(AC67="Muy Alta",AE67="Menor"),AND(AC67="Muy Alta",AE67="Moderado"),AND(AC67="Muy Alta",AE67="Mayor")),"Alto",IF(OR(AND(AC67="Muy Baja",AE67="Catastrófico"),AND(AC67="Baja",AE67="Catastrófico"),AND(AC67="Media",AE67="Catastrófico"),AND(AC67="Alta",AE67="Catastrófico"),AND(AC67="Muy Alta",AE67="Catastrófico")),"Extremo","")))),"")</f>
        <v/>
      </c>
      <c r="AH67" s="176"/>
      <c r="AI67" s="181"/>
      <c r="AJ67" s="181"/>
      <c r="AK67" s="181"/>
      <c r="AL67" s="181"/>
      <c r="AM67" s="181"/>
      <c r="AN67" s="182"/>
      <c r="AO67" s="8"/>
    </row>
    <row r="68" spans="1:41" s="3" customFormat="1" ht="46.5" customHeight="1" thickBot="1">
      <c r="A68" s="1"/>
      <c r="B68" s="682"/>
      <c r="C68" s="685"/>
      <c r="D68" s="705"/>
      <c r="E68" s="705"/>
      <c r="F68" s="184"/>
      <c r="G68" s="185"/>
      <c r="H68" s="186"/>
      <c r="I68" s="186"/>
      <c r="J68" s="186"/>
      <c r="K68" s="186"/>
      <c r="L68" s="183"/>
      <c r="M68" s="183"/>
      <c r="N68" s="183"/>
      <c r="O68" s="183"/>
      <c r="P68" s="705"/>
      <c r="Q68" s="705"/>
      <c r="R68" s="705"/>
      <c r="S68" s="705"/>
      <c r="T68" s="705"/>
      <c r="U68" s="705"/>
      <c r="V68" s="705"/>
      <c r="W68" s="705"/>
      <c r="X68" s="705"/>
      <c r="Y68" s="705"/>
      <c r="Z68" s="705"/>
      <c r="AA68" s="186"/>
      <c r="AB68" s="186"/>
      <c r="AC68" s="186"/>
      <c r="AD68" s="186"/>
      <c r="AE68" s="186"/>
      <c r="AF68" s="185"/>
      <c r="AG68" s="186"/>
      <c r="AH68" s="185"/>
      <c r="AI68" s="187"/>
      <c r="AJ68" s="187"/>
      <c r="AK68" s="187"/>
      <c r="AL68" s="187"/>
      <c r="AM68" s="187"/>
      <c r="AN68" s="188"/>
      <c r="AO68" s="8"/>
    </row>
    <row r="69" spans="1:41" s="3" customFormat="1" ht="27" customHeight="1" thickTop="1" thickBot="1">
      <c r="A69" s="1"/>
      <c r="B69" s="910" t="s">
        <v>181</v>
      </c>
      <c r="C69" s="68" t="s">
        <v>1</v>
      </c>
      <c r="D69" s="68" t="s">
        <v>2</v>
      </c>
      <c r="E69" s="69" t="s">
        <v>6</v>
      </c>
      <c r="F69" s="69" t="s">
        <v>7</v>
      </c>
      <c r="G69" s="69" t="s">
        <v>8</v>
      </c>
      <c r="H69" s="69" t="s">
        <v>9</v>
      </c>
      <c r="I69" s="69" t="s">
        <v>10</v>
      </c>
      <c r="J69" s="68" t="s">
        <v>11</v>
      </c>
      <c r="K69" s="68" t="s">
        <v>12</v>
      </c>
      <c r="L69" s="68" t="s">
        <v>13</v>
      </c>
      <c r="M69" s="68" t="s">
        <v>14</v>
      </c>
      <c r="N69" s="68" t="s">
        <v>15</v>
      </c>
      <c r="O69" s="68" t="s">
        <v>16</v>
      </c>
      <c r="P69" s="68" t="s">
        <v>13</v>
      </c>
      <c r="Q69" s="68" t="s">
        <v>17</v>
      </c>
      <c r="R69" s="68" t="s">
        <v>18</v>
      </c>
      <c r="S69" s="68" t="s">
        <v>19</v>
      </c>
      <c r="T69" s="68" t="s">
        <v>20</v>
      </c>
      <c r="U69" s="68" t="s">
        <v>21</v>
      </c>
      <c r="V69" s="68" t="s">
        <v>35</v>
      </c>
      <c r="W69" s="68" t="s">
        <v>36</v>
      </c>
      <c r="X69" s="68" t="s">
        <v>37</v>
      </c>
      <c r="Y69" s="68" t="s">
        <v>38</v>
      </c>
      <c r="Z69" s="68" t="s">
        <v>39</v>
      </c>
      <c r="AA69" s="69" t="s">
        <v>40</v>
      </c>
      <c r="AB69" s="68" t="s">
        <v>24</v>
      </c>
      <c r="AC69" s="68" t="s">
        <v>25</v>
      </c>
      <c r="AD69" s="69" t="s">
        <v>13</v>
      </c>
      <c r="AE69" s="68" t="s">
        <v>26</v>
      </c>
      <c r="AF69" s="69" t="s">
        <v>13</v>
      </c>
      <c r="AG69" s="68" t="s">
        <v>27</v>
      </c>
      <c r="AH69" s="69" t="s">
        <v>28</v>
      </c>
      <c r="AI69" s="48" t="s">
        <v>72</v>
      </c>
      <c r="AJ69" s="49" t="s">
        <v>30</v>
      </c>
      <c r="AK69" s="48" t="s">
        <v>31</v>
      </c>
      <c r="AL69" s="48" t="s">
        <v>32</v>
      </c>
      <c r="AM69" s="49" t="s">
        <v>33</v>
      </c>
      <c r="AN69" s="49" t="s">
        <v>34</v>
      </c>
      <c r="AO69" s="8"/>
    </row>
    <row r="70" spans="1:41" s="3" customFormat="1" ht="27" customHeight="1" thickBot="1">
      <c r="A70" s="1"/>
      <c r="B70" s="911"/>
      <c r="C70" s="540" t="s">
        <v>182</v>
      </c>
      <c r="D70" s="541"/>
      <c r="E70" s="541"/>
      <c r="F70" s="541"/>
      <c r="G70" s="541"/>
      <c r="H70" s="541"/>
      <c r="I70" s="541"/>
      <c r="J70" s="541"/>
      <c r="K70" s="541"/>
      <c r="L70" s="541"/>
      <c r="M70" s="541"/>
      <c r="N70" s="541"/>
      <c r="O70" s="541"/>
      <c r="P70" s="541"/>
      <c r="Q70" s="541"/>
      <c r="R70" s="541"/>
      <c r="S70" s="541"/>
      <c r="T70" s="541"/>
      <c r="U70" s="541"/>
      <c r="V70" s="541"/>
      <c r="W70" s="541"/>
      <c r="X70" s="541"/>
      <c r="Y70" s="541"/>
      <c r="Z70" s="541"/>
      <c r="AA70" s="541"/>
      <c r="AB70" s="541"/>
      <c r="AC70" s="541"/>
      <c r="AD70" s="541"/>
      <c r="AE70" s="541"/>
      <c r="AF70" s="541"/>
      <c r="AG70" s="541"/>
      <c r="AH70" s="541"/>
      <c r="AI70" s="161"/>
      <c r="AJ70" s="162"/>
      <c r="AK70" s="162"/>
      <c r="AL70" s="162"/>
      <c r="AM70" s="162"/>
      <c r="AN70" s="163"/>
      <c r="AO70" s="8"/>
    </row>
    <row r="71" spans="1:41" s="3" customFormat="1" ht="127.5">
      <c r="A71" s="1"/>
      <c r="B71" s="911"/>
      <c r="C71" s="730" t="s">
        <v>183</v>
      </c>
      <c r="D71" s="733">
        <v>1</v>
      </c>
      <c r="E71" s="724" t="s">
        <v>121</v>
      </c>
      <c r="F71" s="724" t="s">
        <v>184</v>
      </c>
      <c r="G71" s="724" t="s">
        <v>185</v>
      </c>
      <c r="H71" s="726" t="s">
        <v>186</v>
      </c>
      <c r="I71" s="724" t="s">
        <v>77</v>
      </c>
      <c r="J71" s="724" t="s">
        <v>99</v>
      </c>
      <c r="K71" s="728" t="s">
        <v>116</v>
      </c>
      <c r="L71" s="716">
        <f>IF(K71="","",IF(K71="Muy Baja",0.2,IF(K71="Baja",0.4,IF(K71="Media",0.6,IF(K71="Alta",0.8,IF(K71="Muy Alta",1,))))))</f>
        <v>0.6</v>
      </c>
      <c r="M71" s="718" t="s">
        <v>152</v>
      </c>
      <c r="N71" s="716" t="str">
        <f>IF(M71="","",IF(NOT(ISERROR(MATCH(M71,'[10]Tabla Impacto'!$B$37:$B$39,0))),'[10]Tabla Impacto'!$F$37&amp;"Por favor no seleccionar los criterios de impacto(Afectación Económica o presupuestal y Pérdida Reputacional)",M71))</f>
        <v xml:space="preserve">     Genera altas consecuencias sobre la entidad</v>
      </c>
      <c r="O71" s="720" t="str">
        <f>IF(OR(M71='[10]Tabla Impacto'!$F$25,M71='[10]Tabla Impacto'!$F$31),"Leve",IF(OR(M71='[10]Tabla Impacto'!$F$26,M71='[10]Tabla Impacto'!$F$32),"Menor",IF(OR(M71='[10]Tabla Impacto'!$F$27,M71='[10]Tabla Impacto'!$F$33,M71='[10]Tabla Impacto'!$F$37),"Moderado",IF(OR(M71='[10]Tabla Impacto'!$F$28,M71='[10]Tabla Impacto'!$F$34,M71='[10]Tabla Impacto'!$F$38),"Mayor",IF(OR(M71='[10]Tabla Impacto'!$F$29,M71='[10]Tabla Impacto'!$F$35,M71='[10]Tabla Impacto'!$F$39),"Catastrófico","")))))</f>
        <v>Mayor</v>
      </c>
      <c r="P71" s="716">
        <f>IF(O71="","",IF(O71="Leve",0.2,IF(O71="Menor",0.4,IF(O71="Moderado",0.6,IF(O71="Mayor",0.8,IF(O71="Catastrófico",1,))))))</f>
        <v>0.8</v>
      </c>
      <c r="Q71" s="722" t="str">
        <f>IF(OR(AND(K71="Muy Baja",O71="Leve"),AND(K71="Muy Baja",O71="Menor"),AND(K71="Baja",O71="Leve")),"Bajo",IF(OR(AND(K71="Muy baja",O71="Moderado"),AND(K71="Baja",O71="Menor"),AND(K71="Baja",O71="Moderado"),AND(K71="Media",O71="Leve"),AND(K71="Media",O71="Menor"),AND(K71="Media",O71="Moderado"),AND(K71="Alta",O71="Leve"),AND(K71="Alta",O71="Menor")),"Moderado",IF(OR(AND(K71="Muy Baja",O71="Mayor"),AND(K71="Baja",O71="Mayor"),AND(K71="Media",O71="Mayor"),AND(K71="Alta",O71="Moderado"),AND(K71="Alta",O71="Mayor"),AND(K71="Muy Alta",O71="Leve"),AND(K71="Muy Alta",O71="Menor"),AND(K71="Muy Alta",O71="Moderado"),AND(K71="Muy Alta",O71="Mayor")),"Alto",IF(OR(AND(K71="Muy Baja",O71="Catastrófico"),AND(K71="Baja",O71="Catastrófico"),AND(K71="Media",O71="Catastrófico"),AND(K71="Alta",O71="Catastrófico"),AND(K71="Muy Alta",O71="Catastrófico")),"Extremo",""))))</f>
        <v>Alto</v>
      </c>
      <c r="R71" s="87">
        <v>1</v>
      </c>
      <c r="S71" s="190" t="s">
        <v>187</v>
      </c>
      <c r="T71" s="190" t="s">
        <v>188</v>
      </c>
      <c r="U71" s="87" t="str">
        <f>IF(OR(V71="Preventivo",V71="Detectivo"),"Probabilidad",IF(V71="Correctivo","Impacto",""))</f>
        <v>Probabilidad</v>
      </c>
      <c r="V71" s="137" t="s">
        <v>88</v>
      </c>
      <c r="W71" s="137" t="s">
        <v>54</v>
      </c>
      <c r="X71" s="86" t="str">
        <f>IF(AND(V71="Preventivo",W71="Automático"),"50%",IF(AND(V71="Preventivo",W71="Manual"),"40%",IF(AND(V71="Detectivo",W71="Automático"),"40%",IF(AND(V71="Detectivo",W71="Manual"),"30%",IF(AND(V71="Correctivo",W71="Automático"),"35%",IF(AND(V71="Correctivo",W71="Manual"),"25%",""))))))</f>
        <v>40%</v>
      </c>
      <c r="Y71" s="137" t="s">
        <v>55</v>
      </c>
      <c r="Z71" s="137" t="s">
        <v>56</v>
      </c>
      <c r="AA71" s="137" t="s">
        <v>57</v>
      </c>
      <c r="AB71" s="191">
        <f>IFERROR(IF(U71="Probabilidad",(L71-(+L71*X71)),IF(U71="Impacto",L71,"")),"")</f>
        <v>0.36</v>
      </c>
      <c r="AC71" s="133" t="str">
        <f>IFERROR(IF(AB71="","",IF(AB71&lt;=0.2,"Muy Baja",IF(AB71&lt;=0.4,"Baja",IF(AB71&lt;=0.6,"Media",IF(AB71&lt;=0.8,"Alta","Muy Alta"))))),"")</f>
        <v>Baja</v>
      </c>
      <c r="AD71" s="86">
        <f>+AB71</f>
        <v>0.36</v>
      </c>
      <c r="AE71" s="133" t="str">
        <f>IFERROR(IF(AF71="","",IF(AF71&lt;=0.2,"Leve",IF(AF71&lt;=0.4,"Menor",IF(AF71&lt;=0.6,"Moderado",IF(AF71&lt;=0.8,"Mayor","Catastrófico"))))),"")</f>
        <v>Mayor</v>
      </c>
      <c r="AF71" s="86">
        <f>IFERROR(IF(U71="Impacto",(P71-(+P71*X71)),IF(U71="Probabilidad",P71,"")),"")</f>
        <v>0.8</v>
      </c>
      <c r="AG71" s="134" t="str">
        <f>IFERROR(IF(OR(AND(AC71="Muy Baja",AE71="Leve"),AND(AC71="Muy Baja",AE71="Menor"),AND(AC71="Baja",AE71="Leve")),"Bajo",IF(OR(AND(AC71="Muy baja",AE71="Moderado"),AND(AC71="Baja",AE71="Menor"),AND(AC71="Baja",AE71="Moderado"),AND(AC71="Media",AE71="Leve"),AND(AC71="Media",AE71="Menor"),AND(AC71="Media",AE71="Moderado"),AND(AC71="Alta",AE71="Leve"),AND(AC71="Alta",AE71="Menor")),"Moderado",IF(OR(AND(AC71="Muy Baja",AE71="Mayor"),AND(AC71="Baja",AE71="Mayor"),AND(AC71="Media",AE71="Mayor"),AND(AC71="Alta",AE71="Moderado"),AND(AC71="Alta",AE71="Mayor"),AND(AC71="Muy Alta",AE71="Leve"),AND(AC71="Muy Alta",AE71="Menor"),AND(AC71="Muy Alta",AE71="Moderado"),AND(AC71="Muy Alta",AE71="Mayor")),"Alto",IF(OR(AND(AC71="Muy Baja",AE71="Catastrófico"),AND(AC71="Baja",AE71="Catastrófico"),AND(AC71="Media",AE71="Catastrófico"),AND(AC71="Alta",AE71="Catastrófico"),AND(AC71="Muy Alta",AE71="Catastrófico")),"Extremo","")))),"")</f>
        <v>Alto</v>
      </c>
      <c r="AH71" s="137" t="s">
        <v>97</v>
      </c>
      <c r="AI71" s="135" t="s">
        <v>189</v>
      </c>
      <c r="AJ71" s="137" t="s">
        <v>190</v>
      </c>
      <c r="AK71" s="136" t="s">
        <v>191</v>
      </c>
      <c r="AL71" s="136" t="s">
        <v>192</v>
      </c>
      <c r="AM71" s="135" t="s">
        <v>193</v>
      </c>
      <c r="AN71" s="137" t="s">
        <v>118</v>
      </c>
      <c r="AO71" s="8"/>
    </row>
    <row r="72" spans="1:41" s="3" customFormat="1">
      <c r="A72" s="1"/>
      <c r="B72" s="911"/>
      <c r="C72" s="731"/>
      <c r="D72" s="734"/>
      <c r="E72" s="725"/>
      <c r="F72" s="725"/>
      <c r="G72" s="725"/>
      <c r="H72" s="727"/>
      <c r="I72" s="725"/>
      <c r="J72" s="725"/>
      <c r="K72" s="729"/>
      <c r="L72" s="717"/>
      <c r="M72" s="719"/>
      <c r="N72" s="717">
        <f ca="1">IF(NOT(ISERROR(MATCH(M72,_xlfn.ANCHORARRAY(#REF!),0))),#REF!&amp;"Por favor no seleccionar los criterios de impacto",M72)</f>
        <v>0</v>
      </c>
      <c r="O72" s="721"/>
      <c r="P72" s="717"/>
      <c r="Q72" s="723"/>
      <c r="R72" s="192">
        <v>2</v>
      </c>
      <c r="S72" s="193"/>
      <c r="T72" s="193"/>
      <c r="U72" s="192" t="str">
        <f>IF(OR(V72="Preventivo",V72="Detectivo"),"Probabilidad",IF(V72="Correctivo","Impacto",""))</f>
        <v/>
      </c>
      <c r="V72" s="144"/>
      <c r="W72" s="144"/>
      <c r="X72" s="140" t="str">
        <f>IF(AND(V72="Preventivo",W72="Automático"),"50%",IF(AND(V72="Preventivo",W72="Manual"),"40%",IF(AND(V72="Detectivo",W72="Automático"),"40%",IF(AND(V72="Detectivo",W72="Manual"),"30%",IF(AND(V72="Correctivo",W72="Automático"),"35%",IF(AND(V72="Correctivo",W72="Manual"),"25%",""))))))</f>
        <v/>
      </c>
      <c r="Y72" s="144"/>
      <c r="Z72" s="144"/>
      <c r="AA72" s="144"/>
      <c r="AB72" s="194" t="str">
        <f>IFERROR(IF(U72="Probabilidad",(L72-(+L72*X72)),IF(U72="Impacto",L72,"")),"")</f>
        <v/>
      </c>
      <c r="AC72" s="195" t="str">
        <f>IFERROR(IF(AB72="","",IF(AB72&lt;=0.2,"Muy Baja",IF(AB72&lt;=0.4,"Baja",IF(AB72&lt;=0.6,"Media",IF(AB72&lt;=0.8,"Alta","Muy Alta"))))),"")</f>
        <v/>
      </c>
      <c r="AD72" s="140" t="str">
        <f>+AB72</f>
        <v/>
      </c>
      <c r="AE72" s="195" t="str">
        <f>IFERROR(IF(AF72="","",IF(AF72&lt;=0.2,"Leve",IF(AF72&lt;=0.4,"Menor",IF(AF72&lt;=0.6,"Moderado",IF(AF72&lt;=0.8,"Mayor","Catastrófico"))))),"")</f>
        <v/>
      </c>
      <c r="AF72" s="140" t="str">
        <f>IFERROR(IF(U72="Impacto",(P72-(+P72*X72)),IF(U72="Probabilidad",P72,"")),"")</f>
        <v/>
      </c>
      <c r="AG72" s="196" t="str">
        <f>IFERROR(IF(OR(AND(AC72="Muy Baja",AE72="Leve"),AND(AC72="Muy Baja",AE72="Menor"),AND(AC72="Baja",AE72="Leve")),"Bajo",IF(OR(AND(AC72="Muy baja",AE72="Moderado"),AND(AC72="Baja",AE72="Menor"),AND(AC72="Baja",AE72="Moderado"),AND(AC72="Media",AE72="Leve"),AND(AC72="Media",AE72="Menor"),AND(AC72="Media",AE72="Moderado"),AND(AC72="Alta",AE72="Leve"),AND(AC72="Alta",AE72="Menor")),"Moderado",IF(OR(AND(AC72="Muy Baja",AE72="Mayor"),AND(AC72="Baja",AE72="Mayor"),AND(AC72="Media",AE72="Mayor"),AND(AC72="Alta",AE72="Moderado"),AND(AC72="Alta",AE72="Mayor"),AND(AC72="Muy Alta",AE72="Leve"),AND(AC72="Muy Alta",AE72="Menor"),AND(AC72="Muy Alta",AE72="Moderado"),AND(AC72="Muy Alta",AE72="Mayor")),"Alto",IF(OR(AND(AC72="Muy Baja",AE72="Catastrófico"),AND(AC72="Baja",AE72="Catastrófico"),AND(AC72="Media",AE72="Catastrófico"),AND(AC72="Alta",AE72="Catastrófico"),AND(AC72="Muy Alta",AE72="Catastrófico")),"Extremo","")))),"")</f>
        <v/>
      </c>
      <c r="AH72" s="144"/>
      <c r="AI72" s="142"/>
      <c r="AJ72" s="144"/>
      <c r="AK72" s="143"/>
      <c r="AL72" s="143"/>
      <c r="AM72" s="142"/>
      <c r="AN72" s="144"/>
      <c r="AO72" s="8"/>
    </row>
    <row r="73" spans="1:41" s="3" customFormat="1" ht="27" customHeight="1" thickBot="1">
      <c r="A73" s="1"/>
      <c r="B73" s="911"/>
      <c r="C73" s="732"/>
      <c r="D73" s="537"/>
      <c r="E73" s="537"/>
      <c r="F73" s="198"/>
      <c r="G73" s="198"/>
      <c r="H73" s="199"/>
      <c r="I73" s="199"/>
      <c r="J73" s="199"/>
      <c r="K73" s="199"/>
      <c r="L73" s="197"/>
      <c r="M73" s="197"/>
      <c r="N73" s="197"/>
      <c r="O73" s="197"/>
      <c r="P73" s="537"/>
      <c r="Q73" s="537"/>
      <c r="R73" s="537"/>
      <c r="S73" s="537"/>
      <c r="T73" s="537"/>
      <c r="U73" s="537"/>
      <c r="V73" s="537"/>
      <c r="W73" s="537"/>
      <c r="X73" s="537"/>
      <c r="Y73" s="537"/>
      <c r="Z73" s="537"/>
      <c r="AA73" s="199"/>
      <c r="AB73" s="199"/>
      <c r="AC73" s="199"/>
      <c r="AD73" s="199"/>
      <c r="AE73" s="199"/>
      <c r="AF73" s="198"/>
      <c r="AG73" s="199"/>
      <c r="AH73" s="200"/>
      <c r="AI73" s="201"/>
      <c r="AJ73" s="202"/>
      <c r="AK73" s="202"/>
      <c r="AL73" s="202"/>
      <c r="AM73" s="202"/>
      <c r="AN73" s="202"/>
      <c r="AO73" s="8"/>
    </row>
    <row r="74" spans="1:41" s="3" customFormat="1" ht="27" customHeight="1" thickBot="1">
      <c r="A74" s="1"/>
      <c r="B74" s="911"/>
      <c r="C74" s="68" t="s">
        <v>1</v>
      </c>
      <c r="D74" s="68" t="s">
        <v>2</v>
      </c>
      <c r="E74" s="69" t="s">
        <v>6</v>
      </c>
      <c r="F74" s="69" t="s">
        <v>7</v>
      </c>
      <c r="G74" s="69" t="s">
        <v>8</v>
      </c>
      <c r="H74" s="69" t="s">
        <v>9</v>
      </c>
      <c r="I74" s="69" t="s">
        <v>10</v>
      </c>
      <c r="J74" s="68" t="s">
        <v>11</v>
      </c>
      <c r="K74" s="68" t="s">
        <v>12</v>
      </c>
      <c r="L74" s="68" t="s">
        <v>13</v>
      </c>
      <c r="M74" s="68" t="s">
        <v>14</v>
      </c>
      <c r="N74" s="68" t="s">
        <v>15</v>
      </c>
      <c r="O74" s="68" t="s">
        <v>16</v>
      </c>
      <c r="P74" s="68" t="s">
        <v>13</v>
      </c>
      <c r="Q74" s="68" t="s">
        <v>17</v>
      </c>
      <c r="R74" s="68" t="s">
        <v>18</v>
      </c>
      <c r="S74" s="68" t="s">
        <v>19</v>
      </c>
      <c r="T74" s="68" t="s">
        <v>20</v>
      </c>
      <c r="U74" s="68" t="s">
        <v>21</v>
      </c>
      <c r="V74" s="68" t="s">
        <v>35</v>
      </c>
      <c r="W74" s="68" t="s">
        <v>36</v>
      </c>
      <c r="X74" s="68" t="s">
        <v>37</v>
      </c>
      <c r="Y74" s="68" t="s">
        <v>38</v>
      </c>
      <c r="Z74" s="68" t="s">
        <v>39</v>
      </c>
      <c r="AA74" s="69" t="s">
        <v>40</v>
      </c>
      <c r="AB74" s="68" t="s">
        <v>24</v>
      </c>
      <c r="AC74" s="68" t="s">
        <v>25</v>
      </c>
      <c r="AD74" s="69" t="s">
        <v>13</v>
      </c>
      <c r="AE74" s="68" t="s">
        <v>26</v>
      </c>
      <c r="AF74" s="69" t="s">
        <v>13</v>
      </c>
      <c r="AG74" s="68" t="s">
        <v>27</v>
      </c>
      <c r="AH74" s="69" t="s">
        <v>28</v>
      </c>
      <c r="AI74" s="68" t="s">
        <v>72</v>
      </c>
      <c r="AJ74" s="69" t="s">
        <v>30</v>
      </c>
      <c r="AK74" s="68" t="s">
        <v>31</v>
      </c>
      <c r="AL74" s="68" t="s">
        <v>32</v>
      </c>
      <c r="AM74" s="69" t="s">
        <v>33</v>
      </c>
      <c r="AN74" s="69" t="s">
        <v>34</v>
      </c>
      <c r="AO74" s="8"/>
    </row>
    <row r="75" spans="1:41" s="3" customFormat="1" ht="27" customHeight="1" thickBot="1">
      <c r="A75" s="1"/>
      <c r="B75" s="911"/>
      <c r="C75" s="540" t="s">
        <v>194</v>
      </c>
      <c r="D75" s="541"/>
      <c r="E75" s="541"/>
      <c r="F75" s="541"/>
      <c r="G75" s="541"/>
      <c r="H75" s="541"/>
      <c r="I75" s="541"/>
      <c r="J75" s="541"/>
      <c r="K75" s="541"/>
      <c r="L75" s="541"/>
      <c r="M75" s="541"/>
      <c r="N75" s="541"/>
      <c r="O75" s="541"/>
      <c r="P75" s="541"/>
      <c r="Q75" s="541"/>
      <c r="R75" s="541"/>
      <c r="S75" s="541"/>
      <c r="T75" s="541"/>
      <c r="U75" s="541"/>
      <c r="V75" s="541"/>
      <c r="W75" s="541"/>
      <c r="X75" s="541"/>
      <c r="Y75" s="541"/>
      <c r="Z75" s="541"/>
      <c r="AA75" s="541"/>
      <c r="AB75" s="541"/>
      <c r="AC75" s="541"/>
      <c r="AD75" s="541"/>
      <c r="AE75" s="541"/>
      <c r="AF75" s="541"/>
      <c r="AG75" s="541"/>
      <c r="AH75" s="542"/>
      <c r="AI75" s="126"/>
      <c r="AJ75" s="126"/>
      <c r="AK75" s="126"/>
      <c r="AL75" s="126"/>
      <c r="AM75" s="126"/>
      <c r="AN75" s="126"/>
      <c r="AO75" s="8"/>
    </row>
    <row r="76" spans="1:41" s="3" customFormat="1" ht="171">
      <c r="A76" s="1"/>
      <c r="B76" s="911"/>
      <c r="C76" s="713" t="s">
        <v>552</v>
      </c>
      <c r="D76" s="203">
        <v>1</v>
      </c>
      <c r="E76" s="204" t="s">
        <v>195</v>
      </c>
      <c r="F76" s="85" t="s">
        <v>196</v>
      </c>
      <c r="G76" s="204" t="s">
        <v>197</v>
      </c>
      <c r="H76" s="205" t="s">
        <v>198</v>
      </c>
      <c r="I76" s="85" t="s">
        <v>77</v>
      </c>
      <c r="J76" s="85" t="s">
        <v>199</v>
      </c>
      <c r="K76" s="189" t="s">
        <v>116</v>
      </c>
      <c r="L76" s="86">
        <v>0.2</v>
      </c>
      <c r="M76" s="206" t="s">
        <v>200</v>
      </c>
      <c r="N76" s="206" t="s">
        <v>200</v>
      </c>
      <c r="O76" s="207" t="s">
        <v>201</v>
      </c>
      <c r="P76" s="206">
        <v>1</v>
      </c>
      <c r="Q76" s="208" t="s">
        <v>168</v>
      </c>
      <c r="R76" s="87">
        <v>1</v>
      </c>
      <c r="S76" s="205" t="s">
        <v>202</v>
      </c>
      <c r="T76" s="205" t="s">
        <v>203</v>
      </c>
      <c r="U76" s="87" t="s">
        <v>82</v>
      </c>
      <c r="V76" s="209" t="s">
        <v>88</v>
      </c>
      <c r="W76" s="209" t="s">
        <v>54</v>
      </c>
      <c r="X76" s="210">
        <v>0.4</v>
      </c>
      <c r="Y76" s="209" t="s">
        <v>55</v>
      </c>
      <c r="Z76" s="209" t="s">
        <v>204</v>
      </c>
      <c r="AA76" s="85" t="s">
        <v>205</v>
      </c>
      <c r="AB76" s="146">
        <v>0.36</v>
      </c>
      <c r="AC76" s="211" t="s">
        <v>134</v>
      </c>
      <c r="AD76" s="146">
        <v>0.36</v>
      </c>
      <c r="AE76" s="212" t="s">
        <v>167</v>
      </c>
      <c r="AF76" s="146">
        <v>1</v>
      </c>
      <c r="AG76" s="213" t="s">
        <v>168</v>
      </c>
      <c r="AH76" s="214"/>
      <c r="AI76" s="93"/>
      <c r="AJ76" s="93"/>
      <c r="AK76" s="93"/>
      <c r="AL76" s="93"/>
      <c r="AM76" s="93"/>
      <c r="AN76" s="93"/>
      <c r="AO76" s="8"/>
    </row>
    <row r="77" spans="1:41" s="3" customFormat="1" ht="171">
      <c r="A77" s="1"/>
      <c r="B77" s="911"/>
      <c r="C77" s="713"/>
      <c r="D77" s="215">
        <v>2</v>
      </c>
      <c r="E77" s="216" t="s">
        <v>206</v>
      </c>
      <c r="F77" s="217" t="s">
        <v>207</v>
      </c>
      <c r="G77" s="216" t="s">
        <v>208</v>
      </c>
      <c r="H77" s="218" t="s">
        <v>209</v>
      </c>
      <c r="I77" s="217" t="s">
        <v>210</v>
      </c>
      <c r="J77" s="219" t="s">
        <v>199</v>
      </c>
      <c r="K77" s="220" t="s">
        <v>116</v>
      </c>
      <c r="L77" s="221">
        <v>0.2</v>
      </c>
      <c r="M77" s="206" t="s">
        <v>200</v>
      </c>
      <c r="N77" s="206" t="s">
        <v>200</v>
      </c>
      <c r="O77" s="222" t="s">
        <v>201</v>
      </c>
      <c r="P77" s="223">
        <v>1</v>
      </c>
      <c r="Q77" s="224" t="s">
        <v>168</v>
      </c>
      <c r="R77" s="225">
        <v>1</v>
      </c>
      <c r="S77" s="218" t="s">
        <v>211</v>
      </c>
      <c r="T77" s="218" t="s">
        <v>212</v>
      </c>
      <c r="U77" s="225" t="s">
        <v>82</v>
      </c>
      <c r="V77" s="226" t="s">
        <v>88</v>
      </c>
      <c r="W77" s="226" t="s">
        <v>54</v>
      </c>
      <c r="X77" s="227">
        <v>0.4</v>
      </c>
      <c r="Y77" s="226" t="s">
        <v>55</v>
      </c>
      <c r="Z77" s="226" t="s">
        <v>204</v>
      </c>
      <c r="AA77" s="217" t="s">
        <v>115</v>
      </c>
      <c r="AB77" s="153">
        <v>0.36</v>
      </c>
      <c r="AC77" s="148" t="s">
        <v>134</v>
      </c>
      <c r="AD77" s="153">
        <v>0.36</v>
      </c>
      <c r="AE77" s="228" t="s">
        <v>167</v>
      </c>
      <c r="AF77" s="153">
        <v>1</v>
      </c>
      <c r="AG77" s="229" t="s">
        <v>168</v>
      </c>
      <c r="AH77" s="230"/>
      <c r="AI77" s="93"/>
      <c r="AJ77" s="93"/>
      <c r="AK77" s="93"/>
      <c r="AL77" s="93"/>
      <c r="AM77" s="93"/>
      <c r="AN77" s="93"/>
      <c r="AO77" s="8"/>
    </row>
    <row r="78" spans="1:41" s="3" customFormat="1" ht="27" customHeight="1" thickBot="1">
      <c r="A78" s="1"/>
      <c r="B78" s="911"/>
      <c r="C78" s="714"/>
      <c r="D78" s="715"/>
      <c r="E78" s="537"/>
      <c r="F78" s="198"/>
      <c r="G78" s="198"/>
      <c r="H78" s="199"/>
      <c r="I78" s="199"/>
      <c r="J78" s="199"/>
      <c r="K78" s="199"/>
      <c r="L78" s="197"/>
      <c r="M78" s="197"/>
      <c r="N78" s="197"/>
      <c r="O78" s="197"/>
      <c r="P78" s="537"/>
      <c r="Q78" s="537"/>
      <c r="R78" s="537"/>
      <c r="S78" s="537"/>
      <c r="T78" s="537"/>
      <c r="U78" s="537"/>
      <c r="V78" s="537"/>
      <c r="W78" s="537"/>
      <c r="X78" s="537"/>
      <c r="Y78" s="537"/>
      <c r="Z78" s="537"/>
      <c r="AA78" s="199"/>
      <c r="AB78" s="199"/>
      <c r="AC78" s="199"/>
      <c r="AD78" s="199"/>
      <c r="AE78" s="199"/>
      <c r="AF78" s="198"/>
      <c r="AG78" s="199"/>
      <c r="AH78" s="200"/>
      <c r="AI78" s="201"/>
      <c r="AJ78" s="202"/>
      <c r="AK78" s="202"/>
      <c r="AL78" s="202"/>
      <c r="AM78" s="202"/>
      <c r="AN78" s="202"/>
      <c r="AO78" s="8"/>
    </row>
    <row r="79" spans="1:41" s="3" customFormat="1" ht="27" customHeight="1" thickBot="1">
      <c r="A79" s="1"/>
      <c r="B79" s="911"/>
      <c r="C79" s="231" t="s">
        <v>1</v>
      </c>
      <c r="D79" s="48" t="s">
        <v>2</v>
      </c>
      <c r="E79" s="49" t="s">
        <v>6</v>
      </c>
      <c r="F79" s="49" t="s">
        <v>7</v>
      </c>
      <c r="G79" s="49" t="s">
        <v>8</v>
      </c>
      <c r="H79" s="49" t="s">
        <v>9</v>
      </c>
      <c r="I79" s="49" t="s">
        <v>10</v>
      </c>
      <c r="J79" s="48" t="s">
        <v>11</v>
      </c>
      <c r="K79" s="48" t="s">
        <v>12</v>
      </c>
      <c r="L79" s="48" t="s">
        <v>13</v>
      </c>
      <c r="M79" s="48" t="s">
        <v>14</v>
      </c>
      <c r="N79" s="48" t="s">
        <v>15</v>
      </c>
      <c r="O79" s="48" t="s">
        <v>16</v>
      </c>
      <c r="P79" s="48" t="s">
        <v>13</v>
      </c>
      <c r="Q79" s="48" t="s">
        <v>17</v>
      </c>
      <c r="R79" s="48" t="s">
        <v>18</v>
      </c>
      <c r="S79" s="48" t="s">
        <v>19</v>
      </c>
      <c r="T79" s="48" t="s">
        <v>20</v>
      </c>
      <c r="U79" s="48" t="s">
        <v>21</v>
      </c>
      <c r="V79" s="48" t="s">
        <v>35</v>
      </c>
      <c r="W79" s="48" t="s">
        <v>36</v>
      </c>
      <c r="X79" s="48" t="s">
        <v>37</v>
      </c>
      <c r="Y79" s="48" t="s">
        <v>38</v>
      </c>
      <c r="Z79" s="48" t="s">
        <v>39</v>
      </c>
      <c r="AA79" s="49" t="s">
        <v>40</v>
      </c>
      <c r="AB79" s="48" t="s">
        <v>24</v>
      </c>
      <c r="AC79" s="49" t="s">
        <v>25</v>
      </c>
      <c r="AD79" s="49" t="s">
        <v>13</v>
      </c>
      <c r="AE79" s="49" t="s">
        <v>26</v>
      </c>
      <c r="AF79" s="49" t="s">
        <v>13</v>
      </c>
      <c r="AG79" s="48" t="s">
        <v>27</v>
      </c>
      <c r="AH79" s="49" t="s">
        <v>28</v>
      </c>
      <c r="AI79" s="68" t="s">
        <v>72</v>
      </c>
      <c r="AJ79" s="69" t="s">
        <v>30</v>
      </c>
      <c r="AK79" s="68" t="s">
        <v>31</v>
      </c>
      <c r="AL79" s="68" t="s">
        <v>32</v>
      </c>
      <c r="AM79" s="69" t="s">
        <v>33</v>
      </c>
      <c r="AN79" s="69" t="s">
        <v>34</v>
      </c>
      <c r="AO79" s="8"/>
    </row>
    <row r="80" spans="1:41" s="3" customFormat="1" ht="27" customHeight="1" thickBot="1">
      <c r="A80" s="1"/>
      <c r="B80" s="911"/>
      <c r="C80" s="540" t="s">
        <v>213</v>
      </c>
      <c r="D80" s="541"/>
      <c r="E80" s="541"/>
      <c r="F80" s="541"/>
      <c r="G80" s="541"/>
      <c r="H80" s="541"/>
      <c r="I80" s="541"/>
      <c r="J80" s="541"/>
      <c r="K80" s="541"/>
      <c r="L80" s="541"/>
      <c r="M80" s="541"/>
      <c r="N80" s="541"/>
      <c r="O80" s="541"/>
      <c r="P80" s="541"/>
      <c r="Q80" s="541"/>
      <c r="R80" s="541"/>
      <c r="S80" s="541"/>
      <c r="T80" s="541"/>
      <c r="U80" s="541"/>
      <c r="V80" s="541"/>
      <c r="W80" s="541"/>
      <c r="X80" s="541"/>
      <c r="Y80" s="541"/>
      <c r="Z80" s="541"/>
      <c r="AA80" s="541"/>
      <c r="AB80" s="541"/>
      <c r="AC80" s="541"/>
      <c r="AD80" s="541"/>
      <c r="AE80" s="541"/>
      <c r="AF80" s="541"/>
      <c r="AG80" s="541"/>
      <c r="AH80" s="542"/>
      <c r="AI80" s="70"/>
      <c r="AJ80" s="70"/>
      <c r="AK80" s="70"/>
      <c r="AL80" s="70"/>
      <c r="AM80" s="70"/>
      <c r="AN80" s="70"/>
      <c r="AO80" s="8"/>
    </row>
    <row r="81" spans="1:41" s="3" customFormat="1" ht="27" customHeight="1">
      <c r="A81" s="1"/>
      <c r="B81" s="911"/>
      <c r="C81" s="740" t="s">
        <v>214</v>
      </c>
      <c r="D81" s="734">
        <v>1</v>
      </c>
      <c r="E81" s="743" t="s">
        <v>215</v>
      </c>
      <c r="F81" s="743" t="s">
        <v>216</v>
      </c>
      <c r="G81" s="645" t="s">
        <v>217</v>
      </c>
      <c r="H81" s="645" t="s">
        <v>218</v>
      </c>
      <c r="I81" s="744" t="s">
        <v>77</v>
      </c>
      <c r="J81" s="744" t="s">
        <v>219</v>
      </c>
      <c r="K81" s="728" t="s">
        <v>116</v>
      </c>
      <c r="L81" s="545">
        <v>0.6</v>
      </c>
      <c r="M81" s="658" t="s">
        <v>220</v>
      </c>
      <c r="N81" s="658" t="s">
        <v>220</v>
      </c>
      <c r="O81" s="736" t="s">
        <v>129</v>
      </c>
      <c r="P81" s="735">
        <v>0.8</v>
      </c>
      <c r="Q81" s="736" t="s">
        <v>221</v>
      </c>
      <c r="R81" s="232">
        <v>1</v>
      </c>
      <c r="S81" s="234" t="s">
        <v>222</v>
      </c>
      <c r="T81" s="234" t="s">
        <v>223</v>
      </c>
      <c r="U81" s="209" t="s">
        <v>82</v>
      </c>
      <c r="V81" s="235" t="s">
        <v>88</v>
      </c>
      <c r="W81" s="235" t="s">
        <v>54</v>
      </c>
      <c r="X81" s="236">
        <v>0.4</v>
      </c>
      <c r="Y81" s="235" t="s">
        <v>55</v>
      </c>
      <c r="Z81" s="235" t="s">
        <v>95</v>
      </c>
      <c r="AA81" s="85" t="s">
        <v>205</v>
      </c>
      <c r="AB81" s="206">
        <v>0.36</v>
      </c>
      <c r="AC81" s="237" t="s">
        <v>49</v>
      </c>
      <c r="AD81" s="206">
        <v>0.36</v>
      </c>
      <c r="AE81" s="233" t="s">
        <v>129</v>
      </c>
      <c r="AF81" s="206">
        <v>0.8</v>
      </c>
      <c r="AG81" s="233" t="s">
        <v>221</v>
      </c>
      <c r="AH81" s="238" t="s">
        <v>58</v>
      </c>
      <c r="AI81" s="239"/>
      <c r="AJ81" s="240"/>
      <c r="AK81" s="95"/>
      <c r="AL81" s="192"/>
      <c r="AM81" s="241"/>
      <c r="AN81" s="242"/>
      <c r="AO81" s="243"/>
    </row>
    <row r="82" spans="1:41" s="3" customFormat="1" ht="36" customHeight="1">
      <c r="A82" s="1"/>
      <c r="B82" s="911"/>
      <c r="C82" s="740"/>
      <c r="D82" s="742"/>
      <c r="E82" s="539"/>
      <c r="F82" s="539"/>
      <c r="G82" s="646"/>
      <c r="H82" s="646"/>
      <c r="I82" s="645"/>
      <c r="J82" s="645"/>
      <c r="K82" s="729"/>
      <c r="L82" s="546"/>
      <c r="M82" s="735"/>
      <c r="N82" s="658"/>
      <c r="O82" s="737"/>
      <c r="P82" s="738"/>
      <c r="Q82" s="739"/>
      <c r="R82" s="244">
        <v>2</v>
      </c>
      <c r="S82" s="246" t="s">
        <v>224</v>
      </c>
      <c r="T82" s="247" t="s">
        <v>225</v>
      </c>
      <c r="U82" s="248" t="s">
        <v>82</v>
      </c>
      <c r="V82" s="249" t="s">
        <v>88</v>
      </c>
      <c r="W82" s="250" t="s">
        <v>54</v>
      </c>
      <c r="X82" s="251">
        <v>0.4</v>
      </c>
      <c r="Y82" s="250" t="s">
        <v>55</v>
      </c>
      <c r="Z82" s="249" t="s">
        <v>95</v>
      </c>
      <c r="AA82" s="94" t="s">
        <v>205</v>
      </c>
      <c r="AB82" s="83">
        <v>0</v>
      </c>
      <c r="AC82" s="252" t="s">
        <v>79</v>
      </c>
      <c r="AD82" s="245">
        <v>0</v>
      </c>
      <c r="AE82" s="252" t="s">
        <v>119</v>
      </c>
      <c r="AF82" s="83">
        <v>0</v>
      </c>
      <c r="AG82" s="253" t="s">
        <v>134</v>
      </c>
      <c r="AH82" s="254" t="s">
        <v>58</v>
      </c>
      <c r="AI82" s="255"/>
      <c r="AJ82" s="192"/>
      <c r="AK82" s="240"/>
      <c r="AL82" s="256"/>
      <c r="AM82" s="242"/>
      <c r="AN82" s="257"/>
      <c r="AO82" s="8"/>
    </row>
    <row r="83" spans="1:41" s="3" customFormat="1" ht="27" customHeight="1" thickBot="1">
      <c r="A83" s="1"/>
      <c r="B83" s="911"/>
      <c r="C83" s="741"/>
      <c r="D83" s="538"/>
      <c r="E83" s="539"/>
      <c r="F83" s="258"/>
      <c r="G83" s="258"/>
      <c r="H83" s="259"/>
      <c r="I83" s="260"/>
      <c r="J83" s="261"/>
      <c r="K83" s="262"/>
      <c r="L83" s="262"/>
      <c r="M83" s="261"/>
      <c r="N83" s="262"/>
      <c r="O83" s="261"/>
      <c r="P83" s="263"/>
      <c r="Q83" s="263"/>
      <c r="R83" s="264"/>
      <c r="S83" s="264"/>
      <c r="T83" s="265"/>
      <c r="U83" s="266"/>
      <c r="V83" s="265"/>
      <c r="W83" s="266"/>
      <c r="X83" s="266"/>
      <c r="Y83" s="264"/>
      <c r="Z83" s="265"/>
      <c r="AA83" s="265"/>
      <c r="AB83" s="264"/>
      <c r="AC83" s="265"/>
      <c r="AD83" s="265"/>
      <c r="AE83" s="262"/>
      <c r="AF83" s="267"/>
      <c r="AG83" s="84"/>
      <c r="AH83" s="268"/>
      <c r="AI83" s="268"/>
      <c r="AJ83" s="268"/>
      <c r="AK83" s="269"/>
      <c r="AL83" s="270"/>
      <c r="AM83" s="268"/>
      <c r="AN83" s="271"/>
      <c r="AO83" s="8"/>
    </row>
    <row r="84" spans="1:41" s="3" customFormat="1" ht="27" customHeight="1" thickBot="1">
      <c r="A84" s="1"/>
      <c r="B84" s="911"/>
      <c r="C84" s="231" t="s">
        <v>1</v>
      </c>
      <c r="D84" s="48" t="s">
        <v>2</v>
      </c>
      <c r="E84" s="49" t="s">
        <v>6</v>
      </c>
      <c r="F84" s="49" t="s">
        <v>7</v>
      </c>
      <c r="G84" s="49" t="s">
        <v>8</v>
      </c>
      <c r="H84" s="49" t="s">
        <v>9</v>
      </c>
      <c r="I84" s="49" t="s">
        <v>10</v>
      </c>
      <c r="J84" s="48" t="s">
        <v>11</v>
      </c>
      <c r="K84" s="48" t="s">
        <v>12</v>
      </c>
      <c r="L84" s="48" t="s">
        <v>13</v>
      </c>
      <c r="M84" s="48" t="s">
        <v>14</v>
      </c>
      <c r="N84" s="48" t="s">
        <v>15</v>
      </c>
      <c r="O84" s="48" t="s">
        <v>16</v>
      </c>
      <c r="P84" s="48" t="s">
        <v>13</v>
      </c>
      <c r="Q84" s="48" t="s">
        <v>17</v>
      </c>
      <c r="R84" s="48" t="s">
        <v>18</v>
      </c>
      <c r="S84" s="48" t="s">
        <v>19</v>
      </c>
      <c r="T84" s="48" t="s">
        <v>20</v>
      </c>
      <c r="U84" s="48" t="s">
        <v>21</v>
      </c>
      <c r="V84" s="48" t="s">
        <v>35</v>
      </c>
      <c r="W84" s="48" t="s">
        <v>36</v>
      </c>
      <c r="X84" s="48" t="s">
        <v>37</v>
      </c>
      <c r="Y84" s="48" t="s">
        <v>38</v>
      </c>
      <c r="Z84" s="48" t="s">
        <v>39</v>
      </c>
      <c r="AA84" s="49" t="s">
        <v>40</v>
      </c>
      <c r="AB84" s="48" t="s">
        <v>24</v>
      </c>
      <c r="AC84" s="49" t="s">
        <v>25</v>
      </c>
      <c r="AD84" s="49" t="s">
        <v>13</v>
      </c>
      <c r="AE84" s="49" t="s">
        <v>26</v>
      </c>
      <c r="AF84" s="49" t="s">
        <v>13</v>
      </c>
      <c r="AG84" s="48" t="s">
        <v>27</v>
      </c>
      <c r="AH84" s="49" t="s">
        <v>28</v>
      </c>
      <c r="AI84" s="68" t="s">
        <v>72</v>
      </c>
      <c r="AJ84" s="69" t="s">
        <v>30</v>
      </c>
      <c r="AK84" s="68" t="s">
        <v>31</v>
      </c>
      <c r="AL84" s="68" t="s">
        <v>32</v>
      </c>
      <c r="AM84" s="69" t="s">
        <v>33</v>
      </c>
      <c r="AN84" s="69" t="s">
        <v>34</v>
      </c>
      <c r="AO84" s="8"/>
    </row>
    <row r="85" spans="1:41" s="3" customFormat="1" ht="27" customHeight="1" thickBot="1">
      <c r="A85" s="1"/>
      <c r="B85" s="911"/>
      <c r="C85" s="540" t="s">
        <v>226</v>
      </c>
      <c r="D85" s="541"/>
      <c r="E85" s="541"/>
      <c r="F85" s="541"/>
      <c r="G85" s="541"/>
      <c r="H85" s="541"/>
      <c r="I85" s="541"/>
      <c r="J85" s="541"/>
      <c r="K85" s="541"/>
      <c r="L85" s="541"/>
      <c r="M85" s="541"/>
      <c r="N85" s="541"/>
      <c r="O85" s="541"/>
      <c r="P85" s="541"/>
      <c r="Q85" s="541"/>
      <c r="R85" s="541"/>
      <c r="S85" s="541"/>
      <c r="T85" s="541"/>
      <c r="U85" s="541"/>
      <c r="V85" s="541"/>
      <c r="W85" s="541"/>
      <c r="X85" s="541"/>
      <c r="Y85" s="541"/>
      <c r="Z85" s="541"/>
      <c r="AA85" s="541"/>
      <c r="AB85" s="541"/>
      <c r="AC85" s="541"/>
      <c r="AD85" s="541"/>
      <c r="AE85" s="541"/>
      <c r="AF85" s="541"/>
      <c r="AG85" s="541"/>
      <c r="AH85" s="542"/>
      <c r="AI85" s="70"/>
      <c r="AJ85" s="70"/>
      <c r="AK85" s="70"/>
      <c r="AL85" s="70"/>
      <c r="AM85" s="70"/>
      <c r="AN85" s="70"/>
      <c r="AO85" s="8"/>
    </row>
    <row r="86" spans="1:41" s="3" customFormat="1" ht="62.25" customHeight="1">
      <c r="A86" s="1"/>
      <c r="B86" s="911"/>
      <c r="C86" s="512" t="s">
        <v>227</v>
      </c>
      <c r="D86" s="754">
        <v>1</v>
      </c>
      <c r="E86" s="543" t="s">
        <v>121</v>
      </c>
      <c r="F86" s="543" t="s">
        <v>540</v>
      </c>
      <c r="G86" s="756" t="s">
        <v>593</v>
      </c>
      <c r="H86" s="756" t="s">
        <v>641</v>
      </c>
      <c r="I86" s="543" t="s">
        <v>77</v>
      </c>
      <c r="J86" s="543" t="s">
        <v>48</v>
      </c>
      <c r="K86" s="748" t="s">
        <v>49</v>
      </c>
      <c r="L86" s="750">
        <v>0.4</v>
      </c>
      <c r="M86" s="752" t="s">
        <v>100</v>
      </c>
      <c r="N86" s="752" t="s">
        <v>232</v>
      </c>
      <c r="O86" s="753" t="s">
        <v>129</v>
      </c>
      <c r="P86" s="758">
        <v>0.8</v>
      </c>
      <c r="Q86" s="753" t="s">
        <v>221</v>
      </c>
      <c r="R86" s="745">
        <v>1</v>
      </c>
      <c r="S86" s="746" t="s">
        <v>610</v>
      </c>
      <c r="T86" s="543" t="s">
        <v>611</v>
      </c>
      <c r="U86" s="747" t="s">
        <v>82</v>
      </c>
      <c r="V86" s="747" t="s">
        <v>88</v>
      </c>
      <c r="W86" s="747" t="s">
        <v>54</v>
      </c>
      <c r="X86" s="763">
        <v>0.4</v>
      </c>
      <c r="Y86" s="745" t="s">
        <v>55</v>
      </c>
      <c r="Z86" s="745" t="s">
        <v>56</v>
      </c>
      <c r="AA86" s="745" t="s">
        <v>115</v>
      </c>
      <c r="AB86" s="763">
        <v>0.24</v>
      </c>
      <c r="AC86" s="764" t="s">
        <v>49</v>
      </c>
      <c r="AD86" s="763">
        <v>0.24</v>
      </c>
      <c r="AE86" s="765" t="s">
        <v>129</v>
      </c>
      <c r="AF86" s="763">
        <v>0.8</v>
      </c>
      <c r="AG86" s="766" t="s">
        <v>221</v>
      </c>
      <c r="AH86" s="761" t="s">
        <v>97</v>
      </c>
      <c r="AI86" s="761" t="s">
        <v>612</v>
      </c>
      <c r="AJ86" s="761" t="s">
        <v>190</v>
      </c>
      <c r="AK86" s="762" t="s">
        <v>613</v>
      </c>
      <c r="AL86" s="762" t="s">
        <v>192</v>
      </c>
      <c r="AM86" s="761" t="s">
        <v>614</v>
      </c>
      <c r="AN86" s="760" t="s">
        <v>118</v>
      </c>
      <c r="AO86" s="8"/>
    </row>
    <row r="87" spans="1:41" s="3" customFormat="1" ht="79.5" customHeight="1">
      <c r="A87" s="1"/>
      <c r="B87" s="911"/>
      <c r="C87" s="513"/>
      <c r="D87" s="755"/>
      <c r="E87" s="544"/>
      <c r="F87" s="544"/>
      <c r="G87" s="544"/>
      <c r="H87" s="757"/>
      <c r="I87" s="544"/>
      <c r="J87" s="544"/>
      <c r="K87" s="749"/>
      <c r="L87" s="751"/>
      <c r="M87" s="544"/>
      <c r="N87" s="544"/>
      <c r="O87" s="737"/>
      <c r="P87" s="759"/>
      <c r="Q87" s="739"/>
      <c r="R87" s="745"/>
      <c r="S87" s="746"/>
      <c r="T87" s="543"/>
      <c r="U87" s="747"/>
      <c r="V87" s="747"/>
      <c r="W87" s="747"/>
      <c r="X87" s="763"/>
      <c r="Y87" s="745"/>
      <c r="Z87" s="745"/>
      <c r="AA87" s="745"/>
      <c r="AB87" s="763"/>
      <c r="AC87" s="764"/>
      <c r="AD87" s="763"/>
      <c r="AE87" s="765"/>
      <c r="AF87" s="763"/>
      <c r="AG87" s="766"/>
      <c r="AH87" s="761"/>
      <c r="AI87" s="761"/>
      <c r="AJ87" s="761"/>
      <c r="AK87" s="762"/>
      <c r="AL87" s="762"/>
      <c r="AM87" s="761"/>
      <c r="AN87" s="760"/>
      <c r="AO87" s="8"/>
    </row>
    <row r="88" spans="1:41" s="3" customFormat="1" ht="27" customHeight="1" thickBot="1">
      <c r="A88" s="1"/>
      <c r="B88" s="911"/>
      <c r="C88" s="483"/>
      <c r="D88" s="538"/>
      <c r="E88" s="539"/>
      <c r="F88" s="258"/>
      <c r="G88" s="258"/>
      <c r="H88" s="259"/>
      <c r="I88" s="260"/>
      <c r="J88" s="261"/>
      <c r="K88" s="262"/>
      <c r="L88" s="262"/>
      <c r="M88" s="261"/>
      <c r="N88" s="262"/>
      <c r="O88" s="261"/>
      <c r="P88" s="263"/>
      <c r="Q88" s="263"/>
      <c r="R88" s="264"/>
      <c r="S88" s="264"/>
      <c r="T88" s="265"/>
      <c r="U88" s="266"/>
      <c r="V88" s="265"/>
      <c r="W88" s="266"/>
      <c r="X88" s="266"/>
      <c r="Y88" s="264"/>
      <c r="Z88" s="265"/>
      <c r="AA88" s="265"/>
      <c r="AB88" s="264"/>
      <c r="AC88" s="265"/>
      <c r="AD88" s="265"/>
      <c r="AE88" s="262"/>
      <c r="AF88" s="267"/>
      <c r="AG88" s="84"/>
      <c r="AH88" s="268"/>
      <c r="AI88" s="268"/>
      <c r="AJ88" s="268"/>
      <c r="AK88" s="269"/>
      <c r="AL88" s="270"/>
      <c r="AM88" s="268"/>
      <c r="AN88" s="271"/>
      <c r="AO88" s="8"/>
    </row>
    <row r="89" spans="1:41" s="3" customFormat="1" ht="27" customHeight="1" thickBot="1">
      <c r="A89" s="1"/>
      <c r="B89" s="911"/>
      <c r="C89" s="540" t="s">
        <v>606</v>
      </c>
      <c r="D89" s="541"/>
      <c r="E89" s="541"/>
      <c r="F89" s="541"/>
      <c r="G89" s="541"/>
      <c r="H89" s="541"/>
      <c r="I89" s="541"/>
      <c r="J89" s="541"/>
      <c r="K89" s="541"/>
      <c r="L89" s="541"/>
      <c r="M89" s="541"/>
      <c r="N89" s="541"/>
      <c r="O89" s="541"/>
      <c r="P89" s="541"/>
      <c r="Q89" s="541"/>
      <c r="R89" s="541"/>
      <c r="S89" s="541"/>
      <c r="T89" s="541"/>
      <c r="U89" s="541"/>
      <c r="V89" s="541"/>
      <c r="W89" s="541"/>
      <c r="X89" s="541"/>
      <c r="Y89" s="541"/>
      <c r="Z89" s="541"/>
      <c r="AA89" s="541"/>
      <c r="AB89" s="541"/>
      <c r="AC89" s="541"/>
      <c r="AD89" s="541"/>
      <c r="AE89" s="541"/>
      <c r="AF89" s="541"/>
      <c r="AG89" s="541"/>
      <c r="AH89" s="542"/>
      <c r="AI89" s="267"/>
      <c r="AJ89" s="267"/>
      <c r="AK89" s="267"/>
      <c r="AL89" s="267"/>
      <c r="AM89" s="267"/>
      <c r="AN89" s="267"/>
      <c r="AO89" s="8"/>
    </row>
    <row r="90" spans="1:41" s="3" customFormat="1" ht="100.5" thickBot="1">
      <c r="A90" s="1"/>
      <c r="B90" s="911"/>
      <c r="C90" s="513" t="s">
        <v>227</v>
      </c>
      <c r="D90" s="461">
        <v>1</v>
      </c>
      <c r="E90" s="462" t="s">
        <v>607</v>
      </c>
      <c r="F90" s="462" t="s">
        <v>230</v>
      </c>
      <c r="G90" s="463" t="s">
        <v>608</v>
      </c>
      <c r="H90" s="463" t="s">
        <v>609</v>
      </c>
      <c r="I90" s="462" t="s">
        <v>77</v>
      </c>
      <c r="J90" s="462" t="s">
        <v>48</v>
      </c>
      <c r="K90" s="494" t="s">
        <v>49</v>
      </c>
      <c r="L90" s="464">
        <v>0.4</v>
      </c>
      <c r="M90" s="460" t="s">
        <v>100</v>
      </c>
      <c r="N90" s="460" t="s">
        <v>232</v>
      </c>
      <c r="O90" s="458" t="s">
        <v>129</v>
      </c>
      <c r="P90" s="459">
        <v>0.8</v>
      </c>
      <c r="Q90" s="458" t="s">
        <v>221</v>
      </c>
      <c r="R90" s="456">
        <v>1</v>
      </c>
      <c r="S90" s="462" t="s">
        <v>610</v>
      </c>
      <c r="T90" s="462" t="s">
        <v>611</v>
      </c>
      <c r="U90" s="456" t="s">
        <v>82</v>
      </c>
      <c r="V90" s="456" t="s">
        <v>88</v>
      </c>
      <c r="W90" s="456" t="s">
        <v>54</v>
      </c>
      <c r="X90" s="454">
        <v>0.4</v>
      </c>
      <c r="Y90" s="456" t="s">
        <v>55</v>
      </c>
      <c r="Z90" s="456" t="s">
        <v>56</v>
      </c>
      <c r="AA90" s="456" t="s">
        <v>115</v>
      </c>
      <c r="AB90" s="454">
        <v>0.24</v>
      </c>
      <c r="AC90" s="457" t="s">
        <v>49</v>
      </c>
      <c r="AD90" s="454">
        <v>0.24</v>
      </c>
      <c r="AE90" s="453" t="s">
        <v>129</v>
      </c>
      <c r="AF90" s="454">
        <v>0.8</v>
      </c>
      <c r="AG90" s="455" t="s">
        <v>221</v>
      </c>
      <c r="AH90" s="451" t="s">
        <v>97</v>
      </c>
      <c r="AI90" s="451" t="s">
        <v>612</v>
      </c>
      <c r="AJ90" s="451" t="s">
        <v>190</v>
      </c>
      <c r="AK90" s="450" t="s">
        <v>613</v>
      </c>
      <c r="AL90" s="450" t="s">
        <v>192</v>
      </c>
      <c r="AM90" s="451" t="s">
        <v>614</v>
      </c>
      <c r="AN90" s="452" t="s">
        <v>118</v>
      </c>
      <c r="AO90" s="8"/>
    </row>
    <row r="91" spans="1:41" s="3" customFormat="1" ht="210.75" thickBot="1">
      <c r="A91" s="1"/>
      <c r="B91" s="911"/>
      <c r="C91" s="513"/>
      <c r="D91" s="495">
        <v>2</v>
      </c>
      <c r="E91" s="465" t="s">
        <v>121</v>
      </c>
      <c r="F91" s="462" t="s">
        <v>615</v>
      </c>
      <c r="G91" s="462" t="s">
        <v>616</v>
      </c>
      <c r="H91" s="463" t="s">
        <v>617</v>
      </c>
      <c r="I91" s="463" t="s">
        <v>77</v>
      </c>
      <c r="J91" s="462" t="s">
        <v>618</v>
      </c>
      <c r="K91" s="496" t="s">
        <v>221</v>
      </c>
      <c r="L91" s="464">
        <v>0.85</v>
      </c>
      <c r="M91" s="460" t="s">
        <v>619</v>
      </c>
      <c r="N91" s="460" t="s">
        <v>620</v>
      </c>
      <c r="O91" s="497" t="s">
        <v>129</v>
      </c>
      <c r="P91" s="459">
        <v>0.9</v>
      </c>
      <c r="Q91" s="498" t="s">
        <v>221</v>
      </c>
      <c r="R91" s="456">
        <v>1</v>
      </c>
      <c r="S91" s="462" t="s">
        <v>621</v>
      </c>
      <c r="T91" s="462" t="s">
        <v>622</v>
      </c>
      <c r="U91" s="456" t="s">
        <v>623</v>
      </c>
      <c r="V91" s="456" t="s">
        <v>624</v>
      </c>
      <c r="W91" s="456" t="s">
        <v>54</v>
      </c>
      <c r="X91" s="499">
        <v>0.4</v>
      </c>
      <c r="Y91" s="456" t="s">
        <v>625</v>
      </c>
      <c r="Z91" s="456" t="s">
        <v>56</v>
      </c>
      <c r="AA91" s="456" t="s">
        <v>626</v>
      </c>
      <c r="AB91" s="454">
        <v>0.3</v>
      </c>
      <c r="AC91" s="500" t="s">
        <v>49</v>
      </c>
      <c r="AD91" s="499">
        <v>0.45</v>
      </c>
      <c r="AE91" s="501" t="s">
        <v>129</v>
      </c>
      <c r="AF91" s="499">
        <v>0.6</v>
      </c>
      <c r="AG91" s="502" t="s">
        <v>116</v>
      </c>
      <c r="AH91" s="456" t="s">
        <v>627</v>
      </c>
      <c r="AI91" s="456" t="s">
        <v>628</v>
      </c>
      <c r="AJ91" s="456" t="s">
        <v>629</v>
      </c>
      <c r="AK91" s="454" t="s">
        <v>613</v>
      </c>
      <c r="AL91" s="503" t="s">
        <v>192</v>
      </c>
      <c r="AM91" s="504" t="s">
        <v>614</v>
      </c>
      <c r="AN91" s="505" t="s">
        <v>118</v>
      </c>
      <c r="AO91" s="8"/>
    </row>
    <row r="92" spans="1:41" s="3" customFormat="1" ht="27" customHeight="1" thickTop="1" thickBot="1">
      <c r="A92" s="1"/>
      <c r="B92" s="767" t="s">
        <v>233</v>
      </c>
      <c r="C92" s="231" t="s">
        <v>1</v>
      </c>
      <c r="D92" s="48" t="s">
        <v>2</v>
      </c>
      <c r="E92" s="49" t="s">
        <v>6</v>
      </c>
      <c r="F92" s="49" t="s">
        <v>7</v>
      </c>
      <c r="G92" s="49" t="s">
        <v>8</v>
      </c>
      <c r="H92" s="49" t="s">
        <v>9</v>
      </c>
      <c r="I92" s="49" t="s">
        <v>10</v>
      </c>
      <c r="J92" s="48" t="s">
        <v>11</v>
      </c>
      <c r="K92" s="48" t="s">
        <v>12</v>
      </c>
      <c r="L92" s="48" t="s">
        <v>13</v>
      </c>
      <c r="M92" s="48" t="s">
        <v>14</v>
      </c>
      <c r="N92" s="48" t="s">
        <v>15</v>
      </c>
      <c r="O92" s="48" t="s">
        <v>16</v>
      </c>
      <c r="P92" s="48" t="s">
        <v>13</v>
      </c>
      <c r="Q92" s="48" t="s">
        <v>17</v>
      </c>
      <c r="R92" s="48" t="s">
        <v>18</v>
      </c>
      <c r="S92" s="48" t="s">
        <v>19</v>
      </c>
      <c r="T92" s="48" t="s">
        <v>20</v>
      </c>
      <c r="U92" s="48" t="s">
        <v>21</v>
      </c>
      <c r="V92" s="48" t="s">
        <v>35</v>
      </c>
      <c r="W92" s="48" t="s">
        <v>36</v>
      </c>
      <c r="X92" s="48" t="s">
        <v>37</v>
      </c>
      <c r="Y92" s="48" t="s">
        <v>38</v>
      </c>
      <c r="Z92" s="48" t="s">
        <v>39</v>
      </c>
      <c r="AA92" s="49" t="s">
        <v>40</v>
      </c>
      <c r="AB92" s="48" t="s">
        <v>24</v>
      </c>
      <c r="AC92" s="49" t="s">
        <v>25</v>
      </c>
      <c r="AD92" s="49" t="s">
        <v>13</v>
      </c>
      <c r="AE92" s="49" t="s">
        <v>26</v>
      </c>
      <c r="AF92" s="49" t="s">
        <v>13</v>
      </c>
      <c r="AG92" s="48" t="s">
        <v>27</v>
      </c>
      <c r="AH92" s="49" t="s">
        <v>28</v>
      </c>
      <c r="AI92" s="48" t="s">
        <v>72</v>
      </c>
      <c r="AJ92" s="49" t="s">
        <v>30</v>
      </c>
      <c r="AK92" s="48" t="s">
        <v>31</v>
      </c>
      <c r="AL92" s="48" t="s">
        <v>32</v>
      </c>
      <c r="AM92" s="49" t="s">
        <v>33</v>
      </c>
      <c r="AN92" s="49" t="s">
        <v>34</v>
      </c>
      <c r="AO92" s="8"/>
    </row>
    <row r="93" spans="1:41" s="3" customFormat="1" ht="27" customHeight="1" thickBot="1">
      <c r="A93" s="1"/>
      <c r="B93" s="768"/>
      <c r="C93" s="540" t="s">
        <v>234</v>
      </c>
      <c r="D93" s="541"/>
      <c r="E93" s="541"/>
      <c r="F93" s="541"/>
      <c r="G93" s="541"/>
      <c r="H93" s="541"/>
      <c r="I93" s="541"/>
      <c r="J93" s="541"/>
      <c r="K93" s="541"/>
      <c r="L93" s="541"/>
      <c r="M93" s="541"/>
      <c r="N93" s="541"/>
      <c r="O93" s="541"/>
      <c r="P93" s="541"/>
      <c r="Q93" s="541"/>
      <c r="R93" s="541"/>
      <c r="S93" s="541"/>
      <c r="T93" s="541"/>
      <c r="U93" s="541"/>
      <c r="V93" s="541"/>
      <c r="W93" s="541"/>
      <c r="X93" s="541"/>
      <c r="Y93" s="541"/>
      <c r="Z93" s="541"/>
      <c r="AA93" s="541"/>
      <c r="AB93" s="541"/>
      <c r="AC93" s="541"/>
      <c r="AD93" s="541"/>
      <c r="AE93" s="541"/>
      <c r="AF93" s="541"/>
      <c r="AG93" s="541"/>
      <c r="AH93" s="541"/>
      <c r="AI93" s="272"/>
      <c r="AJ93" s="273"/>
      <c r="AK93" s="273"/>
      <c r="AL93" s="273"/>
      <c r="AM93" s="273"/>
      <c r="AN93" s="274"/>
      <c r="AO93" s="8"/>
    </row>
    <row r="94" spans="1:41" s="3" customFormat="1" ht="67.5" customHeight="1">
      <c r="A94" s="1"/>
      <c r="B94" s="768"/>
      <c r="C94" s="770" t="s">
        <v>235</v>
      </c>
      <c r="D94" s="773">
        <v>1</v>
      </c>
      <c r="E94" s="775" t="s">
        <v>121</v>
      </c>
      <c r="F94" s="775" t="s">
        <v>236</v>
      </c>
      <c r="G94" s="775" t="s">
        <v>237</v>
      </c>
      <c r="H94" s="789" t="s">
        <v>238</v>
      </c>
      <c r="I94" s="775" t="s">
        <v>91</v>
      </c>
      <c r="J94" s="791">
        <v>150</v>
      </c>
      <c r="K94" s="596" t="s">
        <v>116</v>
      </c>
      <c r="L94" s="781">
        <f>IF(K94="","",IF(K94="Muy Baja",0.2,IF(K94="Baja",0.4,IF(K94="Media",0.6,IF(K94="Alta",0.8,IF(K94="Muy Alta",1,))))))</f>
        <v>0.6</v>
      </c>
      <c r="M94" s="783" t="s">
        <v>80</v>
      </c>
      <c r="N94" s="781" t="str">
        <f>IF(NOT(ISERROR(MATCH(M94,'[11]Tabla Impacto'!$B$221:$B$223,0))),'[11]Tabla Impacto'!$F$223&amp;"Por favor no seleccionar los criterios de impacto(Afectación Económica o presupuestal y Pérdida Reputacional)",M94)</f>
        <v xml:space="preserve">     Entre 100 y 500 SMLMV </v>
      </c>
      <c r="O94" s="785" t="str">
        <f>IF(OR(N94='[11]Tabla Impacto'!$C$11,N94='[11]Tabla Impacto'!$D$11),"Leve",IF(OR(N94='[11]Tabla Impacto'!$C$12,N94='[11]Tabla Impacto'!$D$12),"Menor",IF(OR(N94='[11]Tabla Impacto'!$C$13,N94='[11]Tabla Impacto'!$D$13),"Moderado",IF(OR(N94='[11]Tabla Impacto'!$C$14,N94='[11]Tabla Impacto'!$D$14),"Mayor",IF(OR(N94='[11]Tabla Impacto'!$C$15,N94='[11]Tabla Impacto'!$D$15),"Catastrófico","")))))</f>
        <v>Mayor</v>
      </c>
      <c r="P94" s="781">
        <f>IF(O94="","",IF(O94="Leve",0.2,IF(O94="Menor",0.4,IF(O94="Moderado",0.6,IF(O94="Mayor",0.8,IF(O94="Catastrófico",1,))))))</f>
        <v>0.8</v>
      </c>
      <c r="Q94" s="787" t="str">
        <f>IF(OR(AND(K94="Muy Baja",O94="Leve"),AND(K94="Muy Baja",O94="Menor"),AND(K94="Baja",O94="Leve")),"Bajo",IF(OR(AND(K94="Muy baja",O94="Moderado"),AND(K94="Baja",O94="Menor"),AND(K94="Baja",O94="Moderado"),AND(K94="Media",O94="Leve"),AND(K94="Media",O94="Menor"),AND(K94="Media",O94="Moderado"),AND(K94="Alta",O94="Leve"),AND(K94="Alta",O94="Menor")),"Moderado",IF(OR(AND(K94="Muy Baja",O94="Mayor"),AND(K94="Baja",O94="Mayor"),AND(K94="Media",O94="Mayor"),AND(K94="Alta",O94="Moderado"),AND(K94="Alta",O94="Mayor"),AND(K94="Muy Alta",O94="Leve"),AND(K94="Muy Alta",O94="Menor"),AND(K94="Muy Alta",O94="Moderado"),AND(K94="Muy Alta",O94="Mayor")),"Alto",IF(OR(AND(K94="Muy Baja",O94="Catastrófico"),AND(K94="Baja",O94="Catastrófico"),AND(K94="Media",O94="Catastrófico"),AND(K94="Alta",O94="Catastrófico"),AND(K94="Muy Alta",O94="Catastrófico")),"Extremo",""))))</f>
        <v>Alto</v>
      </c>
      <c r="R94" s="275">
        <v>1</v>
      </c>
      <c r="S94" s="276" t="s">
        <v>239</v>
      </c>
      <c r="T94" s="31">
        <v>15</v>
      </c>
      <c r="U94" s="277" t="str">
        <f>IF(OR(V94="Preventivo",V94="Detectivo"),"Probabilidad",IF(V94="Correctivo","Impacto",""))</f>
        <v>Probabilidad</v>
      </c>
      <c r="V94" s="278" t="s">
        <v>88</v>
      </c>
      <c r="W94" s="278" t="s">
        <v>54</v>
      </c>
      <c r="X94" s="279" t="str">
        <f>IF(AND(V94="Preventivo",W94="Automático"),"50%",IF(AND(V94="Preventivo",W94="Manual"),"40%",IF(AND(V94="Detectivo",W94="Automático"),"40%",IF(AND(V94="Detectivo",W94="Manual"),"30%",IF(AND(V94="Correctivo",W94="Automático"),"35%",IF(AND(V94="Correctivo",W94="Manual"),"25%",""))))))</f>
        <v>40%</v>
      </c>
      <c r="Y94" s="278" t="s">
        <v>55</v>
      </c>
      <c r="Z94" s="278" t="s">
        <v>56</v>
      </c>
      <c r="AA94" s="278" t="s">
        <v>57</v>
      </c>
      <c r="AB94" s="280">
        <f>IFERROR(IF(U94="Probabilidad",(L94-(+L94*X94)),IF(U94="Impacto",L94,"")),"")</f>
        <v>0.36</v>
      </c>
      <c r="AC94" s="12" t="str">
        <f>IFERROR(IF(AB94="","",IF(AB94&lt;=0.2,"Muy Baja",IF(AB94&lt;=0.4,"Baja",IF(AB94&lt;=0.6,"Media",IF(AB94&lt;=0.8,"Alta","Muy Alta"))))),"")</f>
        <v>Baja</v>
      </c>
      <c r="AD94" s="281">
        <f>+AB94</f>
        <v>0.36</v>
      </c>
      <c r="AE94" s="24" t="str">
        <f>IFERROR(IF(AF94="","",IF(AF94&lt;=0.2,"Leve",IF(AF94&lt;=0.4,"Menor",IF(AF94&lt;=0.6,"Moderado",IF(AF94&lt;=0.8,"Mayor","Catastrófico"))))),"")</f>
        <v>Mayor</v>
      </c>
      <c r="AF94" s="281">
        <f>IFERROR(IF(U94="Impacto",(P94-(+P94*X94)),IF(U94="Probabilidad",P94,"")),"")</f>
        <v>0.8</v>
      </c>
      <c r="AG94" s="25" t="str">
        <f>IFERROR(IF(OR(AND(AC94="Muy Baja",AE94="Leve"),AND(AC94="Muy Baja",AE94="Menor"),AND(AC94="Baja",AE94="Leve")),"Bajo",IF(OR(AND(AC94="Muy baja",AE94="Moderado"),AND(AC94="Baja",AE94="Menor"),AND(AC94="Baja",AE94="Moderado"),AND(AC94="Media",AE94="Leve"),AND(AC94="Media",AE94="Menor"),AND(AC94="Media",AE94="Moderado"),AND(AC94="Alta",AE94="Leve"),AND(AC94="Alta",AE94="Menor")),"Moderado",IF(OR(AND(AC94="Muy Baja",AE94="Mayor"),AND(AC94="Baja",AE94="Mayor"),AND(AC94="Media",AE94="Mayor"),AND(AC94="Alta",AE94="Moderado"),AND(AC94="Alta",AE94="Mayor"),AND(AC94="Muy Alta",AE94="Leve"),AND(AC94="Muy Alta",AE94="Menor"),AND(AC94="Muy Alta",AE94="Moderado"),AND(AC94="Muy Alta",AE94="Mayor")),"Alto",IF(OR(AND(AC94="Muy Baja",AE94="Catastrófico"),AND(AC94="Baja",AE94="Catastrófico"),AND(AC94="Media",AE94="Catastrófico"),AND(AC94="Alta",AE94="Catastrófico"),AND(AC94="Muy Alta",AE94="Catastrófico")),"Extremo","")))),"")</f>
        <v>Alto</v>
      </c>
      <c r="AH94" s="282" t="s">
        <v>97</v>
      </c>
      <c r="AI94" s="283" t="s">
        <v>180</v>
      </c>
      <c r="AJ94" s="283" t="s">
        <v>240</v>
      </c>
      <c r="AK94" s="284" t="s">
        <v>241</v>
      </c>
      <c r="AL94" s="284" t="s">
        <v>242</v>
      </c>
      <c r="AM94" s="283" t="s">
        <v>243</v>
      </c>
      <c r="AN94" s="285" t="s">
        <v>118</v>
      </c>
      <c r="AO94" s="8"/>
    </row>
    <row r="95" spans="1:41" s="3" customFormat="1" ht="65.25" customHeight="1">
      <c r="A95" s="1"/>
      <c r="B95" s="768"/>
      <c r="C95" s="771"/>
      <c r="D95" s="774"/>
      <c r="E95" s="776"/>
      <c r="F95" s="776"/>
      <c r="G95" s="776"/>
      <c r="H95" s="790"/>
      <c r="I95" s="776"/>
      <c r="J95" s="792"/>
      <c r="K95" s="596"/>
      <c r="L95" s="782"/>
      <c r="M95" s="784"/>
      <c r="N95" s="782">
        <f ca="1">IF(NOT(ISERROR(MATCH(M95,_xlfn.ANCHORARRAY(H98),0))),#REF!&amp;"Por favor no seleccionar los criterios de impacto",M95)</f>
        <v>0</v>
      </c>
      <c r="O95" s="786"/>
      <c r="P95" s="782"/>
      <c r="Q95" s="788"/>
      <c r="R95" s="287">
        <v>2</v>
      </c>
      <c r="S95" s="288" t="s">
        <v>244</v>
      </c>
      <c r="T95" s="289">
        <v>20</v>
      </c>
      <c r="U95" s="290" t="str">
        <f>IF(OR(V95="Preventivo",V95="Detectivo"),"Probabilidad",IF(V95="Correctivo","Impacto",""))</f>
        <v>Probabilidad</v>
      </c>
      <c r="V95" s="291" t="s">
        <v>88</v>
      </c>
      <c r="W95" s="291" t="s">
        <v>54</v>
      </c>
      <c r="X95" s="292" t="str">
        <f>IF(AND(V95="Preventivo",W95="Automático"),"50%",IF(AND(V95="Preventivo",W95="Manual"),"40%",IF(AND(V95="Detectivo",W95="Automático"),"40%",IF(AND(V95="Detectivo",W95="Manual"),"30%",IF(AND(V95="Correctivo",W95="Automático"),"35%",IF(AND(V95="Correctivo",W95="Manual"),"25%",""))))))</f>
        <v>40%</v>
      </c>
      <c r="Y95" s="291" t="s">
        <v>55</v>
      </c>
      <c r="Z95" s="291" t="s">
        <v>56</v>
      </c>
      <c r="AA95" s="291" t="s">
        <v>57</v>
      </c>
      <c r="AB95" s="293">
        <f>IFERROR(IF(AND(U94="Probabilidad",U95="Probabilidad"),(AD94-(+AD94*X95)),IF(U95="Probabilidad",(L94-(+L94*X95)),IF(U95="Impacto",AD94,""))),"")</f>
        <v>0.216</v>
      </c>
      <c r="AC95" s="24" t="str">
        <f>IFERROR(IF(AB95="","",IF(AB95&lt;=0.2,"Muy Baja",IF(AB95&lt;=0.4,"Baja",IF(AB95&lt;=0.6,"Media",IF(AB95&lt;=0.8,"Alta","Muy Alta"))))),"")</f>
        <v>Baja</v>
      </c>
      <c r="AD95" s="294">
        <f>+AB95</f>
        <v>0.216</v>
      </c>
      <c r="AE95" s="295" t="str">
        <f>IFERROR(IF(AF95="","",IF(AF95&lt;=0.2,"Leve",IF(AF95&lt;=0.4,"Menor",IF(AF95&lt;=0.6,"Moderado",IF(AF95&lt;=0.8,"Mayor","Catastrófico"))))),"")</f>
        <v>Catastrófico</v>
      </c>
      <c r="AF95" s="294" t="str">
        <f>IFERROR(IF(AND(U94="Impacto",U95="Impacto"),(AF92-(+AF92*X95)),IF(U95="Impacto",($M$11-(+$M$11*X95)),IF(U95="Probabilidad",AF92,""))),"")</f>
        <v>%</v>
      </c>
      <c r="AG95" s="296" t="str">
        <f>IFERROR(IF(OR(AND(AC95="Muy Baja",AE95="Leve"),AND(AC95="Muy Baja",AE95="Menor"),AND(AC95="Baja",AE95="Leve")),"Bajo",IF(OR(AND(AC95="Muy baja",AE95="Moderado"),AND(AC95="Baja",AE95="Menor"),AND(AC95="Baja",AE95="Moderado"),AND(AC95="Media",AE95="Leve"),AND(AC95="Media",AE95="Menor"),AND(AC95="Media",AE95="Moderado"),AND(AC95="Alta",AE95="Leve"),AND(AC95="Alta",AE95="Menor")),"Moderado",IF(OR(AND(AC95="Muy Baja",AE95="Mayor"),AND(AC95="Baja",AE95="Mayor"),AND(AC95="Media",AE95="Mayor"),AND(AC95="Alta",AE95="Moderado"),AND(AC95="Alta",AE95="Mayor"),AND(AC95="Muy Alta",AE95="Leve"),AND(AC95="Muy Alta",AE95="Menor"),AND(AC95="Muy Alta",AE95="Moderado"),AND(AC95="Muy Alta",AE95="Mayor")),"Alto",IF(OR(AND(AC95="Muy Baja",AE95="Catastrófico"),AND(AC95="Baja",AE95="Catastrófico"),AND(AC95="Media",AE95="Catastrófico"),AND(AC95="Alta",AE95="Catastrófico"),AND(AC95="Muy Alta",AE95="Catastrófico")),"Extremo","")))),"")</f>
        <v>Extremo</v>
      </c>
      <c r="AH95" s="297" t="s">
        <v>97</v>
      </c>
      <c r="AI95" s="286" t="s">
        <v>180</v>
      </c>
      <c r="AJ95" s="286" t="s">
        <v>240</v>
      </c>
      <c r="AK95" s="298" t="s">
        <v>241</v>
      </c>
      <c r="AL95" s="298" t="s">
        <v>242</v>
      </c>
      <c r="AM95" s="286" t="s">
        <v>243</v>
      </c>
      <c r="AN95" s="299" t="s">
        <v>118</v>
      </c>
      <c r="AO95" s="8"/>
    </row>
    <row r="96" spans="1:41" s="3" customFormat="1" ht="27" customHeight="1" thickBot="1">
      <c r="A96" s="1"/>
      <c r="B96" s="768"/>
      <c r="C96" s="772"/>
      <c r="D96" s="538"/>
      <c r="E96" s="539"/>
      <c r="F96" s="300"/>
      <c r="G96" s="300"/>
      <c r="H96" s="261"/>
      <c r="I96" s="261"/>
      <c r="J96" s="261"/>
      <c r="K96" s="261"/>
      <c r="L96" s="261"/>
      <c r="M96" s="261"/>
      <c r="N96" s="261"/>
      <c r="O96" s="261"/>
      <c r="P96" s="261"/>
      <c r="Q96" s="261"/>
      <c r="R96" s="266"/>
      <c r="S96" s="266"/>
      <c r="T96" s="266"/>
      <c r="U96" s="266"/>
      <c r="V96" s="266"/>
      <c r="W96" s="266"/>
      <c r="X96" s="266"/>
      <c r="Y96" s="266"/>
      <c r="Z96" s="266"/>
      <c r="AA96" s="266"/>
      <c r="AB96" s="266"/>
      <c r="AC96" s="266"/>
      <c r="AD96" s="266"/>
      <c r="AE96" s="261"/>
      <c r="AF96" s="267"/>
      <c r="AG96" s="84"/>
      <c r="AH96" s="267"/>
      <c r="AI96" s="267"/>
      <c r="AJ96" s="267"/>
      <c r="AK96" s="267"/>
      <c r="AL96" s="267"/>
      <c r="AM96" s="267"/>
      <c r="AN96" s="301"/>
      <c r="AO96" s="8"/>
    </row>
    <row r="97" spans="1:41" s="3" customFormat="1" ht="27" customHeight="1" thickBot="1">
      <c r="A97" s="1"/>
      <c r="B97" s="768"/>
      <c r="C97" s="231" t="s">
        <v>1</v>
      </c>
      <c r="D97" s="48" t="s">
        <v>2</v>
      </c>
      <c r="E97" s="49" t="s">
        <v>6</v>
      </c>
      <c r="F97" s="49" t="s">
        <v>7</v>
      </c>
      <c r="G97" s="49" t="s">
        <v>8</v>
      </c>
      <c r="H97" s="49" t="s">
        <v>9</v>
      </c>
      <c r="I97" s="49" t="s">
        <v>10</v>
      </c>
      <c r="J97" s="48" t="s">
        <v>11</v>
      </c>
      <c r="K97" s="48" t="s">
        <v>12</v>
      </c>
      <c r="L97" s="48" t="s">
        <v>13</v>
      </c>
      <c r="M97" s="48" t="s">
        <v>14</v>
      </c>
      <c r="N97" s="48" t="s">
        <v>15</v>
      </c>
      <c r="O97" s="48" t="s">
        <v>16</v>
      </c>
      <c r="P97" s="48" t="s">
        <v>13</v>
      </c>
      <c r="Q97" s="48" t="s">
        <v>17</v>
      </c>
      <c r="R97" s="48" t="s">
        <v>18</v>
      </c>
      <c r="S97" s="48" t="s">
        <v>19</v>
      </c>
      <c r="T97" s="48" t="s">
        <v>20</v>
      </c>
      <c r="U97" s="48" t="s">
        <v>21</v>
      </c>
      <c r="V97" s="48" t="s">
        <v>35</v>
      </c>
      <c r="W97" s="48" t="s">
        <v>36</v>
      </c>
      <c r="X97" s="48" t="s">
        <v>37</v>
      </c>
      <c r="Y97" s="48" t="s">
        <v>38</v>
      </c>
      <c r="Z97" s="48" t="s">
        <v>39</v>
      </c>
      <c r="AA97" s="49" t="s">
        <v>40</v>
      </c>
      <c r="AB97" s="48" t="s">
        <v>24</v>
      </c>
      <c r="AC97" s="49" t="s">
        <v>25</v>
      </c>
      <c r="AD97" s="49" t="s">
        <v>13</v>
      </c>
      <c r="AE97" s="49" t="s">
        <v>26</v>
      </c>
      <c r="AF97" s="49" t="s">
        <v>13</v>
      </c>
      <c r="AG97" s="48" t="s">
        <v>27</v>
      </c>
      <c r="AH97" s="49" t="s">
        <v>28</v>
      </c>
      <c r="AI97" s="68" t="s">
        <v>72</v>
      </c>
      <c r="AJ97" s="69" t="s">
        <v>30</v>
      </c>
      <c r="AK97" s="68" t="s">
        <v>31</v>
      </c>
      <c r="AL97" s="68" t="s">
        <v>32</v>
      </c>
      <c r="AM97" s="69" t="s">
        <v>33</v>
      </c>
      <c r="AN97" s="69" t="s">
        <v>34</v>
      </c>
      <c r="AO97" s="8"/>
    </row>
    <row r="98" spans="1:41" s="3" customFormat="1" ht="27" customHeight="1" thickBot="1">
      <c r="A98" s="1"/>
      <c r="B98" s="768"/>
      <c r="C98" s="540" t="s">
        <v>245</v>
      </c>
      <c r="D98" s="541"/>
      <c r="E98" s="541"/>
      <c r="F98" s="541"/>
      <c r="G98" s="541"/>
      <c r="H98" s="541"/>
      <c r="I98" s="541"/>
      <c r="J98" s="541"/>
      <c r="K98" s="541"/>
      <c r="L98" s="541"/>
      <c r="M98" s="541"/>
      <c r="N98" s="541"/>
      <c r="O98" s="541"/>
      <c r="P98" s="541"/>
      <c r="Q98" s="541"/>
      <c r="R98" s="541"/>
      <c r="S98" s="541"/>
      <c r="T98" s="541"/>
      <c r="U98" s="541"/>
      <c r="V98" s="541"/>
      <c r="W98" s="541"/>
      <c r="X98" s="541"/>
      <c r="Y98" s="541"/>
      <c r="Z98" s="541"/>
      <c r="AA98" s="541"/>
      <c r="AB98" s="541"/>
      <c r="AC98" s="541"/>
      <c r="AD98" s="541"/>
      <c r="AE98" s="541"/>
      <c r="AF98" s="541"/>
      <c r="AG98" s="541"/>
      <c r="AH98" s="542"/>
      <c r="AI98" s="70"/>
      <c r="AJ98" s="70"/>
      <c r="AK98" s="70"/>
      <c r="AL98" s="70"/>
      <c r="AM98" s="70"/>
      <c r="AN98" s="70"/>
      <c r="AO98" s="8"/>
    </row>
    <row r="99" spans="1:41" s="3" customFormat="1" ht="27" customHeight="1">
      <c r="A99" s="1"/>
      <c r="B99" s="768"/>
      <c r="C99" s="777" t="s">
        <v>235</v>
      </c>
      <c r="D99" s="779">
        <v>1</v>
      </c>
      <c r="E99" s="602" t="s">
        <v>44</v>
      </c>
      <c r="F99" s="602" t="s">
        <v>246</v>
      </c>
      <c r="G99" s="602" t="s">
        <v>247</v>
      </c>
      <c r="H99" s="613" t="s">
        <v>248</v>
      </c>
      <c r="I99" s="602" t="s">
        <v>77</v>
      </c>
      <c r="J99" s="602" t="s">
        <v>48</v>
      </c>
      <c r="K99" s="595" t="s">
        <v>49</v>
      </c>
      <c r="L99" s="597">
        <f>IF(K99="","",IF(K99="Muy Baja",0.2,IF(K99="Baja",0.4,IF(K99="Media",0.6,IF(K99="Alta",0.8,IF(K99="Muy Alta",1,))))))</f>
        <v>0.4</v>
      </c>
      <c r="M99" s="604" t="s">
        <v>50</v>
      </c>
      <c r="N99" s="597" t="str">
        <f>IF(M99="","",IF(NOT(ISERROR(MATCH(M99,'[12]Tabla Impacto'!$B$37:$B$39,0))),'[12]Tabla Impacto'!$F$37&amp;"Por favor no seleccionar los criterios de impacto(Afectación Económica o presupuestal y Pérdida Reputacional)",M99))</f>
        <v xml:space="preserve">     Genera medianas consecuencias sobre la entidad</v>
      </c>
      <c r="O99" s="595" t="str">
        <f>IF(OR(M99='[12]Tabla Impacto'!$F$25,M99='[12]Tabla Impacto'!$F$31),"Leve",IF(OR(M99='[12]Tabla Impacto'!$F$26,M99='[12]Tabla Impacto'!$F$32),"Menor",IF(OR(M99='[12]Tabla Impacto'!$F$27,M99='[12]Tabla Impacto'!$F$33,M99='[12]Tabla Impacto'!$F$37),"Moderado",IF(OR(M99='[12]Tabla Impacto'!$F$28,M99='[12]Tabla Impacto'!$F$34,M99='[12]Tabla Impacto'!$F$38),"Mayor",IF(OR(M99='[12]Tabla Impacto'!$F$29,M99='[12]Tabla Impacto'!$F$35,M99='[12]Tabla Impacto'!$F$39),"Catastrófico","")))))</f>
        <v>Moderado</v>
      </c>
      <c r="P99" s="597">
        <f>IF(O99="","",IF(O99="Leve",0.2,IF(O99="Menor",0.4,IF(O99="Moderado",0.6,IF(O99="Mayor",0.8,IF(O99="Catastrófico",1,))))))</f>
        <v>0.6</v>
      </c>
      <c r="Q99" s="797" t="str">
        <f>IF(OR(AND(K99="Muy Baja",O99="Leve"),AND(K99="Muy Baja",O99="Menor"),AND(K99="Baja",O99="Leve")),"Bajo",IF(OR(AND(K99="Muy baja",O99="Moderado"),AND(K99="Baja",O99="Menor"),AND(K99="Baja",O99="Moderado"),AND(K99="Media",O99="Leve"),AND(K99="Media",O99="Menor"),AND(K99="Media",O99="Moderado"),AND(K99="Alta",O99="Leve"),AND(K99="Alta",O99="Menor")),"Moderado",IF(OR(AND(K99="Muy Baja",O99="Mayor"),AND(K99="Baja",O99="Mayor"),AND(K99="Media",O99="Mayor"),AND(K99="Alta",O99="Moderado"),AND(K99="Alta",O99="Mayor"),AND(K99="Muy Alta",O99="Leve"),AND(K99="Muy Alta",O99="Menor"),AND(K99="Muy Alta",O99="Moderado"),AND(K99="Muy Alta",O99="Mayor")),"Alto",IF(OR(AND(K99="Muy Baja",O99="Catastrófico"),AND(K99="Baja",O99="Catastrófico"),AND(K99="Media",O99="Catastrófico"),AND(K99="Alta",O99="Catastrófico"),AND(K99="Muy Alta",O99="Catastrófico")),"Extremo",""))))</f>
        <v>Moderado</v>
      </c>
      <c r="R99" s="14">
        <v>1</v>
      </c>
      <c r="S99" s="66" t="s">
        <v>249</v>
      </c>
      <c r="T99" s="66" t="s">
        <v>250</v>
      </c>
      <c r="U99" s="14" t="str">
        <f>IF(OR(V99="Preventivo",V99="Detectivo"),"Probabilidad",IF(V99="Correctivo","Impacto",""))</f>
        <v>Probabilidad</v>
      </c>
      <c r="V99" s="17" t="s">
        <v>88</v>
      </c>
      <c r="W99" s="17" t="s">
        <v>54</v>
      </c>
      <c r="X99" s="18" t="str">
        <f>IF(AND(V99="Preventivo",W99="Automático"),"50%",IF(AND(V99="Preventivo",W99="Manual"),"40%",IF(AND(V99="Detectivo",W99="Automático"),"40%",IF(AND(V99="Detectivo",W99="Manual"),"30%",IF(AND(V99="Correctivo",W99="Automático"),"35%",IF(AND(V99="Correctivo",W99="Manual"),"25%",""))))))</f>
        <v>40%</v>
      </c>
      <c r="Y99" s="17" t="s">
        <v>55</v>
      </c>
      <c r="Z99" s="17" t="s">
        <v>95</v>
      </c>
      <c r="AA99" s="17" t="s">
        <v>57</v>
      </c>
      <c r="AB99" s="19">
        <f>IFERROR(IF(U99="Probabilidad",(L99-(+L99*X99)),IF(U99="Impacto",L99,"")),"")</f>
        <v>0.24</v>
      </c>
      <c r="AC99" s="12" t="str">
        <f>IFERROR(IF(AB99="","",IF(AB99&lt;=0.2,"Muy Baja",IF(AB99&lt;=0.4,"Baja",IF(AB99&lt;=0.6,"Media",IF(AB99&lt;=0.8,"Alta","Muy Alta"))))),"")</f>
        <v>Baja</v>
      </c>
      <c r="AD99" s="18">
        <f>+AB99</f>
        <v>0.24</v>
      </c>
      <c r="AE99" s="12" t="str">
        <f>IFERROR(IF(AF99="","",IF(AF99&lt;=0.2,"Leve",IF(AF99&lt;=0.4,"Menor",IF(AF99&lt;=0.6,"Moderado",IF(AF99&lt;=0.8,"Mayor","Catastrófico"))))),"")</f>
        <v>Moderado</v>
      </c>
      <c r="AF99" s="18">
        <f>IFERROR(IF(U99="Impacto",(P99-(+P99*X99)),IF(U99="Probabilidad",P99,"")),"")</f>
        <v>0.6</v>
      </c>
      <c r="AG99" s="13" t="str">
        <f>IFERROR(IF(OR(AND(AC99="Muy Baja",AE99="Leve"),AND(AC99="Muy Baja",AE99="Menor"),AND(AC99="Baja",AE99="Leve")),"Bajo",IF(OR(AND(AC99="Muy baja",AE99="Moderado"),AND(AC99="Baja",AE99="Menor"),AND(AC99="Baja",AE99="Moderado"),AND(AC99="Media",AE99="Leve"),AND(AC99="Media",AE99="Menor"),AND(AC99="Media",AE99="Moderado"),AND(AC99="Alta",AE99="Leve"),AND(AC99="Alta",AE99="Menor")),"Moderado",IF(OR(AND(AC99="Muy Baja",AE99="Mayor"),AND(AC99="Baja",AE99="Mayor"),AND(AC99="Media",AE99="Mayor"),AND(AC99="Alta",AE99="Moderado"),AND(AC99="Alta",AE99="Mayor"),AND(AC99="Muy Alta",AE99="Leve"),AND(AC99="Muy Alta",AE99="Menor"),AND(AC99="Muy Alta",AE99="Moderado"),AND(AC99="Muy Alta",AE99="Mayor")),"Alto",IF(OR(AND(AC99="Muy Baja",AE99="Catastrófico"),AND(AC99="Baja",AE99="Catastrófico"),AND(AC99="Media",AE99="Catastrófico"),AND(AC99="Alta",AE99="Catastrófico"),AND(AC99="Muy Alta",AE99="Catastrófico")),"Extremo","")))),"")</f>
        <v>Moderado</v>
      </c>
      <c r="AH99" s="17" t="s">
        <v>58</v>
      </c>
      <c r="AI99" s="302"/>
      <c r="AJ99" s="302"/>
      <c r="AK99" s="302"/>
      <c r="AL99" s="302"/>
      <c r="AM99" s="302"/>
      <c r="AN99" s="302"/>
      <c r="AO99" s="8"/>
    </row>
    <row r="100" spans="1:41" s="3" customFormat="1" ht="27" customHeight="1">
      <c r="A100" s="1"/>
      <c r="B100" s="768"/>
      <c r="C100" s="777"/>
      <c r="D100" s="780"/>
      <c r="E100" s="603"/>
      <c r="F100" s="603"/>
      <c r="G100" s="603"/>
      <c r="H100" s="622"/>
      <c r="I100" s="603"/>
      <c r="J100" s="603"/>
      <c r="K100" s="596"/>
      <c r="L100" s="598"/>
      <c r="M100" s="605"/>
      <c r="N100" s="598">
        <f ca="1">IF(NOT(ISERROR(MATCH(M100,_xlfn.ANCHORARRAY(H103),0))),#REF!&amp;"Por favor no seleccionar los criterios de impacto",M100)</f>
        <v>0</v>
      </c>
      <c r="O100" s="596"/>
      <c r="P100" s="598"/>
      <c r="Q100" s="798"/>
      <c r="R100" s="26">
        <v>2</v>
      </c>
      <c r="S100" s="27" t="s">
        <v>251</v>
      </c>
      <c r="T100" s="27" t="s">
        <v>252</v>
      </c>
      <c r="U100" s="26" t="str">
        <f>IF(OR(V100="Preventivo",V100="Detectivo"),"Probabilidad",IF(V100="Correctivo","Impacto",""))</f>
        <v>Probabilidad</v>
      </c>
      <c r="V100" s="28" t="s">
        <v>88</v>
      </c>
      <c r="W100" s="28" t="s">
        <v>54</v>
      </c>
      <c r="X100" s="29" t="str">
        <f>IF(AND(V100="Preventivo",W100="Automático"),"50%",IF(AND(V100="Preventivo",W100="Manual"),"40%",IF(AND(V100="Detectivo",W100="Automático"),"40%",IF(AND(V100="Detectivo",W100="Manual"),"30%",IF(AND(V100="Correctivo",W100="Automático"),"35%",IF(AND(V100="Correctivo",W100="Manual"),"25%",""))))))</f>
        <v>40%</v>
      </c>
      <c r="Y100" s="28" t="s">
        <v>101</v>
      </c>
      <c r="Z100" s="28" t="s">
        <v>95</v>
      </c>
      <c r="AA100" s="28" t="s">
        <v>96</v>
      </c>
      <c r="AB100" s="30">
        <f>IFERROR(IF(U100="Probabilidad",(L100-(+L100*X100)),IF(U100="Impacto",L100,"")),"")</f>
        <v>0</v>
      </c>
      <c r="AC100" s="24" t="str">
        <f>IFERROR(IF(AB100="","",IF(AB100&lt;=0.2,"Muy Baja",IF(AB100&lt;=0.4,"Baja",IF(AB100&lt;=0.6,"Media",IF(AB100&lt;=0.8,"Alta","Muy Alta"))))),"")</f>
        <v>Muy Baja</v>
      </c>
      <c r="AD100" s="29">
        <f>+AB100</f>
        <v>0</v>
      </c>
      <c r="AE100" s="24" t="str">
        <f>IFERROR(IF(AF100="","",IF(AF100&lt;=0.2,"Leve",IF(AF100&lt;=0.4,"Menor",IF(AF100&lt;=0.6,"Moderado",IF(AF100&lt;=0.8,"Mayor","Catastrófico"))))),"")</f>
        <v>Leve</v>
      </c>
      <c r="AF100" s="29">
        <f>IFERROR(IF(U100="Impacto",(P100-(+P100*X100)),IF(U100="Probabilidad",P100,"")),"")</f>
        <v>0</v>
      </c>
      <c r="AG100" s="25" t="str">
        <f>IFERROR(IF(OR(AND(AC100="Muy Baja",AE100="Leve"),AND(AC100="Muy Baja",AE100="Menor"),AND(AC100="Baja",AE100="Leve")),"Bajo",IF(OR(AND(AC100="Muy baja",AE100="Moderado"),AND(AC100="Baja",AE100="Menor"),AND(AC100="Baja",AE100="Moderado"),AND(AC100="Media",AE100="Leve"),AND(AC100="Media",AE100="Menor"),AND(AC100="Media",AE100="Moderado"),AND(AC100="Alta",AE100="Leve"),AND(AC100="Alta",AE100="Menor")),"Moderado",IF(OR(AND(AC100="Muy Baja",AE100="Mayor"),AND(AC100="Baja",AE100="Mayor"),AND(AC100="Media",AE100="Mayor"),AND(AC100="Alta",AE100="Moderado"),AND(AC100="Alta",AE100="Mayor"),AND(AC100="Muy Alta",AE100="Leve"),AND(AC100="Muy Alta",AE100="Menor"),AND(AC100="Muy Alta",AE100="Moderado"),AND(AC100="Muy Alta",AE100="Mayor")),"Alto",IF(OR(AND(AC100="Muy Baja",AE100="Catastrófico"),AND(AC100="Baja",AE100="Catastrófico"),AND(AC100="Media",AE100="Catastrófico"),AND(AC100="Alta",AE100="Catastrófico"),AND(AC100="Muy Alta",AE100="Catastrófico")),"Extremo","")))),"")</f>
        <v>Bajo</v>
      </c>
      <c r="AH100" s="28" t="s">
        <v>58</v>
      </c>
      <c r="AI100" s="302"/>
      <c r="AJ100" s="302"/>
      <c r="AK100" s="302"/>
      <c r="AL100" s="302"/>
      <c r="AM100" s="302"/>
      <c r="AN100" s="302"/>
      <c r="AO100" s="8"/>
    </row>
    <row r="101" spans="1:41" s="3" customFormat="1" ht="27" customHeight="1">
      <c r="A101" s="1"/>
      <c r="B101" s="768"/>
      <c r="C101" s="777"/>
      <c r="D101" s="794">
        <v>2</v>
      </c>
      <c r="E101" s="603" t="s">
        <v>44</v>
      </c>
      <c r="F101" s="603" t="s">
        <v>253</v>
      </c>
      <c r="G101" s="603" t="s">
        <v>254</v>
      </c>
      <c r="H101" s="622" t="s">
        <v>255</v>
      </c>
      <c r="I101" s="603" t="s">
        <v>77</v>
      </c>
      <c r="J101" s="603" t="s">
        <v>99</v>
      </c>
      <c r="K101" s="596" t="s">
        <v>116</v>
      </c>
      <c r="L101" s="598">
        <f>IF(K101="","",IF(K101="Muy Baja",0.2,IF(K101="Baja",0.4,IF(K101="Media",0.6,IF(K101="Alta",0.8,IF(K101="Muy Alta",1,))))))</f>
        <v>0.6</v>
      </c>
      <c r="M101" s="605" t="s">
        <v>152</v>
      </c>
      <c r="N101" s="598" t="str">
        <f>IF(M101="","",IF(NOT(ISERROR(MATCH(M101,'[12]Tabla Impacto'!$B$37:$B$39,0))),'[12]Tabla Impacto'!$F$37&amp;"Por favor no seleccionar los criterios de impacto(Afectación Económica o presupuestal y Pérdida Reputacional)",M101))</f>
        <v xml:space="preserve">     Genera altas consecuencias sobre la entidad</v>
      </c>
      <c r="O101" s="596" t="str">
        <f>IF(OR(M101='[12]Tabla Impacto'!$F$25,M101='[12]Tabla Impacto'!$F$31),"Leve",IF(OR(M101='[12]Tabla Impacto'!$F$26,M101='[12]Tabla Impacto'!$F$32),"Menor",IF(OR(M101='[12]Tabla Impacto'!$F$27,M101='[12]Tabla Impacto'!$F$33,M101='[12]Tabla Impacto'!$F$37),"Moderado",IF(OR(M101='[12]Tabla Impacto'!$F$28,M101='[12]Tabla Impacto'!$F$34,M101='[12]Tabla Impacto'!$F$38),"Mayor",IF(OR(M101='[12]Tabla Impacto'!$F$29,M101='[12]Tabla Impacto'!$F$35,M101='[12]Tabla Impacto'!$F$39),"Catastrófico","")))))</f>
        <v>Mayor</v>
      </c>
      <c r="P101" s="598">
        <f>IF(O101="","",IF(O101="Leve",0.2,IF(O101="Menor",0.4,IF(O101="Moderado",0.6,IF(O101="Mayor",0.8,IF(O101="Catastrófico",1,))))))</f>
        <v>0.8</v>
      </c>
      <c r="Q101" s="793" t="str">
        <f>IF(OR(AND(K101="Muy Baja",O101="Leve"),AND(K101="Muy Baja",O101="Menor"),AND(K101="Baja",O101="Leve")),"Bajo",IF(OR(AND(K101="Muy baja",O101="Moderado"),AND(K101="Baja",O101="Menor"),AND(K101="Baja",O101="Moderado"),AND(K101="Media",O101="Leve"),AND(K101="Media",O101="Menor"),AND(K101="Media",O101="Moderado"),AND(K101="Alta",O101="Leve"),AND(K101="Alta",O101="Menor")),"Moderado",IF(OR(AND(K101="Muy Baja",O101="Mayor"),AND(K101="Baja",O101="Mayor"),AND(K101="Media",O101="Mayor"),AND(K101="Alta",O101="Moderado"),AND(K101="Alta",O101="Mayor"),AND(K101="Muy Alta",O101="Leve"),AND(K101="Muy Alta",O101="Menor"),AND(K101="Muy Alta",O101="Moderado"),AND(K101="Muy Alta",O101="Mayor")),"Alto",IF(OR(AND(K101="Muy Baja",O101="Catastrófico"),AND(K101="Baja",O101="Catastrófico"),AND(K101="Media",O101="Catastrófico"),AND(K101="Alta",O101="Catastrófico"),AND(K101="Muy Alta",O101="Catastrófico")),"Extremo",""))))</f>
        <v>Alto</v>
      </c>
      <c r="R101" s="26">
        <v>1</v>
      </c>
      <c r="S101" s="27" t="s">
        <v>256</v>
      </c>
      <c r="T101" s="27" t="s">
        <v>257</v>
      </c>
      <c r="U101" s="26" t="str">
        <f>IF(OR(V101="Preventivo",V101="Detectivo"),"Probabilidad",IF(V101="Correctivo","Impacto",""))</f>
        <v>Probabilidad</v>
      </c>
      <c r="V101" s="28" t="s">
        <v>88</v>
      </c>
      <c r="W101" s="28" t="s">
        <v>54</v>
      </c>
      <c r="X101" s="29" t="str">
        <f>IF(AND(V101="Preventivo",W101="Automático"),"50%",IF(AND(V101="Preventivo",W101="Manual"),"40%",IF(AND(V101="Detectivo",W101="Automático"),"40%",IF(AND(V101="Detectivo",W101="Manual"),"30%",IF(AND(V101="Correctivo",W101="Automático"),"35%",IF(AND(V101="Correctivo",W101="Manual"),"25%",""))))))</f>
        <v>40%</v>
      </c>
      <c r="Y101" s="28" t="s">
        <v>101</v>
      </c>
      <c r="Z101" s="28" t="s">
        <v>95</v>
      </c>
      <c r="AA101" s="28" t="s">
        <v>96</v>
      </c>
      <c r="AB101" s="30">
        <f>IFERROR(IF(U101="Probabilidad",(L101-(+L101*X101)),IF(U101="Impacto",L101,"")),"")</f>
        <v>0.36</v>
      </c>
      <c r="AC101" s="24" t="str">
        <f>IFERROR(IF(AB101="","",IF(AB101&lt;=0.2,"Muy Baja",IF(AB101&lt;=0.4,"Baja",IF(AB101&lt;=0.6,"Media",IF(AB101&lt;=0.8,"Alta","Muy Alta"))))),"")</f>
        <v>Baja</v>
      </c>
      <c r="AD101" s="29">
        <f>+AB101</f>
        <v>0.36</v>
      </c>
      <c r="AE101" s="24" t="str">
        <f>IFERROR(IF(AF101="","",IF(AF101&lt;=0.2,"Leve",IF(AF101&lt;=0.4,"Menor",IF(AF101&lt;=0.6,"Moderado",IF(AF101&lt;=0.8,"Mayor","Catastrófico"))))),"")</f>
        <v>Mayor</v>
      </c>
      <c r="AF101" s="29">
        <f>IFERROR(IF(U101="Impacto",(P101-(+P101*X101)),IF(U101="Probabilidad",P101,"")),"")</f>
        <v>0.8</v>
      </c>
      <c r="AG101" s="25" t="str">
        <f>IFERROR(IF(OR(AND(AC101="Muy Baja",AE101="Leve"),AND(AC101="Muy Baja",AE101="Menor"),AND(AC101="Baja",AE101="Leve")),"Bajo",IF(OR(AND(AC101="Muy baja",AE101="Moderado"),AND(AC101="Baja",AE101="Menor"),AND(AC101="Baja",AE101="Moderado"),AND(AC101="Media",AE101="Leve"),AND(AC101="Media",AE101="Menor"),AND(AC101="Media",AE101="Moderado"),AND(AC101="Alta",AE101="Leve"),AND(AC101="Alta",AE101="Menor")),"Moderado",IF(OR(AND(AC101="Muy Baja",AE101="Mayor"),AND(AC101="Baja",AE101="Mayor"),AND(AC101="Media",AE101="Mayor"),AND(AC101="Alta",AE101="Moderado"),AND(AC101="Alta",AE101="Mayor"),AND(AC101="Muy Alta",AE101="Leve"),AND(AC101="Muy Alta",AE101="Menor"),AND(AC101="Muy Alta",AE101="Moderado"),AND(AC101="Muy Alta",AE101="Mayor")),"Alto",IF(OR(AND(AC101="Muy Baja",AE101="Catastrófico"),AND(AC101="Baja",AE101="Catastrófico"),AND(AC101="Media",AE101="Catastrófico"),AND(AC101="Alta",AE101="Catastrófico"),AND(AC101="Muy Alta",AE101="Catastrófico")),"Extremo","")))),"")</f>
        <v>Alto</v>
      </c>
      <c r="AH101" s="28" t="s">
        <v>58</v>
      </c>
      <c r="AI101" s="302"/>
      <c r="AJ101" s="302"/>
      <c r="AK101" s="302"/>
      <c r="AL101" s="302"/>
      <c r="AM101" s="302"/>
      <c r="AN101" s="302"/>
      <c r="AO101" s="8"/>
    </row>
    <row r="102" spans="1:41" s="3" customFormat="1" ht="27" customHeight="1">
      <c r="A102" s="1"/>
      <c r="B102" s="768"/>
      <c r="C102" s="777"/>
      <c r="D102" s="780"/>
      <c r="E102" s="603"/>
      <c r="F102" s="603"/>
      <c r="G102" s="603"/>
      <c r="H102" s="622"/>
      <c r="I102" s="603"/>
      <c r="J102" s="603"/>
      <c r="K102" s="596"/>
      <c r="L102" s="598"/>
      <c r="M102" s="605"/>
      <c r="N102" s="598">
        <f ca="1">IF(NOT(ISERROR(MATCH(M102,_xlfn.ANCHORARRAY(H105),0))),#REF!&amp;"Por favor no seleccionar los criterios de impacto",M102)</f>
        <v>0</v>
      </c>
      <c r="O102" s="596"/>
      <c r="P102" s="598"/>
      <c r="Q102" s="793"/>
      <c r="R102" s="303"/>
      <c r="S102" s="303"/>
      <c r="T102" s="303"/>
      <c r="U102" s="303"/>
      <c r="V102" s="303"/>
      <c r="W102" s="303"/>
      <c r="X102" s="303"/>
      <c r="Y102" s="303"/>
      <c r="Z102" s="303"/>
      <c r="AA102" s="303"/>
      <c r="AB102" s="303"/>
      <c r="AC102" s="303"/>
      <c r="AD102" s="303"/>
      <c r="AE102" s="304"/>
      <c r="AF102" s="305"/>
      <c r="AG102" s="37"/>
      <c r="AH102" s="305"/>
      <c r="AI102" s="302"/>
      <c r="AJ102" s="302"/>
      <c r="AK102" s="302"/>
      <c r="AL102" s="302"/>
      <c r="AM102" s="302"/>
      <c r="AN102" s="302"/>
      <c r="AO102" s="8"/>
    </row>
    <row r="103" spans="1:41" s="3" customFormat="1" ht="27" customHeight="1">
      <c r="A103" s="1"/>
      <c r="B103" s="768"/>
      <c r="C103" s="777"/>
      <c r="D103" s="794">
        <v>3</v>
      </c>
      <c r="E103" s="603" t="s">
        <v>44</v>
      </c>
      <c r="F103" s="603" t="s">
        <v>258</v>
      </c>
      <c r="G103" s="603" t="s">
        <v>259</v>
      </c>
      <c r="H103" s="622" t="s">
        <v>260</v>
      </c>
      <c r="I103" s="603" t="s">
        <v>77</v>
      </c>
      <c r="J103" s="603" t="s">
        <v>92</v>
      </c>
      <c r="K103" s="596" t="s">
        <v>111</v>
      </c>
      <c r="L103" s="598">
        <f>IF(K103="","",IF(K103="Muy Baja",0.2,IF(K103="Baja",0.4,IF(K103="Media",0.6,IF(K103="Alta",0.8,IF(K103="Muy Alta",1,))))))</f>
        <v>0.8</v>
      </c>
      <c r="M103" s="605" t="s">
        <v>152</v>
      </c>
      <c r="N103" s="598" t="str">
        <f>IF(M103="","",IF(NOT(ISERROR(MATCH(M103,'[12]Tabla Impacto'!$B$37:$B$39,0))),'[12]Tabla Impacto'!$F$37&amp;"Por favor no seleccionar los criterios de impacto(Afectación Económica o presupuestal y Pérdida Reputacional)",M103))</f>
        <v xml:space="preserve">     Genera altas consecuencias sobre la entidad</v>
      </c>
      <c r="O103" s="596" t="str">
        <f>IF(OR(M103='[12]Tabla Impacto'!$F$25,M103='[12]Tabla Impacto'!$F$31),"Leve",IF(OR(M103='[12]Tabla Impacto'!$F$26,M103='[12]Tabla Impacto'!$F$32),"Menor",IF(OR(M103='[12]Tabla Impacto'!$F$27,M103='[12]Tabla Impacto'!$F$33,M103='[12]Tabla Impacto'!$F$37),"Moderado",IF(OR(M103='[12]Tabla Impacto'!$F$28,M103='[12]Tabla Impacto'!$F$34,M103='[12]Tabla Impacto'!$F$38),"Mayor",IF(OR(M103='[12]Tabla Impacto'!$F$29,M103='[12]Tabla Impacto'!$F$35,M103='[12]Tabla Impacto'!$F$39),"Catastrófico","")))))</f>
        <v>Mayor</v>
      </c>
      <c r="P103" s="598">
        <f>IF(O103="","",IF(O103="Leve",0.2,IF(O103="Menor",0.4,IF(O103="Moderado",0.6,IF(O103="Mayor",0.8,IF(O103="Catastrófico",1,))))))</f>
        <v>0.8</v>
      </c>
      <c r="Q103" s="793" t="str">
        <f>IF(OR(AND(K103="Muy Baja",O103="Leve"),AND(K103="Muy Baja",O103="Menor"),AND(K103="Baja",O103="Leve")),"Bajo",IF(OR(AND(K103="Muy baja",O103="Moderado"),AND(K103="Baja",O103="Menor"),AND(K103="Baja",O103="Moderado"),AND(K103="Media",O103="Leve"),AND(K103="Media",O103="Menor"),AND(K103="Media",O103="Moderado"),AND(K103="Alta",O103="Leve"),AND(K103="Alta",O103="Menor")),"Moderado",IF(OR(AND(K103="Muy Baja",O103="Mayor"),AND(K103="Baja",O103="Mayor"),AND(K103="Media",O103="Mayor"),AND(K103="Alta",O103="Moderado"),AND(K103="Alta",O103="Mayor"),AND(K103="Muy Alta",O103="Leve"),AND(K103="Muy Alta",O103="Menor"),AND(K103="Muy Alta",O103="Moderado"),AND(K103="Muy Alta",O103="Mayor")),"Alto",IF(OR(AND(K103="Muy Baja",O103="Catastrófico"),AND(K103="Baja",O103="Catastrófico"),AND(K103="Media",O103="Catastrófico"),AND(K103="Alta",O103="Catastrófico"),AND(K103="Muy Alta",O103="Catastrófico")),"Extremo",""))))</f>
        <v>Alto</v>
      </c>
      <c r="R103" s="26">
        <v>1</v>
      </c>
      <c r="S103" s="27" t="s">
        <v>261</v>
      </c>
      <c r="T103" s="27" t="s">
        <v>262</v>
      </c>
      <c r="U103" s="26" t="str">
        <f>IF(OR(V103="Preventivo",V103="Detectivo"),"Probabilidad",IF(V103="Correctivo","Impacto",""))</f>
        <v>Probabilidad</v>
      </c>
      <c r="V103" s="28" t="s">
        <v>88</v>
      </c>
      <c r="W103" s="28" t="s">
        <v>54</v>
      </c>
      <c r="X103" s="29" t="str">
        <f>IF(AND(V103="Preventivo",W103="Automático"),"50%",IF(AND(V103="Preventivo",W103="Manual"),"40%",IF(AND(V103="Detectivo",W103="Automático"),"40%",IF(AND(V103="Detectivo",W103="Manual"),"30%",IF(AND(V103="Correctivo",W103="Automático"),"35%",IF(AND(V103="Correctivo",W103="Manual"),"25%",""))))))</f>
        <v>40%</v>
      </c>
      <c r="Y103" s="28" t="s">
        <v>101</v>
      </c>
      <c r="Z103" s="28" t="s">
        <v>95</v>
      </c>
      <c r="AA103" s="28" t="s">
        <v>96</v>
      </c>
      <c r="AB103" s="30">
        <f>IFERROR(IF(U103="Probabilidad",(L103-(+L103*X103)),IF(U103="Impacto",L103,"")),"")</f>
        <v>0.48</v>
      </c>
      <c r="AC103" s="24" t="str">
        <f>IFERROR(IF(AB103="","",IF(AB103&lt;=0.2,"Muy Baja",IF(AB103&lt;=0.4,"Baja",IF(AB103&lt;=0.6,"Media",IF(AB103&lt;=0.8,"Alta","Muy Alta"))))),"")</f>
        <v>Media</v>
      </c>
      <c r="AD103" s="29">
        <f>+AB103</f>
        <v>0.48</v>
      </c>
      <c r="AE103" s="24" t="str">
        <f>IFERROR(IF(AF103="","",IF(AF103&lt;=0.2,"Leve",IF(AF103&lt;=0.4,"Menor",IF(AF103&lt;=0.6,"Moderado",IF(AF103&lt;=0.8,"Mayor","Catastrófico"))))),"")</f>
        <v>Mayor</v>
      </c>
      <c r="AF103" s="29">
        <f>IFERROR(IF(U103="Impacto",(P103-(+P103*X103)),IF(U103="Probabilidad",P103,"")),"")</f>
        <v>0.8</v>
      </c>
      <c r="AG103" s="25" t="str">
        <f>IFERROR(IF(OR(AND(AC103="Muy Baja",AE103="Leve"),AND(AC103="Muy Baja",AE103="Menor"),AND(AC103="Baja",AE103="Leve")),"Bajo",IF(OR(AND(AC103="Muy baja",AE103="Moderado"),AND(AC103="Baja",AE103="Menor"),AND(AC103="Baja",AE103="Moderado"),AND(AC103="Media",AE103="Leve"),AND(AC103="Media",AE103="Menor"),AND(AC103="Media",AE103="Moderado"),AND(AC103="Alta",AE103="Leve"),AND(AC103="Alta",AE103="Menor")),"Moderado",IF(OR(AND(AC103="Muy Baja",AE103="Mayor"),AND(AC103="Baja",AE103="Mayor"),AND(AC103="Media",AE103="Mayor"),AND(AC103="Alta",AE103="Moderado"),AND(AC103="Alta",AE103="Mayor"),AND(AC103="Muy Alta",AE103="Leve"),AND(AC103="Muy Alta",AE103="Menor"),AND(AC103="Muy Alta",AE103="Moderado"),AND(AC103="Muy Alta",AE103="Mayor")),"Alto",IF(OR(AND(AC103="Muy Baja",AE103="Catastrófico"),AND(AC103="Baja",AE103="Catastrófico"),AND(AC103="Media",AE103="Catastrófico"),AND(AC103="Alta",AE103="Catastrófico"),AND(AC103="Muy Alta",AE103="Catastrófico")),"Extremo","")))),"")</f>
        <v>Alto</v>
      </c>
      <c r="AH103" s="28" t="s">
        <v>58</v>
      </c>
      <c r="AI103" s="302"/>
      <c r="AJ103" s="302"/>
      <c r="AK103" s="302"/>
      <c r="AL103" s="302"/>
      <c r="AM103" s="302"/>
      <c r="AN103" s="302"/>
      <c r="AO103" s="8"/>
    </row>
    <row r="104" spans="1:41" s="3" customFormat="1" ht="27" customHeight="1">
      <c r="A104" s="1"/>
      <c r="B104" s="768"/>
      <c r="C104" s="777"/>
      <c r="D104" s="780"/>
      <c r="E104" s="795"/>
      <c r="F104" s="795"/>
      <c r="G104" s="795"/>
      <c r="H104" s="796"/>
      <c r="I104" s="795"/>
      <c r="J104" s="795"/>
      <c r="K104" s="614"/>
      <c r="L104" s="615"/>
      <c r="M104" s="616"/>
      <c r="N104" s="615">
        <f ca="1">IF(NOT(ISERROR(MATCH(M104,_xlfn.ANCHORARRAY(#REF!),0))),#REF!&amp;"Por favor no seleccionar los criterios de impacto",M104)</f>
        <v>0</v>
      </c>
      <c r="O104" s="614"/>
      <c r="P104" s="615"/>
      <c r="Q104" s="804"/>
      <c r="R104" s="37">
        <v>2</v>
      </c>
      <c r="S104" s="38"/>
      <c r="T104" s="38"/>
      <c r="U104" s="37"/>
      <c r="V104" s="39"/>
      <c r="W104" s="39"/>
      <c r="X104" s="40" t="str">
        <f>IF(AND(V104="Preventivo",W104="Automático"),"50%",IF(AND(V104="Preventivo",W104="Manual"),"40%",IF(AND(V104="Detectivo",W104="Automático"),"40%",IF(AND(V104="Detectivo",W104="Manual"),"30%",IF(AND(V104="Correctivo",W104="Automático"),"35%",IF(AND(V104="Correctivo",W104="Manual"),"25%",""))))))</f>
        <v/>
      </c>
      <c r="Y104" s="39"/>
      <c r="Z104" s="39"/>
      <c r="AA104" s="39"/>
      <c r="AB104" s="41" t="str">
        <f>IFERROR(IF(U104="Probabilidad",(L104-(+L104*X104)),IF(U104="Impacto",L104,"")),"")</f>
        <v/>
      </c>
      <c r="AC104" s="42" t="str">
        <f>IFERROR(IF(AB104="","",IF(AB104&lt;=0.2,"Muy Baja",IF(AB104&lt;=0.4,"Baja",IF(AB104&lt;=0.6,"Media",IF(AB104&lt;=0.8,"Alta","Muy Alta"))))),"")</f>
        <v/>
      </c>
      <c r="AD104" s="40" t="str">
        <f>+AB104</f>
        <v/>
      </c>
      <c r="AE104" s="42" t="str">
        <f>IFERROR(IF(AF104="","",IF(AF104&lt;=0.2,"Leve",IF(AF104&lt;=0.4,"Menor",IF(AF104&lt;=0.6,"Moderado",IF(AF104&lt;=0.8,"Mayor","Catastrófico"))))),"")</f>
        <v/>
      </c>
      <c r="AF104" s="40" t="str">
        <f>IFERROR(IF(U104="Impacto",(P104-(+P104*X104)),IF(U104="Probabilidad",P104,"")),"")</f>
        <v/>
      </c>
      <c r="AG104" s="43" t="str">
        <f>IFERROR(IF(OR(AND(AC104="Muy Baja",AE104="Leve"),AND(AC104="Muy Baja",AE104="Menor"),AND(AC104="Baja",AE104="Leve")),"Bajo",IF(OR(AND(AC104="Muy baja",AE104="Moderado"),AND(AC104="Baja",AE104="Menor"),AND(AC104="Baja",AE104="Moderado"),AND(AC104="Media",AE104="Leve"),AND(AC104="Media",AE104="Menor"),AND(AC104="Media",AE104="Moderado"),AND(AC104="Alta",AE104="Leve"),AND(AC104="Alta",AE104="Menor")),"Moderado",IF(OR(AND(AC104="Muy Baja",AE104="Mayor"),AND(AC104="Baja",AE104="Mayor"),AND(AC104="Media",AE104="Mayor"),AND(AC104="Alta",AE104="Moderado"),AND(AC104="Alta",AE104="Mayor"),AND(AC104="Muy Alta",AE104="Leve"),AND(AC104="Muy Alta",AE104="Menor"),AND(AC104="Muy Alta",AE104="Moderado"),AND(AC104="Muy Alta",AE104="Mayor")),"Alto",IF(OR(AND(AC104="Muy Baja",AE104="Catastrófico"),AND(AC104="Baja",AE104="Catastrófico"),AND(AC104="Media",AE104="Catastrófico"),AND(AC104="Alta",AE104="Catastrófico"),AND(AC104="Muy Alta",AE104="Catastrófico")),"Extremo","")))),"")</f>
        <v/>
      </c>
      <c r="AH104" s="39"/>
      <c r="AI104" s="302"/>
      <c r="AJ104" s="302"/>
      <c r="AK104" s="302"/>
      <c r="AL104" s="302"/>
      <c r="AM104" s="302"/>
      <c r="AN104" s="302"/>
      <c r="AO104" s="8"/>
    </row>
    <row r="105" spans="1:41" s="3" customFormat="1" ht="27" customHeight="1">
      <c r="A105" s="1"/>
      <c r="B105" s="768"/>
      <c r="C105" s="777"/>
      <c r="D105" s="794">
        <v>4</v>
      </c>
      <c r="E105" s="603" t="s">
        <v>44</v>
      </c>
      <c r="F105" s="603" t="s">
        <v>594</v>
      </c>
      <c r="G105" s="603" t="s">
        <v>594</v>
      </c>
      <c r="H105" s="622" t="s">
        <v>595</v>
      </c>
      <c r="I105" s="603" t="s">
        <v>77</v>
      </c>
      <c r="J105" s="603" t="s">
        <v>99</v>
      </c>
      <c r="K105" s="626" t="s">
        <v>116</v>
      </c>
      <c r="L105" s="598">
        <f t="shared" ref="L105" si="53">IF(K105="","",IF(K105="Muy Baja",0.2,IF(K105="Baja",0.4,IF(K105="Media",0.6,IF(K105="Alta",0.8,IF(K105="Muy Alta",1,))))))</f>
        <v>0.6</v>
      </c>
      <c r="M105" s="605" t="s">
        <v>152</v>
      </c>
      <c r="N105" s="598" t="str">
        <f>IF(M105="","",IF(NOT(ISERROR(MATCH(M105,'[13]Tabla Impacto'!$B$37:$B$39,0))),'[13]Tabla Impacto'!$F$37&amp;"Por favor no seleccionar los criterios de impacto(Afectación Económica o presupuestal y Pérdida Reputacional)",M105))</f>
        <v xml:space="preserve">     Genera altas consecuencias sobre la entidad</v>
      </c>
      <c r="O105" s="626" t="str">
        <f>IF(OR(M105='[13]Tabla Impacto'!$F$25,M105='[13]Tabla Impacto'!$F$31),"Leve",IF(OR(M105='[13]Tabla Impacto'!$F$26,M105='[13]Tabla Impacto'!$F$32),"Menor",IF(OR(M105='[13]Tabla Impacto'!$F$27,M105='[13]Tabla Impacto'!$F$33,M105='[13]Tabla Impacto'!$F$37),"Moderado",IF(OR(M105='[13]Tabla Impacto'!$F$28,M105='[13]Tabla Impacto'!$F$34,M105='[13]Tabla Impacto'!$F$38),"Mayor",IF(OR(M105='[13]Tabla Impacto'!$F$29,M105='[13]Tabla Impacto'!$F$35,M105='[13]Tabla Impacto'!$F$39),"Catastrófico","")))))</f>
        <v>Mayor</v>
      </c>
      <c r="P105" s="598">
        <f t="shared" ref="P105" si="54">IF(O105="","",IF(O105="Leve",0.2,IF(O105="Menor",0.4,IF(O105="Moderado",0.6,IF(O105="Mayor",0.8,IF(O105="Catastrófico",1,))))))</f>
        <v>0.8</v>
      </c>
      <c r="Q105" s="624" t="str">
        <f t="shared" ref="Q105" si="55">IF(OR(AND(K105="Muy Baja",O105="Leve"),AND(K105="Muy Baja",O105="Menor"),AND(K105="Baja",O105="Leve")),"Bajo",IF(OR(AND(K105="Muy baja",O105="Moderado"),AND(K105="Baja",O105="Menor"),AND(K105="Baja",O105="Moderado"),AND(K105="Media",O105="Leve"),AND(K105="Media",O105="Menor"),AND(K105="Media",O105="Moderado"),AND(K105="Alta",O105="Leve"),AND(K105="Alta",O105="Menor")),"Moderado",IF(OR(AND(K105="Muy Baja",O105="Mayor"),AND(K105="Baja",O105="Mayor"),AND(K105="Media",O105="Mayor"),AND(K105="Alta",O105="Moderado"),AND(K105="Alta",O105="Mayor"),AND(K105="Muy Alta",O105="Leve"),AND(K105="Muy Alta",O105="Menor"),AND(K105="Muy Alta",O105="Moderado"),AND(K105="Muy Alta",O105="Mayor")),"Alto",IF(OR(AND(K105="Muy Baja",O105="Catastrófico"),AND(K105="Baja",O105="Catastrófico"),AND(K105="Media",O105="Catastrófico"),AND(K105="Alta",O105="Catastrófico"),AND(K105="Muy Alta",O105="Catastrófico")),"Extremo",""))))</f>
        <v>Alto</v>
      </c>
      <c r="R105" s="26">
        <v>1</v>
      </c>
      <c r="S105" s="27" t="s">
        <v>596</v>
      </c>
      <c r="T105" s="27" t="s">
        <v>597</v>
      </c>
      <c r="U105" s="26" t="s">
        <v>82</v>
      </c>
      <c r="V105" s="28" t="s">
        <v>88</v>
      </c>
      <c r="W105" s="28" t="s">
        <v>54</v>
      </c>
      <c r="X105" s="29" t="s">
        <v>598</v>
      </c>
      <c r="Y105" s="28" t="s">
        <v>101</v>
      </c>
      <c r="Z105" s="28" t="s">
        <v>56</v>
      </c>
      <c r="AA105" s="28" t="s">
        <v>96</v>
      </c>
      <c r="AB105" s="486">
        <v>0.48</v>
      </c>
      <c r="AC105" s="58" t="s">
        <v>116</v>
      </c>
      <c r="AD105" s="29">
        <v>0.48</v>
      </c>
      <c r="AE105" s="58" t="s">
        <v>129</v>
      </c>
      <c r="AF105" s="29">
        <v>0.8</v>
      </c>
      <c r="AG105" s="59" t="s">
        <v>221</v>
      </c>
      <c r="AH105" s="28" t="s">
        <v>58</v>
      </c>
      <c r="AI105" s="269"/>
      <c r="AJ105" s="302"/>
      <c r="AK105" s="302"/>
      <c r="AL105" s="302"/>
      <c r="AM105" s="302"/>
      <c r="AN105" s="302"/>
      <c r="AO105" s="8"/>
    </row>
    <row r="106" spans="1:41" s="3" customFormat="1" ht="27" customHeight="1">
      <c r="A106" s="1"/>
      <c r="B106" s="768"/>
      <c r="C106" s="777"/>
      <c r="D106" s="780"/>
      <c r="E106" s="795"/>
      <c r="F106" s="795"/>
      <c r="G106" s="795"/>
      <c r="H106" s="796"/>
      <c r="I106" s="795"/>
      <c r="J106" s="795"/>
      <c r="K106" s="636"/>
      <c r="L106" s="615"/>
      <c r="M106" s="616"/>
      <c r="N106" s="615">
        <f ca="1">IF(NOT(ISERROR(MATCH(M106,_xlfn.ANCHORARRAY(H111),0))),#REF!&amp;"Por favor no seleccionar los criterios de impacto",M106)</f>
        <v>0</v>
      </c>
      <c r="O106" s="636"/>
      <c r="P106" s="615"/>
      <c r="Q106" s="674"/>
      <c r="R106" s="37">
        <v>2</v>
      </c>
      <c r="S106" s="38" t="s">
        <v>599</v>
      </c>
      <c r="T106" s="38" t="s">
        <v>265</v>
      </c>
      <c r="U106" s="37" t="s">
        <v>82</v>
      </c>
      <c r="V106" s="39" t="s">
        <v>88</v>
      </c>
      <c r="W106" s="39" t="s">
        <v>54</v>
      </c>
      <c r="X106" s="40" t="s">
        <v>598</v>
      </c>
      <c r="Y106" s="39" t="s">
        <v>101</v>
      </c>
      <c r="Z106" s="39" t="s">
        <v>56</v>
      </c>
      <c r="AA106" s="39" t="s">
        <v>96</v>
      </c>
      <c r="AB106" s="491">
        <v>0</v>
      </c>
      <c r="AC106" s="42" t="s">
        <v>171</v>
      </c>
      <c r="AD106" s="40">
        <v>0</v>
      </c>
      <c r="AE106" s="42" t="s">
        <v>119</v>
      </c>
      <c r="AF106" s="40">
        <v>0</v>
      </c>
      <c r="AG106" s="43" t="s">
        <v>134</v>
      </c>
      <c r="AH106" s="39" t="s">
        <v>58</v>
      </c>
      <c r="AI106" s="271"/>
      <c r="AJ106" s="305"/>
      <c r="AK106" s="305"/>
      <c r="AL106" s="305"/>
      <c r="AM106" s="305"/>
      <c r="AN106" s="305"/>
      <c r="AO106" s="8"/>
    </row>
    <row r="107" spans="1:41" s="3" customFormat="1" ht="27" customHeight="1">
      <c r="A107" s="1"/>
      <c r="B107" s="768"/>
      <c r="C107" s="777"/>
      <c r="D107" s="514">
        <v>5</v>
      </c>
      <c r="E107" s="516" t="s">
        <v>44</v>
      </c>
      <c r="F107" s="516" t="s">
        <v>603</v>
      </c>
      <c r="G107" s="516" t="s">
        <v>604</v>
      </c>
      <c r="H107" s="518" t="s">
        <v>605</v>
      </c>
      <c r="I107" s="516" t="s">
        <v>77</v>
      </c>
      <c r="J107" s="516" t="s">
        <v>99</v>
      </c>
      <c r="K107" s="520" t="s">
        <v>116</v>
      </c>
      <c r="L107" s="522">
        <f t="shared" ref="L107" si="56">IF(K107="","",IF(K107="Muy Baja",0.2,IF(K107="Baja",0.4,IF(K107="Media",0.6,IF(K107="Alta",0.8,IF(K107="Muy Alta",1,))))))</f>
        <v>0.6</v>
      </c>
      <c r="M107" s="524" t="s">
        <v>152</v>
      </c>
      <c r="N107" s="522" t="str">
        <f>IF(M107="","",IF(NOT(ISERROR(MATCH(M107,'[13]Tabla Impacto'!$B$37:$B$39,0))),'[13]Tabla Impacto'!$F$37&amp;"Por favor no seleccionar los criterios de impacto(Afectación Económica o presupuestal y Pérdida Reputacional)",M107))</f>
        <v xml:space="preserve">     Genera altas consecuencias sobre la entidad</v>
      </c>
      <c r="O107" s="520" t="str">
        <f>IF(OR(M107='[13]Tabla Impacto'!$F$25,M107='[13]Tabla Impacto'!$F$31),"Leve",IF(OR(M107='[13]Tabla Impacto'!$F$26,M107='[13]Tabla Impacto'!$F$32),"Menor",IF(OR(M107='[13]Tabla Impacto'!$F$27,M107='[13]Tabla Impacto'!$F$33,M107='[13]Tabla Impacto'!$F$37),"Moderado",IF(OR(M107='[13]Tabla Impacto'!$F$28,M107='[13]Tabla Impacto'!$F$34,M107='[13]Tabla Impacto'!$F$38),"Mayor",IF(OR(M107='[13]Tabla Impacto'!$F$29,M107='[13]Tabla Impacto'!$F$35,M107='[13]Tabla Impacto'!$F$39),"Catastrófico","")))))</f>
        <v>Mayor</v>
      </c>
      <c r="P107" s="522">
        <f t="shared" ref="P107" si="57">IF(O107="","",IF(O107="Leve",0.2,IF(O107="Menor",0.4,IF(O107="Moderado",0.6,IF(O107="Mayor",0.8,IF(O107="Catastrófico",1,))))))</f>
        <v>0.8</v>
      </c>
      <c r="Q107" s="526" t="str">
        <f t="shared" ref="Q107" si="58">IF(OR(AND(K107="Muy Baja",O107="Leve"),AND(K107="Muy Baja",O107="Menor"),AND(K107="Baja",O107="Leve")),"Bajo",IF(OR(AND(K107="Muy baja",O107="Moderado"),AND(K107="Baja",O107="Menor"),AND(K107="Baja",O107="Moderado"),AND(K107="Media",O107="Leve"),AND(K107="Media",O107="Menor"),AND(K107="Media",O107="Moderado"),AND(K107="Alta",O107="Leve"),AND(K107="Alta",O107="Menor")),"Moderado",IF(OR(AND(K107="Muy Baja",O107="Mayor"),AND(K107="Baja",O107="Mayor"),AND(K107="Media",O107="Mayor"),AND(K107="Alta",O107="Moderado"),AND(K107="Alta",O107="Mayor"),AND(K107="Muy Alta",O107="Leve"),AND(K107="Muy Alta",O107="Menor"),AND(K107="Muy Alta",O107="Moderado"),AND(K107="Muy Alta",O107="Mayor")),"Alto",IF(OR(AND(K107="Muy Baja",O107="Catastrófico"),AND(K107="Baja",O107="Catastrófico"),AND(K107="Media",O107="Catastrófico"),AND(K107="Alta",O107="Catastrófico"),AND(K107="Muy Alta",O107="Catastrófico")),"Extremo",""))))</f>
        <v>Alto</v>
      </c>
      <c r="R107" s="428">
        <v>1</v>
      </c>
      <c r="S107" s="27" t="s">
        <v>600</v>
      </c>
      <c r="T107" s="27" t="s">
        <v>601</v>
      </c>
      <c r="U107" s="26" t="s">
        <v>82</v>
      </c>
      <c r="V107" s="28" t="s">
        <v>88</v>
      </c>
      <c r="W107" s="28" t="s">
        <v>54</v>
      </c>
      <c r="X107" s="29" t="s">
        <v>598</v>
      </c>
      <c r="Y107" s="28" t="s">
        <v>101</v>
      </c>
      <c r="Z107" s="28" t="s">
        <v>56</v>
      </c>
      <c r="AA107" s="28" t="s">
        <v>96</v>
      </c>
      <c r="AB107" s="486">
        <v>0.48</v>
      </c>
      <c r="AC107" s="58" t="s">
        <v>116</v>
      </c>
      <c r="AD107" s="29">
        <v>0.48</v>
      </c>
      <c r="AE107" s="58" t="s">
        <v>129</v>
      </c>
      <c r="AF107" s="29">
        <v>0.8</v>
      </c>
      <c r="AG107" s="59" t="s">
        <v>221</v>
      </c>
      <c r="AH107" s="28" t="s">
        <v>97</v>
      </c>
      <c r="AI107" s="23" t="s">
        <v>274</v>
      </c>
      <c r="AJ107" s="28" t="s">
        <v>602</v>
      </c>
      <c r="AK107" s="78" t="s">
        <v>241</v>
      </c>
      <c r="AL107" s="78" t="s">
        <v>242</v>
      </c>
      <c r="AM107" s="23" t="s">
        <v>243</v>
      </c>
      <c r="AN107" s="28" t="s">
        <v>118</v>
      </c>
      <c r="AO107" s="8"/>
    </row>
    <row r="108" spans="1:41" s="3" customFormat="1" ht="27" customHeight="1">
      <c r="A108" s="1"/>
      <c r="B108" s="768"/>
      <c r="C108" s="777"/>
      <c r="D108" s="515"/>
      <c r="E108" s="517"/>
      <c r="F108" s="517"/>
      <c r="G108" s="517"/>
      <c r="H108" s="519"/>
      <c r="I108" s="517"/>
      <c r="J108" s="517"/>
      <c r="K108" s="521"/>
      <c r="L108" s="523"/>
      <c r="M108" s="525"/>
      <c r="N108" s="523">
        <f ca="1">IF(NOT(ISERROR(MATCH(M108,_xlfn.ANCHORARRAY(H111),0))),#REF!&amp;"Por favor no seleccionar los criterios de impacto",M108)</f>
        <v>0</v>
      </c>
      <c r="O108" s="521"/>
      <c r="P108" s="523"/>
      <c r="Q108" s="527"/>
      <c r="R108" s="487"/>
      <c r="S108" s="488"/>
      <c r="T108" s="475"/>
      <c r="U108" s="84"/>
      <c r="V108" s="2"/>
      <c r="W108" s="2"/>
      <c r="X108" s="476"/>
      <c r="Y108" s="489"/>
      <c r="Z108" s="2"/>
      <c r="AA108" s="2"/>
      <c r="AB108" s="490"/>
      <c r="AC108" s="473"/>
      <c r="AD108" s="476"/>
      <c r="AE108" s="473"/>
      <c r="AF108" s="476"/>
      <c r="AG108" s="474"/>
      <c r="AH108" s="2"/>
      <c r="AI108" s="267"/>
      <c r="AJ108" s="267"/>
      <c r="AK108" s="492"/>
      <c r="AL108" s="493"/>
      <c r="AM108" s="267"/>
      <c r="AN108" s="373"/>
      <c r="AO108" s="8"/>
    </row>
    <row r="109" spans="1:41" s="3" customFormat="1" ht="27" customHeight="1" thickBot="1">
      <c r="A109" s="1"/>
      <c r="B109" s="769"/>
      <c r="C109" s="778"/>
      <c r="D109" s="538"/>
      <c r="E109" s="799"/>
      <c r="F109" s="800"/>
      <c r="G109" s="801"/>
      <c r="H109" s="484"/>
      <c r="I109" s="260"/>
      <c r="J109" s="261"/>
      <c r="K109" s="261"/>
      <c r="L109" s="261"/>
      <c r="M109" s="261"/>
      <c r="N109" s="261"/>
      <c r="O109" s="261"/>
      <c r="P109" s="260"/>
      <c r="Q109" s="260"/>
      <c r="R109" s="485"/>
      <c r="S109" s="485"/>
      <c r="T109" s="266"/>
      <c r="U109" s="266"/>
      <c r="V109" s="266"/>
      <c r="W109" s="266"/>
      <c r="X109" s="266"/>
      <c r="Y109" s="485"/>
      <c r="Z109" s="266"/>
      <c r="AA109" s="266"/>
      <c r="AB109" s="485"/>
      <c r="AC109" s="266"/>
      <c r="AD109" s="266"/>
      <c r="AE109" s="261"/>
      <c r="AF109" s="267"/>
      <c r="AG109" s="84"/>
      <c r="AH109" s="267"/>
      <c r="AI109" s="268"/>
      <c r="AJ109" s="268"/>
      <c r="AK109" s="269"/>
      <c r="AL109" s="270"/>
      <c r="AM109" s="268"/>
      <c r="AN109" s="271"/>
      <c r="AO109" s="8"/>
    </row>
    <row r="110" spans="1:41" s="3" customFormat="1" ht="27" customHeight="1" thickTop="1" thickBot="1">
      <c r="A110" s="1"/>
      <c r="B110" s="767" t="s">
        <v>266</v>
      </c>
      <c r="C110" s="48" t="s">
        <v>1</v>
      </c>
      <c r="D110" s="48" t="s">
        <v>2</v>
      </c>
      <c r="E110" s="49" t="s">
        <v>6</v>
      </c>
      <c r="F110" s="49" t="s">
        <v>7</v>
      </c>
      <c r="G110" s="49" t="s">
        <v>8</v>
      </c>
      <c r="H110" s="49" t="s">
        <v>9</v>
      </c>
      <c r="I110" s="49" t="s">
        <v>10</v>
      </c>
      <c r="J110" s="48" t="s">
        <v>11</v>
      </c>
      <c r="K110" s="48" t="s">
        <v>12</v>
      </c>
      <c r="L110" s="48" t="s">
        <v>13</v>
      </c>
      <c r="M110" s="48" t="s">
        <v>14</v>
      </c>
      <c r="N110" s="48" t="s">
        <v>15</v>
      </c>
      <c r="O110" s="48" t="s">
        <v>16</v>
      </c>
      <c r="P110" s="48" t="s">
        <v>13</v>
      </c>
      <c r="Q110" s="48" t="s">
        <v>17</v>
      </c>
      <c r="R110" s="48" t="s">
        <v>18</v>
      </c>
      <c r="S110" s="48" t="s">
        <v>19</v>
      </c>
      <c r="T110" s="48" t="s">
        <v>20</v>
      </c>
      <c r="U110" s="48" t="s">
        <v>21</v>
      </c>
      <c r="V110" s="48" t="s">
        <v>35</v>
      </c>
      <c r="W110" s="48" t="s">
        <v>36</v>
      </c>
      <c r="X110" s="48" t="s">
        <v>37</v>
      </c>
      <c r="Y110" s="48" t="s">
        <v>38</v>
      </c>
      <c r="Z110" s="48" t="s">
        <v>39</v>
      </c>
      <c r="AA110" s="49" t="s">
        <v>40</v>
      </c>
      <c r="AB110" s="48" t="s">
        <v>24</v>
      </c>
      <c r="AC110" s="49" t="s">
        <v>25</v>
      </c>
      <c r="AD110" s="49" t="s">
        <v>13</v>
      </c>
      <c r="AE110" s="49" t="s">
        <v>26</v>
      </c>
      <c r="AF110" s="49" t="s">
        <v>13</v>
      </c>
      <c r="AG110" s="48" t="s">
        <v>27</v>
      </c>
      <c r="AH110" s="49" t="s">
        <v>28</v>
      </c>
      <c r="AI110" s="307" t="s">
        <v>72</v>
      </c>
      <c r="AJ110" s="308" t="s">
        <v>30</v>
      </c>
      <c r="AK110" s="307" t="s">
        <v>31</v>
      </c>
      <c r="AL110" s="307" t="s">
        <v>32</v>
      </c>
      <c r="AM110" s="308" t="s">
        <v>33</v>
      </c>
      <c r="AN110" s="308" t="s">
        <v>34</v>
      </c>
      <c r="AO110" s="8"/>
    </row>
    <row r="111" spans="1:41" s="3" customFormat="1" ht="27" customHeight="1" thickBot="1">
      <c r="A111" s="1"/>
      <c r="B111" s="768"/>
      <c r="C111" s="540" t="s">
        <v>267</v>
      </c>
      <c r="D111" s="541"/>
      <c r="E111" s="541"/>
      <c r="F111" s="541"/>
      <c r="G111" s="541"/>
      <c r="H111" s="541"/>
      <c r="I111" s="541"/>
      <c r="J111" s="541"/>
      <c r="K111" s="541"/>
      <c r="L111" s="541"/>
      <c r="M111" s="541"/>
      <c r="N111" s="541"/>
      <c r="O111" s="541"/>
      <c r="P111" s="541"/>
      <c r="Q111" s="541"/>
      <c r="R111" s="541"/>
      <c r="S111" s="541"/>
      <c r="T111" s="541"/>
      <c r="U111" s="541"/>
      <c r="V111" s="541"/>
      <c r="W111" s="541"/>
      <c r="X111" s="541"/>
      <c r="Y111" s="541"/>
      <c r="Z111" s="541"/>
      <c r="AA111" s="541"/>
      <c r="AB111" s="541"/>
      <c r="AC111" s="541"/>
      <c r="AD111" s="541"/>
      <c r="AE111" s="541"/>
      <c r="AF111" s="541"/>
      <c r="AG111" s="541"/>
      <c r="AH111" s="542"/>
      <c r="AI111" s="70"/>
      <c r="AJ111" s="70"/>
      <c r="AK111" s="70"/>
      <c r="AL111" s="70"/>
      <c r="AM111" s="70"/>
      <c r="AN111" s="70"/>
      <c r="AO111" s="8"/>
    </row>
    <row r="112" spans="1:41" s="3" customFormat="1" ht="27" customHeight="1">
      <c r="A112" s="1"/>
      <c r="B112" s="768"/>
      <c r="C112" s="802" t="s">
        <v>268</v>
      </c>
      <c r="D112" s="779">
        <v>1</v>
      </c>
      <c r="E112" s="602" t="s">
        <v>121</v>
      </c>
      <c r="F112" s="602" t="s">
        <v>269</v>
      </c>
      <c r="G112" s="602" t="s">
        <v>270</v>
      </c>
      <c r="H112" s="613" t="s">
        <v>271</v>
      </c>
      <c r="I112" s="602" t="s">
        <v>91</v>
      </c>
      <c r="J112" s="602" t="s">
        <v>165</v>
      </c>
      <c r="K112" s="595" t="s">
        <v>166</v>
      </c>
      <c r="L112" s="597">
        <f>IF(K112="","",IF(K112="Muy Baja",0.2,IF(K112="Baja",0.4,IF(K112="Media",0.6,IF(K112="Alta",0.8,IF(K112="Muy Alta",1,))))))</f>
        <v>1</v>
      </c>
      <c r="M112" s="604" t="s">
        <v>146</v>
      </c>
      <c r="N112" s="597" t="str">
        <f>IF(M112="","",IF(NOT(ISERROR(MATCH(M112,'[14]Tabla Impacto'!$B$37:$B$39,0))),'[14]Tabla Impacto'!$F$37&amp;"Por favor no seleccionar los criterios de impacto(Afectación Económica o presupuestal y Pérdida Reputacional)",M112))</f>
        <v xml:space="preserve">     Genera consecuencias catastroficas sobre la entidad</v>
      </c>
      <c r="O112" s="595" t="str">
        <f>IF(OR(M112='[14]Tabla Impacto'!$F$25,M112='[14]Tabla Impacto'!$F$31),"Leve",IF(OR(M112='[14]Tabla Impacto'!$F$26,M112='[14]Tabla Impacto'!$F$32),"Menor",IF(OR(M112='[14]Tabla Impacto'!$F$27,M112='[14]Tabla Impacto'!$F$33,M112='[14]Tabla Impacto'!$F$37),"Moderado",IF(OR(M112='[14]Tabla Impacto'!$F$28,M112='[14]Tabla Impacto'!$F$34,M112='[14]Tabla Impacto'!$F$38),"Mayor",IF(OR(M112='[14]Tabla Impacto'!$F$29,M112='[14]Tabla Impacto'!$F$35,M112='[14]Tabla Impacto'!$F$39),"Catastrófico","")))))</f>
        <v>Catastrófico</v>
      </c>
      <c r="P112" s="597">
        <f>IF(O112="","",IF(O112="Leve",0.2,IF(O112="Menor",0.4,IF(O112="Moderado",0.6,IF(O112="Mayor",0.8,IF(O112="Catastrófico",1,))))))</f>
        <v>1</v>
      </c>
      <c r="Q112" s="599" t="str">
        <f>IF(OR(AND(K112="Muy Baja",O112="Leve"),AND(K112="Muy Baja",O112="Menor"),AND(K112="Baja",O112="Leve")),"Bajo",IF(OR(AND(K112="Muy baja",O112="Moderado"),AND(K112="Baja",O112="Menor"),AND(K112="Baja",O112="Moderado"),AND(K112="Media",O112="Leve"),AND(K112="Media",O112="Menor"),AND(K112="Media",O112="Moderado"),AND(K112="Alta",O112="Leve"),AND(K112="Alta",O112="Menor")),"Moderado",IF(OR(AND(K112="Muy Baja",O112="Mayor"),AND(K112="Baja",O112="Mayor"),AND(K112="Media",O112="Mayor"),AND(K112="Alta",O112="Moderado"),AND(K112="Alta",O112="Mayor"),AND(K112="Muy Alta",O112="Leve"),AND(K112="Muy Alta",O112="Menor"),AND(K112="Muy Alta",O112="Moderado"),AND(K112="Muy Alta",O112="Mayor")),"Alto",IF(OR(AND(K112="Muy Baja",O112="Catastrófico"),AND(K112="Baja",O112="Catastrófico"),AND(K112="Media",O112="Catastrófico"),AND(K112="Alta",O112="Catastrófico"),AND(K112="Muy Alta",O112="Catastrófico")),"Extremo",""))))</f>
        <v>Extremo</v>
      </c>
      <c r="R112" s="807">
        <v>1</v>
      </c>
      <c r="S112" s="805" t="s">
        <v>272</v>
      </c>
      <c r="T112" s="805" t="s">
        <v>273</v>
      </c>
      <c r="U112" s="807" t="str">
        <f>IF(OR(V112="Preventivo",V112="Detectivo"),"Probabilidad",IF(V112="Correctivo","Impacto",""))</f>
        <v>Probabilidad</v>
      </c>
      <c r="V112" s="809" t="s">
        <v>88</v>
      </c>
      <c r="W112" s="809" t="s">
        <v>54</v>
      </c>
      <c r="X112" s="811" t="str">
        <f>IF(AND(V112="Preventivo",W112="Automático"),"50%",IF(AND(V112="Preventivo",W112="Manual"),"40%",IF(AND(V112="Detectivo",W112="Automático"),"40%",IF(AND(V112="Detectivo",W112="Manual"),"30%",IF(AND(V112="Correctivo",W112="Automático"),"35%",IF(AND(V112="Correctivo",W112="Manual"),"25%",""))))))</f>
        <v>40%</v>
      </c>
      <c r="Y112" s="809" t="s">
        <v>55</v>
      </c>
      <c r="Z112" s="809" t="s">
        <v>56</v>
      </c>
      <c r="AA112" s="809" t="s">
        <v>96</v>
      </c>
      <c r="AB112" s="814">
        <f>IFERROR(IF(U112="Probabilidad",(L112-(+L112*X112)),IF(U112="Impacto",L112,"")),"")</f>
        <v>0.6</v>
      </c>
      <c r="AC112" s="595" t="str">
        <f>IFERROR(IF(AB112="","",IF(AB112&lt;=0.2,"Muy Baja",IF(AB112&lt;=0.4,"Baja",IF(AB112&lt;=0.6,"Media",IF(AB112&lt;=0.8,"Alta","Muy Alta"))))),"")</f>
        <v>Media</v>
      </c>
      <c r="AD112" s="811">
        <f>+AB112</f>
        <v>0.6</v>
      </c>
      <c r="AE112" s="595" t="str">
        <f>IFERROR(IF(AF112="","",IF(AF112&lt;=0.2,"Leve",IF(AF112&lt;=0.4,"Menor",IF(AF112&lt;=0.6,"Moderado",IF(AF112&lt;=0.8,"Mayor","Catastrófico"))))),"")</f>
        <v>Catastrófico</v>
      </c>
      <c r="AF112" s="811">
        <f>IFERROR(IF(U112="Impacto",(P112-(+P112*X112)),IF(U112="Probabilidad",P112,"")),"")</f>
        <v>1</v>
      </c>
      <c r="AG112" s="599" t="str">
        <f>IFERROR(IF(OR(AND(AC112="Muy Baja",AE112="Leve"),AND(AC112="Muy Baja",AE112="Menor"),AND(AC112="Baja",AE112="Leve")),"Bajo",IF(OR(AND(AC112="Muy baja",AE112="Moderado"),AND(AC112="Baja",AE112="Menor"),AND(AC112="Baja",AE112="Moderado"),AND(AC112="Media",AE112="Leve"),AND(AC112="Media",AE112="Menor"),AND(AC112="Media",AE112="Moderado"),AND(AC112="Alta",AE112="Leve"),AND(AC112="Alta",AE112="Menor")),"Moderado",IF(OR(AND(AC112="Muy Baja",AE112="Mayor"),AND(AC112="Baja",AE112="Mayor"),AND(AC112="Media",AE112="Mayor"),AND(AC112="Alta",AE112="Moderado"),AND(AC112="Alta",AE112="Mayor"),AND(AC112="Muy Alta",AE112="Leve"),AND(AC112="Muy Alta",AE112="Menor"),AND(AC112="Muy Alta",AE112="Moderado"),AND(AC112="Muy Alta",AE112="Mayor")),"Alto",IF(OR(AND(AC112="Muy Baja",AE112="Catastrófico"),AND(AC112="Baja",AE112="Catastrófico"),AND(AC112="Media",AE112="Catastrófico"),AND(AC112="Alta",AE112="Catastrófico"),AND(AC112="Muy Alta",AE112="Catastrófico")),"Extremo","")))),"")</f>
        <v>Extremo</v>
      </c>
      <c r="AH112" s="602" t="s">
        <v>97</v>
      </c>
      <c r="AI112" s="603" t="s">
        <v>274</v>
      </c>
      <c r="AJ112" s="603" t="s">
        <v>275</v>
      </c>
      <c r="AK112" s="813" t="s">
        <v>276</v>
      </c>
      <c r="AL112" s="813" t="s">
        <v>277</v>
      </c>
      <c r="AM112" s="603" t="s">
        <v>243</v>
      </c>
      <c r="AN112" s="810" t="s">
        <v>118</v>
      </c>
      <c r="AO112" s="8"/>
    </row>
    <row r="113" spans="1:41" s="3" customFormat="1" ht="27" customHeight="1">
      <c r="A113" s="1"/>
      <c r="B113" s="768"/>
      <c r="C113" s="803"/>
      <c r="D113" s="780"/>
      <c r="E113" s="603"/>
      <c r="F113" s="603"/>
      <c r="G113" s="603"/>
      <c r="H113" s="622"/>
      <c r="I113" s="603"/>
      <c r="J113" s="603"/>
      <c r="K113" s="596"/>
      <c r="L113" s="598"/>
      <c r="M113" s="605"/>
      <c r="N113" s="598">
        <f ca="1">IF(NOT(ISERROR(MATCH(M113,_xlfn.ANCHORARRAY(H116),0))),#REF!&amp;"Por favor no seleccionar los criterios de impacto",M113)</f>
        <v>0</v>
      </c>
      <c r="O113" s="596"/>
      <c r="P113" s="598"/>
      <c r="Q113" s="600"/>
      <c r="R113" s="808"/>
      <c r="S113" s="806"/>
      <c r="T113" s="806"/>
      <c r="U113" s="808"/>
      <c r="V113" s="810"/>
      <c r="W113" s="810"/>
      <c r="X113" s="812"/>
      <c r="Y113" s="810"/>
      <c r="Z113" s="810"/>
      <c r="AA113" s="810"/>
      <c r="AB113" s="815"/>
      <c r="AC113" s="596"/>
      <c r="AD113" s="812"/>
      <c r="AE113" s="596"/>
      <c r="AF113" s="812"/>
      <c r="AG113" s="600"/>
      <c r="AH113" s="603"/>
      <c r="AI113" s="603"/>
      <c r="AJ113" s="603"/>
      <c r="AK113" s="813"/>
      <c r="AL113" s="813"/>
      <c r="AM113" s="603"/>
      <c r="AN113" s="810"/>
      <c r="AO113" s="8"/>
    </row>
    <row r="114" spans="1:41" s="3" customFormat="1" ht="27" customHeight="1">
      <c r="A114" s="1"/>
      <c r="B114" s="768"/>
      <c r="C114" s="803"/>
      <c r="D114" s="794">
        <v>2</v>
      </c>
      <c r="E114" s="603" t="s">
        <v>44</v>
      </c>
      <c r="F114" s="603" t="s">
        <v>278</v>
      </c>
      <c r="G114" s="603" t="s">
        <v>279</v>
      </c>
      <c r="H114" s="622" t="s">
        <v>280</v>
      </c>
      <c r="I114" s="603" t="s">
        <v>91</v>
      </c>
      <c r="J114" s="603" t="s">
        <v>165</v>
      </c>
      <c r="K114" s="595" t="s">
        <v>166</v>
      </c>
      <c r="L114" s="598">
        <f>IF(K114="","",IF(K114="Muy Baja",0.2,IF(K114="Baja",0.4,IF(K114="Media",0.6,IF(K114="Alta",0.8,IF(K114="Muy Alta",1,))))))</f>
        <v>1</v>
      </c>
      <c r="M114" s="605" t="s">
        <v>281</v>
      </c>
      <c r="N114" s="598" t="str">
        <f>IF(M114="","",IF(NOT(ISERROR(MATCH(M114,'[14]Tabla Impacto'!$B$37:$B$39,0))),'[14]Tabla Impacto'!$F$37&amp;"Por favor no seleccionar los criterios de impacto(Afectación Económica o presupuestal y Pérdida Reputacional)",M114))</f>
        <v xml:space="preserve">     El riesgo afecta la imagen de la entidad con algunos usuarios de relevancia frente al logro de los objetivos</v>
      </c>
      <c r="O114" s="596" t="str">
        <f>IF(OR(M114='[14]Tabla Impacto'!$F$25,M114='[14]Tabla Impacto'!$F$31),"Leve",IF(OR(M114='[14]Tabla Impacto'!$F$26,M114='[14]Tabla Impacto'!$F$32),"Menor",IF(OR(M114='[14]Tabla Impacto'!$F$27,M114='[14]Tabla Impacto'!$F$33,M114='[14]Tabla Impacto'!$F$37),"Moderado",IF(OR(M114='[14]Tabla Impacto'!$F$28,M114='[14]Tabla Impacto'!$F$34,M114='[14]Tabla Impacto'!$F$38),"Mayor",IF(OR(M114='[14]Tabla Impacto'!$F$29,M114='[14]Tabla Impacto'!$F$35,M114='[14]Tabla Impacto'!$F$39),"Catastrófico","")))))</f>
        <v>Moderado</v>
      </c>
      <c r="P114" s="598">
        <f>IF(O114="","",IF(O114="Leve",0.2,IF(O114="Menor",0.4,IF(O114="Moderado",0.6,IF(O114="Mayor",0.8,IF(O114="Catastrófico",1,))))))</f>
        <v>0.6</v>
      </c>
      <c r="Q114" s="600" t="str">
        <f>IF(OR(AND(K114="Muy Baja",O114="Leve"),AND(K114="Muy Baja",O114="Menor"),AND(K114="Baja",O114="Leve")),"Bajo",IF(OR(AND(K114="Muy baja",O114="Moderado"),AND(K114="Baja",O114="Menor"),AND(K114="Baja",O114="Moderado"),AND(K114="Media",O114="Leve"),AND(K114="Media",O114="Menor"),AND(K114="Media",O114="Moderado"),AND(K114="Alta",O114="Leve"),AND(K114="Alta",O114="Menor")),"Moderado",IF(OR(AND(K114="Muy Baja",O114="Mayor"),AND(K114="Baja",O114="Mayor"),AND(K114="Media",O114="Mayor"),AND(K114="Alta",O114="Moderado"),AND(K114="Alta",O114="Mayor"),AND(K114="Muy Alta",O114="Leve"),AND(K114="Muy Alta",O114="Menor"),AND(K114="Muy Alta",O114="Moderado"),AND(K114="Muy Alta",O114="Mayor")),"Alto",IF(OR(AND(K114="Muy Baja",O114="Catastrófico"),AND(K114="Baja",O114="Catastrófico"),AND(K114="Media",O114="Catastrófico"),AND(K114="Alta",O114="Catastrófico"),AND(K114="Muy Alta",O114="Catastrófico")),"Extremo",""))))</f>
        <v>Alto</v>
      </c>
      <c r="R114" s="26">
        <v>1</v>
      </c>
      <c r="S114" s="806" t="s">
        <v>282</v>
      </c>
      <c r="T114" s="806" t="s">
        <v>283</v>
      </c>
      <c r="U114" s="808" t="str">
        <f>IF(OR(V114="Preventivo",V114="Detectivo"),"Probabilidad",IF(V114="Correctivo","Impacto",""))</f>
        <v>Probabilidad</v>
      </c>
      <c r="V114" s="810" t="s">
        <v>88</v>
      </c>
      <c r="W114" s="810" t="s">
        <v>54</v>
      </c>
      <c r="X114" s="812" t="str">
        <f>IF(AND(V114="Preventivo",W114="Automático"),"50%",IF(AND(V114="Preventivo",W114="Manual"),"40%",IF(AND(V114="Detectivo",W114="Automático"),"40%",IF(AND(V114="Detectivo",W114="Manual"),"30%",IF(AND(V114="Correctivo",W114="Automático"),"35%",IF(AND(V114="Correctivo",W114="Manual"),"25%",""))))))</f>
        <v>40%</v>
      </c>
      <c r="Y114" s="810" t="s">
        <v>55</v>
      </c>
      <c r="Z114" s="810" t="s">
        <v>56</v>
      </c>
      <c r="AA114" s="810" t="s">
        <v>57</v>
      </c>
      <c r="AB114" s="815">
        <f>IFERROR(IF(U114="Probabilidad",(L114-(+L114*X114)),IF(U114="Impacto",L114,"")),"")</f>
        <v>0.6</v>
      </c>
      <c r="AC114" s="596" t="str">
        <f>IFERROR(IF(AB114="","",IF(AB114&lt;=0.2,"Muy Baja",IF(AB114&lt;=0.4,"Baja",IF(AB114&lt;=0.6,"Media",IF(AB114&lt;=0.8,"Alta","Muy Alta"))))),"")</f>
        <v>Media</v>
      </c>
      <c r="AD114" s="812">
        <f>+AB114</f>
        <v>0.6</v>
      </c>
      <c r="AE114" s="596" t="str">
        <f>IFERROR(IF(AF114="","",IF(AF114&lt;=0.2,"Leve",IF(AF114&lt;=0.4,"Menor",IF(AF114&lt;=0.6,"Moderado",IF(AF114&lt;=0.8,"Mayor","Catastrófico"))))),"")</f>
        <v>Moderado</v>
      </c>
      <c r="AF114" s="812">
        <f>IFERROR(IF(U114="Impacto",(P114-(+P114*X114)),IF(U114="Probabilidad",P114,"")),"")</f>
        <v>0.6</v>
      </c>
      <c r="AG114" s="600" t="str">
        <f>IFERROR(IF(OR(AND(AC114="Muy Baja",AE114="Leve"),AND(AC114="Muy Baja",AE114="Menor"),AND(AC114="Baja",AE114="Leve")),"Bajo",IF(OR(AND(AC114="Muy baja",AE114="Moderado"),AND(AC114="Baja",AE114="Menor"),AND(AC114="Baja",AE114="Moderado"),AND(AC114="Media",AE114="Leve"),AND(AC114="Media",AE114="Menor"),AND(AC114="Media",AE114="Moderado"),AND(AC114="Alta",AE114="Leve"),AND(AC114="Alta",AE114="Menor")),"Moderado",IF(OR(AND(AC114="Muy Baja",AE114="Mayor"),AND(AC114="Baja",AE114="Mayor"),AND(AC114="Media",AE114="Mayor"),AND(AC114="Alta",AE114="Moderado"),AND(AC114="Alta",AE114="Mayor"),AND(AC114="Muy Alta",AE114="Leve"),AND(AC114="Muy Alta",AE114="Menor"),AND(AC114="Muy Alta",AE114="Moderado"),AND(AC114="Muy Alta",AE114="Mayor")),"Alto",IF(OR(AND(AC114="Muy Baja",AE114="Catastrófico"),AND(AC114="Baja",AE114="Catastrófico"),AND(AC114="Media",AE114="Catastrófico"),AND(AC114="Alta",AE114="Catastrófico"),AND(AC114="Muy Alta",AE114="Catastrófico")),"Extremo","")))),"")</f>
        <v>Moderado</v>
      </c>
      <c r="AH114" s="603" t="s">
        <v>97</v>
      </c>
      <c r="AI114" s="603" t="s">
        <v>274</v>
      </c>
      <c r="AJ114" s="603" t="s">
        <v>275</v>
      </c>
      <c r="AK114" s="813" t="s">
        <v>276</v>
      </c>
      <c r="AL114" s="813" t="s">
        <v>277</v>
      </c>
      <c r="AM114" s="603" t="s">
        <v>284</v>
      </c>
      <c r="AN114" s="810" t="s">
        <v>118</v>
      </c>
      <c r="AO114" s="8"/>
    </row>
    <row r="115" spans="1:41" s="3" customFormat="1" ht="27" customHeight="1">
      <c r="A115" s="1"/>
      <c r="B115" s="768"/>
      <c r="C115" s="803"/>
      <c r="D115" s="780"/>
      <c r="E115" s="603"/>
      <c r="F115" s="603"/>
      <c r="G115" s="603"/>
      <c r="H115" s="622"/>
      <c r="I115" s="603"/>
      <c r="J115" s="603"/>
      <c r="K115" s="596"/>
      <c r="L115" s="598"/>
      <c r="M115" s="605"/>
      <c r="N115" s="598">
        <f ca="1">IF(NOT(ISERROR(MATCH(M115,_xlfn.ANCHORARRAY(H120),0))),#REF!&amp;"Por favor no seleccionar los criterios de impacto",M115)</f>
        <v>0</v>
      </c>
      <c r="O115" s="596"/>
      <c r="P115" s="598"/>
      <c r="Q115" s="600"/>
      <c r="R115" s="26">
        <v>2</v>
      </c>
      <c r="S115" s="806"/>
      <c r="T115" s="806"/>
      <c r="U115" s="808"/>
      <c r="V115" s="810"/>
      <c r="W115" s="810"/>
      <c r="X115" s="812"/>
      <c r="Y115" s="810"/>
      <c r="Z115" s="810"/>
      <c r="AA115" s="810"/>
      <c r="AB115" s="815"/>
      <c r="AC115" s="596"/>
      <c r="AD115" s="812"/>
      <c r="AE115" s="596"/>
      <c r="AF115" s="812"/>
      <c r="AG115" s="600"/>
      <c r="AH115" s="603"/>
      <c r="AI115" s="603"/>
      <c r="AJ115" s="603"/>
      <c r="AK115" s="813"/>
      <c r="AL115" s="813"/>
      <c r="AM115" s="603"/>
      <c r="AN115" s="810"/>
      <c r="AO115" s="8"/>
    </row>
    <row r="116" spans="1:41" s="3" customFormat="1" ht="27" customHeight="1">
      <c r="A116" s="1"/>
      <c r="B116" s="768"/>
      <c r="C116" s="803"/>
      <c r="D116" s="794">
        <v>3</v>
      </c>
      <c r="E116" s="603" t="s">
        <v>121</v>
      </c>
      <c r="F116" s="603" t="s">
        <v>285</v>
      </c>
      <c r="G116" s="603" t="s">
        <v>286</v>
      </c>
      <c r="H116" s="622" t="s">
        <v>287</v>
      </c>
      <c r="I116" s="603" t="s">
        <v>91</v>
      </c>
      <c r="J116" s="603" t="s">
        <v>165</v>
      </c>
      <c r="K116" s="595" t="s">
        <v>166</v>
      </c>
      <c r="L116" s="598">
        <f>IF(K116="","",IF(K116="Muy Baja",0.2,IF(K116="Baja",0.4,IF(K116="Media",0.6,IF(K116="Alta",0.8,IF(K116="Muy Alta",1,))))))</f>
        <v>1</v>
      </c>
      <c r="M116" s="605" t="s">
        <v>152</v>
      </c>
      <c r="N116" s="598" t="str">
        <f>IF(M116="","",IF(NOT(ISERROR(MATCH(M116,'[14]Tabla Impacto'!$B$37:$B$39,0))),'[14]Tabla Impacto'!$F$37&amp;"Por favor no seleccionar los criterios de impacto(Afectación Económica o presupuestal y Pérdida Reputacional)",M116))</f>
        <v xml:space="preserve">     Genera altas consecuencias sobre la entidad</v>
      </c>
      <c r="O116" s="596" t="str">
        <f>IF(OR(M116='[14]Tabla Impacto'!$F$25,M116='[14]Tabla Impacto'!$F$31),"Leve",IF(OR(M116='[14]Tabla Impacto'!$F$26,M116='[14]Tabla Impacto'!$F$32),"Menor",IF(OR(M116='[14]Tabla Impacto'!$F$27,M116='[14]Tabla Impacto'!$F$33,M116='[14]Tabla Impacto'!$F$37),"Moderado",IF(OR(M116='[14]Tabla Impacto'!$F$28,M116='[14]Tabla Impacto'!$F$34,M116='[14]Tabla Impacto'!$F$38),"Mayor",IF(OR(M116='[14]Tabla Impacto'!$F$29,M116='[14]Tabla Impacto'!$F$35,M116='[14]Tabla Impacto'!$F$39),"Catastrófico","")))))</f>
        <v>Mayor</v>
      </c>
      <c r="P116" s="598">
        <f>IF(O116="","",IF(O116="Leve",0.2,IF(O116="Menor",0.4,IF(O116="Moderado",0.6,IF(O116="Mayor",0.8,IF(O116="Catastrófico",1,))))))</f>
        <v>0.8</v>
      </c>
      <c r="Q116" s="600" t="str">
        <f>IF(OR(AND(K116="Muy Baja",O116="Leve"),AND(K116="Muy Baja",O116="Menor"),AND(K116="Baja",O116="Leve")),"Bajo",IF(OR(AND(K116="Muy baja",O116="Moderado"),AND(K116="Baja",O116="Menor"),AND(K116="Baja",O116="Moderado"),AND(K116="Media",O116="Leve"),AND(K116="Media",O116="Menor"),AND(K116="Media",O116="Moderado"),AND(K116="Alta",O116="Leve"),AND(K116="Alta",O116="Menor")),"Moderado",IF(OR(AND(K116="Muy Baja",O116="Mayor"),AND(K116="Baja",O116="Mayor"),AND(K116="Media",O116="Mayor"),AND(K116="Alta",O116="Moderado"),AND(K116="Alta",O116="Mayor"),AND(K116="Muy Alta",O116="Leve"),AND(K116="Muy Alta",O116="Menor"),AND(K116="Muy Alta",O116="Moderado"),AND(K116="Muy Alta",O116="Mayor")),"Alto",IF(OR(AND(K116="Muy Baja",O116="Catastrófico"),AND(K116="Baja",O116="Catastrófico"),AND(K116="Media",O116="Catastrófico"),AND(K116="Alta",O116="Catastrófico"),AND(K116="Muy Alta",O116="Catastrófico")),"Extremo",""))))</f>
        <v>Alto</v>
      </c>
      <c r="R116" s="26">
        <v>1</v>
      </c>
      <c r="S116" s="806" t="s">
        <v>288</v>
      </c>
      <c r="T116" s="806" t="s">
        <v>289</v>
      </c>
      <c r="U116" s="808" t="str">
        <f>IF(OR(V116="Preventivo",V116="Detectivo"),"Probabilidad",IF(V116="Correctivo","Impacto",""))</f>
        <v>Probabilidad</v>
      </c>
      <c r="V116" s="810" t="s">
        <v>88</v>
      </c>
      <c r="W116" s="810" t="s">
        <v>54</v>
      </c>
      <c r="X116" s="812" t="str">
        <f>IF(AND(V116="Preventivo",W116="Automático"),"50%",IF(AND(V116="Preventivo",W116="Manual"),"40%",IF(AND(V116="Detectivo",W116="Automático"),"40%",IF(AND(V116="Detectivo",W116="Manual"),"30%",IF(AND(V116="Correctivo",W116="Automático"),"35%",IF(AND(V116="Correctivo",W116="Manual"),"25%",""))))))</f>
        <v>40%</v>
      </c>
      <c r="Y116" s="810" t="s">
        <v>55</v>
      </c>
      <c r="Z116" s="810" t="s">
        <v>56</v>
      </c>
      <c r="AA116" s="810" t="s">
        <v>57</v>
      </c>
      <c r="AB116" s="815">
        <f>IFERROR(IF(U116="Probabilidad",(L116-(+L116*X116)),IF(U116="Impacto",L116,"")),"")</f>
        <v>0.6</v>
      </c>
      <c r="AC116" s="596" t="str">
        <f>IFERROR(IF(AB116="","",IF(AB116&lt;=0.2,"Muy Baja",IF(AB116&lt;=0.4,"Baja",IF(AB116&lt;=0.6,"Media",IF(AB116&lt;=0.8,"Alta","Muy Alta"))))),"")</f>
        <v>Media</v>
      </c>
      <c r="AD116" s="812">
        <f>+AB116</f>
        <v>0.6</v>
      </c>
      <c r="AE116" s="596" t="str">
        <f>IFERROR(IF(AF116="","",IF(AF116&lt;=0.2,"Leve",IF(AF116&lt;=0.4,"Menor",IF(AF116&lt;=0.6,"Moderado",IF(AF116&lt;=0.8,"Mayor","Catastrófico"))))),"")</f>
        <v>Mayor</v>
      </c>
      <c r="AF116" s="812">
        <f>IFERROR(IF(U116="Impacto",(P116-(+P116*X116)),IF(U116="Probabilidad",P116,"")),"")</f>
        <v>0.8</v>
      </c>
      <c r="AG116" s="600" t="str">
        <f>IFERROR(IF(OR(AND(AC116="Muy Baja",AE116="Leve"),AND(AC116="Muy Baja",AE116="Menor"),AND(AC116="Baja",AE116="Leve")),"Bajo",IF(OR(AND(AC116="Muy baja",AE116="Moderado"),AND(AC116="Baja",AE116="Menor"),AND(AC116="Baja",AE116="Moderado"),AND(AC116="Media",AE116="Leve"),AND(AC116="Media",AE116="Menor"),AND(AC116="Media",AE116="Moderado"),AND(AC116="Alta",AE116="Leve"),AND(AC116="Alta",AE116="Menor")),"Moderado",IF(OR(AND(AC116="Muy Baja",AE116="Mayor"),AND(AC116="Baja",AE116="Mayor"),AND(AC116="Media",AE116="Mayor"),AND(AC116="Alta",AE116="Moderado"),AND(AC116="Alta",AE116="Mayor"),AND(AC116="Muy Alta",AE116="Leve"),AND(AC116="Muy Alta",AE116="Menor"),AND(AC116="Muy Alta",AE116="Moderado"),AND(AC116="Muy Alta",AE116="Mayor")),"Alto",IF(OR(AND(AC116="Muy Baja",AE116="Catastrófico"),AND(AC116="Baja",AE116="Catastrófico"),AND(AC116="Media",AE116="Catastrófico"),AND(AC116="Alta",AE116="Catastrófico"),AND(AC116="Muy Alta",AE116="Catastrófico")),"Extremo","")))),"")</f>
        <v>Alto</v>
      </c>
      <c r="AH116" s="603" t="s">
        <v>290</v>
      </c>
      <c r="AI116" s="603" t="s">
        <v>274</v>
      </c>
      <c r="AJ116" s="603" t="s">
        <v>275</v>
      </c>
      <c r="AK116" s="813" t="s">
        <v>276</v>
      </c>
      <c r="AL116" s="813" t="s">
        <v>277</v>
      </c>
      <c r="AM116" s="603" t="s">
        <v>284</v>
      </c>
      <c r="AN116" s="810" t="s">
        <v>118</v>
      </c>
      <c r="AO116" s="8"/>
    </row>
    <row r="117" spans="1:41" s="3" customFormat="1" ht="27" customHeight="1">
      <c r="A117" s="1"/>
      <c r="B117" s="768"/>
      <c r="C117" s="803"/>
      <c r="D117" s="780"/>
      <c r="E117" s="603"/>
      <c r="F117" s="603"/>
      <c r="G117" s="603"/>
      <c r="H117" s="622"/>
      <c r="I117" s="603"/>
      <c r="J117" s="603"/>
      <c r="K117" s="596"/>
      <c r="L117" s="598"/>
      <c r="M117" s="605"/>
      <c r="N117" s="598">
        <f ca="1">IF(NOT(ISERROR(MATCH(M117,_xlfn.ANCHORARRAY(H122),0))),#REF!&amp;"Por favor no seleccionar los criterios de impacto",M117)</f>
        <v>0</v>
      </c>
      <c r="O117" s="596"/>
      <c r="P117" s="598"/>
      <c r="Q117" s="600"/>
      <c r="R117" s="26">
        <v>2</v>
      </c>
      <c r="S117" s="806"/>
      <c r="T117" s="806"/>
      <c r="U117" s="808"/>
      <c r="V117" s="810"/>
      <c r="W117" s="810"/>
      <c r="X117" s="812"/>
      <c r="Y117" s="810"/>
      <c r="Z117" s="810"/>
      <c r="AA117" s="810"/>
      <c r="AB117" s="815"/>
      <c r="AC117" s="596"/>
      <c r="AD117" s="812"/>
      <c r="AE117" s="596"/>
      <c r="AF117" s="812"/>
      <c r="AG117" s="600"/>
      <c r="AH117" s="603"/>
      <c r="AI117" s="603"/>
      <c r="AJ117" s="603"/>
      <c r="AK117" s="813"/>
      <c r="AL117" s="813"/>
      <c r="AM117" s="603"/>
      <c r="AN117" s="810"/>
      <c r="AO117" s="8"/>
    </row>
    <row r="118" spans="1:41" s="3" customFormat="1" ht="27" customHeight="1" thickBot="1">
      <c r="A118" s="1"/>
      <c r="B118" s="768"/>
      <c r="C118" s="803"/>
      <c r="D118" s="638"/>
      <c r="E118" s="638"/>
      <c r="F118" s="639"/>
      <c r="G118" s="639"/>
      <c r="H118" s="119"/>
      <c r="I118" s="119"/>
      <c r="J118" s="119"/>
      <c r="K118" s="119"/>
      <c r="L118" s="119"/>
      <c r="M118" s="119"/>
      <c r="N118" s="119"/>
      <c r="O118" s="119"/>
      <c r="P118" s="120"/>
      <c r="Q118" s="121"/>
      <c r="R118" s="119"/>
      <c r="S118" s="119"/>
      <c r="T118" s="119"/>
      <c r="U118" s="119"/>
      <c r="V118" s="122"/>
      <c r="W118" s="119"/>
      <c r="X118" s="119"/>
      <c r="Y118" s="119"/>
      <c r="Z118" s="120"/>
      <c r="AA118" s="121"/>
      <c r="AB118" s="816"/>
      <c r="AC118" s="817"/>
      <c r="AD118" s="817"/>
      <c r="AE118" s="817"/>
      <c r="AF118" s="817"/>
      <c r="AG118" s="817"/>
      <c r="AH118" s="818"/>
      <c r="AI118" s="302"/>
      <c r="AJ118" s="302"/>
      <c r="AK118" s="302"/>
      <c r="AL118" s="302"/>
      <c r="AM118" s="302"/>
      <c r="AN118" s="302"/>
      <c r="AO118" s="8"/>
    </row>
    <row r="119" spans="1:41" s="3" customFormat="1" ht="27" customHeight="1" thickBot="1">
      <c r="A119" s="1"/>
      <c r="B119" s="768"/>
      <c r="C119" s="309" t="s">
        <v>1</v>
      </c>
      <c r="D119" s="48" t="s">
        <v>2</v>
      </c>
      <c r="E119" s="310" t="s">
        <v>6</v>
      </c>
      <c r="F119" s="310" t="s">
        <v>7</v>
      </c>
      <c r="G119" s="310" t="s">
        <v>8</v>
      </c>
      <c r="H119" s="310" t="s">
        <v>9</v>
      </c>
      <c r="I119" s="310" t="s">
        <v>10</v>
      </c>
      <c r="J119" s="309" t="s">
        <v>11</v>
      </c>
      <c r="K119" s="309" t="s">
        <v>12</v>
      </c>
      <c r="L119" s="309" t="s">
        <v>13</v>
      </c>
      <c r="M119" s="309" t="s">
        <v>14</v>
      </c>
      <c r="N119" s="309" t="s">
        <v>15</v>
      </c>
      <c r="O119" s="309" t="s">
        <v>16</v>
      </c>
      <c r="P119" s="309" t="s">
        <v>13</v>
      </c>
      <c r="Q119" s="309" t="s">
        <v>17</v>
      </c>
      <c r="R119" s="309" t="s">
        <v>18</v>
      </c>
      <c r="S119" s="309" t="s">
        <v>19</v>
      </c>
      <c r="T119" s="309" t="s">
        <v>20</v>
      </c>
      <c r="U119" s="309" t="s">
        <v>21</v>
      </c>
      <c r="V119" s="309" t="s">
        <v>35</v>
      </c>
      <c r="W119" s="309" t="s">
        <v>36</v>
      </c>
      <c r="X119" s="309" t="s">
        <v>37</v>
      </c>
      <c r="Y119" s="309" t="s">
        <v>38</v>
      </c>
      <c r="Z119" s="309" t="s">
        <v>39</v>
      </c>
      <c r="AA119" s="310" t="s">
        <v>40</v>
      </c>
      <c r="AB119" s="309" t="s">
        <v>24</v>
      </c>
      <c r="AC119" s="310" t="s">
        <v>25</v>
      </c>
      <c r="AD119" s="310" t="s">
        <v>13</v>
      </c>
      <c r="AE119" s="310" t="s">
        <v>26</v>
      </c>
      <c r="AF119" s="310" t="s">
        <v>13</v>
      </c>
      <c r="AG119" s="309" t="s">
        <v>27</v>
      </c>
      <c r="AH119" s="310" t="s">
        <v>28</v>
      </c>
      <c r="AI119" s="307" t="s">
        <v>72</v>
      </c>
      <c r="AJ119" s="308" t="s">
        <v>30</v>
      </c>
      <c r="AK119" s="307" t="s">
        <v>31</v>
      </c>
      <c r="AL119" s="307" t="s">
        <v>32</v>
      </c>
      <c r="AM119" s="308" t="s">
        <v>33</v>
      </c>
      <c r="AN119" s="308" t="s">
        <v>34</v>
      </c>
      <c r="AO119" s="8"/>
    </row>
    <row r="120" spans="1:41" s="3" customFormat="1" ht="27" customHeight="1" thickBot="1">
      <c r="A120" s="1"/>
      <c r="B120" s="768"/>
      <c r="C120" s="540" t="s">
        <v>291</v>
      </c>
      <c r="D120" s="541"/>
      <c r="E120" s="541"/>
      <c r="F120" s="541"/>
      <c r="G120" s="541"/>
      <c r="H120" s="541"/>
      <c r="I120" s="541"/>
      <c r="J120" s="541"/>
      <c r="K120" s="541"/>
      <c r="L120" s="541"/>
      <c r="M120" s="541"/>
      <c r="N120" s="541"/>
      <c r="O120" s="541"/>
      <c r="P120" s="541"/>
      <c r="Q120" s="541"/>
      <c r="R120" s="541"/>
      <c r="S120" s="541"/>
      <c r="T120" s="541"/>
      <c r="U120" s="541"/>
      <c r="V120" s="541"/>
      <c r="W120" s="541"/>
      <c r="X120" s="541"/>
      <c r="Y120" s="541"/>
      <c r="Z120" s="541"/>
      <c r="AA120" s="541"/>
      <c r="AB120" s="541"/>
      <c r="AC120" s="541"/>
      <c r="AD120" s="541"/>
      <c r="AE120" s="541"/>
      <c r="AF120" s="541"/>
      <c r="AG120" s="541"/>
      <c r="AH120" s="542"/>
      <c r="AI120" s="70"/>
      <c r="AJ120" s="70"/>
      <c r="AK120" s="70"/>
      <c r="AL120" s="70"/>
      <c r="AM120" s="70"/>
      <c r="AN120" s="70"/>
      <c r="AO120" s="8"/>
    </row>
    <row r="121" spans="1:41" s="3" customFormat="1" ht="37.5" customHeight="1">
      <c r="A121" s="1"/>
      <c r="B121" s="768"/>
      <c r="C121" s="819" t="s">
        <v>500</v>
      </c>
      <c r="D121" s="822">
        <v>1</v>
      </c>
      <c r="E121" s="823" t="s">
        <v>292</v>
      </c>
      <c r="F121" s="823" t="s">
        <v>293</v>
      </c>
      <c r="G121" s="823" t="s">
        <v>294</v>
      </c>
      <c r="H121" s="823" t="s">
        <v>642</v>
      </c>
      <c r="I121" s="744" t="s">
        <v>210</v>
      </c>
      <c r="J121" s="744" t="s">
        <v>110</v>
      </c>
      <c r="K121" s="833" t="s">
        <v>111</v>
      </c>
      <c r="L121" s="834">
        <f>_xlfn.IFNA(VLOOKUP(K121,[15]Aux!$A$2:$B$6,2,FALSE)," ")</f>
        <v>0.8</v>
      </c>
      <c r="M121" s="658" t="s">
        <v>200</v>
      </c>
      <c r="N121" s="658" t="s">
        <v>200</v>
      </c>
      <c r="O121" s="827" t="s">
        <v>167</v>
      </c>
      <c r="P121" s="829">
        <f>_xlfn.IFNA(VLOOKUP(O121,[15]Aux!$C$2:$D$6,2,FALSE)," ")</f>
        <v>1</v>
      </c>
      <c r="Q121" s="831" t="str">
        <f t="array" ref="Q121">_xlfn.IFNA(INDEX('[15]Riesgo Inherente'!$N$12:$N$36,MATCH(K121&amp;O121,'[15]Riesgo Inherente'!$K$12:$K$36&amp;'[15]Riesgo Inherente'!$L$12:$L$36,0),0)," ")</f>
        <v>Extremo</v>
      </c>
      <c r="R121" s="71">
        <v>1</v>
      </c>
      <c r="S121" s="72" t="s">
        <v>643</v>
      </c>
      <c r="T121" s="72" t="s">
        <v>295</v>
      </c>
      <c r="U121" s="73" t="s">
        <v>6</v>
      </c>
      <c r="V121" s="74" t="s">
        <v>154</v>
      </c>
      <c r="W121" s="74" t="s">
        <v>54</v>
      </c>
      <c r="X121" s="75">
        <v>0.25</v>
      </c>
      <c r="Y121" s="76" t="s">
        <v>55</v>
      </c>
      <c r="Z121" s="76" t="s">
        <v>114</v>
      </c>
      <c r="AA121" s="77" t="s">
        <v>115</v>
      </c>
      <c r="AB121" s="311">
        <v>0.8</v>
      </c>
      <c r="AC121" s="312" t="s">
        <v>111</v>
      </c>
      <c r="AD121" s="311">
        <v>0.8</v>
      </c>
      <c r="AE121" s="313" t="s">
        <v>129</v>
      </c>
      <c r="AF121" s="311">
        <v>0.75</v>
      </c>
      <c r="AG121" s="312" t="s">
        <v>111</v>
      </c>
      <c r="AH121" s="314" t="s">
        <v>58</v>
      </c>
      <c r="AI121" s="302"/>
      <c r="AJ121" s="302"/>
      <c r="AK121" s="302"/>
      <c r="AL121" s="302"/>
      <c r="AM121" s="302"/>
      <c r="AN121" s="302"/>
      <c r="AO121" s="8"/>
    </row>
    <row r="122" spans="1:41" s="3" customFormat="1" ht="40.5" customHeight="1">
      <c r="A122" s="1"/>
      <c r="B122" s="768"/>
      <c r="C122" s="820"/>
      <c r="D122" s="698"/>
      <c r="E122" s="824"/>
      <c r="F122" s="824"/>
      <c r="G122" s="824"/>
      <c r="H122" s="824"/>
      <c r="I122" s="645"/>
      <c r="J122" s="645"/>
      <c r="K122" s="651"/>
      <c r="L122" s="835"/>
      <c r="M122" s="735"/>
      <c r="N122" s="735"/>
      <c r="O122" s="828"/>
      <c r="P122" s="830"/>
      <c r="Q122" s="832"/>
      <c r="R122" s="80">
        <v>2</v>
      </c>
      <c r="S122" s="315" t="s">
        <v>644</v>
      </c>
      <c r="T122" s="315" t="s">
        <v>296</v>
      </c>
      <c r="U122" s="81" t="s">
        <v>6</v>
      </c>
      <c r="V122" s="74" t="s">
        <v>154</v>
      </c>
      <c r="W122" s="74" t="s">
        <v>54</v>
      </c>
      <c r="X122" s="316">
        <v>0.25</v>
      </c>
      <c r="Y122" s="317" t="s">
        <v>55</v>
      </c>
      <c r="Z122" s="317" t="s">
        <v>114</v>
      </c>
      <c r="AA122" s="318" t="s">
        <v>115</v>
      </c>
      <c r="AB122" s="319">
        <v>0</v>
      </c>
      <c r="AC122" s="320" t="s">
        <v>79</v>
      </c>
      <c r="AD122" s="319">
        <v>0</v>
      </c>
      <c r="AE122" s="321" t="s">
        <v>119</v>
      </c>
      <c r="AF122" s="319">
        <v>0</v>
      </c>
      <c r="AG122" s="321" t="s">
        <v>134</v>
      </c>
      <c r="AH122" s="322" t="s">
        <v>58</v>
      </c>
      <c r="AI122" s="302"/>
      <c r="AJ122" s="302"/>
      <c r="AK122" s="302"/>
      <c r="AL122" s="302"/>
      <c r="AM122" s="302"/>
      <c r="AN122" s="302"/>
      <c r="AO122" s="8"/>
    </row>
    <row r="123" spans="1:41" s="3" customFormat="1" ht="27" customHeight="1" thickBot="1">
      <c r="A123" s="1"/>
      <c r="B123" s="768"/>
      <c r="C123" s="821"/>
      <c r="D123" s="637"/>
      <c r="E123" s="638"/>
      <c r="F123" s="639"/>
      <c r="G123" s="639"/>
      <c r="H123" s="119"/>
      <c r="I123" s="119"/>
      <c r="J123" s="119"/>
      <c r="K123" s="119"/>
      <c r="L123" s="119"/>
      <c r="M123" s="119"/>
      <c r="N123" s="119"/>
      <c r="O123" s="119"/>
      <c r="P123" s="120"/>
      <c r="Q123" s="121"/>
      <c r="R123" s="119"/>
      <c r="S123" s="119"/>
      <c r="T123" s="119"/>
      <c r="U123" s="119"/>
      <c r="V123" s="122"/>
      <c r="W123" s="119"/>
      <c r="X123" s="119"/>
      <c r="Y123" s="119"/>
      <c r="Z123" s="120"/>
      <c r="AA123" s="121"/>
      <c r="AB123" s="816"/>
      <c r="AC123" s="817"/>
      <c r="AD123" s="817"/>
      <c r="AE123" s="817"/>
      <c r="AF123" s="817"/>
      <c r="AG123" s="817"/>
      <c r="AH123" s="818"/>
      <c r="AI123" s="302"/>
      <c r="AJ123" s="302"/>
      <c r="AK123" s="302"/>
      <c r="AL123" s="302"/>
      <c r="AM123" s="302"/>
      <c r="AN123" s="302"/>
      <c r="AO123" s="8"/>
    </row>
    <row r="124" spans="1:41" s="3" customFormat="1" ht="27" customHeight="1" thickBot="1">
      <c r="A124" s="1"/>
      <c r="B124" s="768"/>
      <c r="C124" s="48" t="s">
        <v>1</v>
      </c>
      <c r="D124" s="48" t="s">
        <v>2</v>
      </c>
      <c r="E124" s="49" t="s">
        <v>6</v>
      </c>
      <c r="F124" s="49" t="s">
        <v>7</v>
      </c>
      <c r="G124" s="49" t="s">
        <v>8</v>
      </c>
      <c r="H124" s="49" t="s">
        <v>9</v>
      </c>
      <c r="I124" s="49" t="s">
        <v>10</v>
      </c>
      <c r="J124" s="48" t="s">
        <v>11</v>
      </c>
      <c r="K124" s="48" t="s">
        <v>12</v>
      </c>
      <c r="L124" s="48" t="s">
        <v>13</v>
      </c>
      <c r="M124" s="48" t="s">
        <v>14</v>
      </c>
      <c r="N124" s="48" t="s">
        <v>15</v>
      </c>
      <c r="O124" s="48" t="s">
        <v>16</v>
      </c>
      <c r="P124" s="48" t="s">
        <v>13</v>
      </c>
      <c r="Q124" s="48" t="s">
        <v>17</v>
      </c>
      <c r="R124" s="48" t="s">
        <v>18</v>
      </c>
      <c r="S124" s="48" t="s">
        <v>19</v>
      </c>
      <c r="T124" s="48" t="s">
        <v>20</v>
      </c>
      <c r="U124" s="48" t="s">
        <v>21</v>
      </c>
      <c r="V124" s="48" t="s">
        <v>35</v>
      </c>
      <c r="W124" s="48" t="s">
        <v>36</v>
      </c>
      <c r="X124" s="48" t="s">
        <v>37</v>
      </c>
      <c r="Y124" s="48" t="s">
        <v>38</v>
      </c>
      <c r="Z124" s="48" t="s">
        <v>39</v>
      </c>
      <c r="AA124" s="49" t="s">
        <v>40</v>
      </c>
      <c r="AB124" s="48" t="s">
        <v>24</v>
      </c>
      <c r="AC124" s="49" t="s">
        <v>25</v>
      </c>
      <c r="AD124" s="49" t="s">
        <v>13</v>
      </c>
      <c r="AE124" s="49" t="s">
        <v>26</v>
      </c>
      <c r="AF124" s="49" t="s">
        <v>13</v>
      </c>
      <c r="AG124" s="48" t="s">
        <v>27</v>
      </c>
      <c r="AH124" s="49" t="s">
        <v>28</v>
      </c>
      <c r="AI124" s="48" t="s">
        <v>72</v>
      </c>
      <c r="AJ124" s="49" t="s">
        <v>30</v>
      </c>
      <c r="AK124" s="48" t="s">
        <v>31</v>
      </c>
      <c r="AL124" s="48" t="s">
        <v>32</v>
      </c>
      <c r="AM124" s="49" t="s">
        <v>33</v>
      </c>
      <c r="AN124" s="49" t="s">
        <v>34</v>
      </c>
      <c r="AO124" s="8"/>
    </row>
    <row r="125" spans="1:41" s="3" customFormat="1" ht="22.5" customHeight="1" thickBot="1">
      <c r="A125" s="1"/>
      <c r="B125" s="768"/>
      <c r="C125" s="540" t="s">
        <v>297</v>
      </c>
      <c r="D125" s="541"/>
      <c r="E125" s="541"/>
      <c r="F125" s="541"/>
      <c r="G125" s="541"/>
      <c r="H125" s="541"/>
      <c r="I125" s="541"/>
      <c r="J125" s="541"/>
      <c r="K125" s="541"/>
      <c r="L125" s="541"/>
      <c r="M125" s="541"/>
      <c r="N125" s="541"/>
      <c r="O125" s="541"/>
      <c r="P125" s="541"/>
      <c r="Q125" s="541"/>
      <c r="R125" s="541"/>
      <c r="S125" s="541"/>
      <c r="T125" s="541"/>
      <c r="U125" s="541"/>
      <c r="V125" s="541"/>
      <c r="W125" s="541"/>
      <c r="X125" s="541"/>
      <c r="Y125" s="541"/>
      <c r="Z125" s="541"/>
      <c r="AA125" s="541"/>
      <c r="AB125" s="541"/>
      <c r="AC125" s="541"/>
      <c r="AD125" s="541"/>
      <c r="AE125" s="541"/>
      <c r="AF125" s="541"/>
      <c r="AG125" s="541"/>
      <c r="AH125" s="541"/>
      <c r="AI125" s="51"/>
      <c r="AJ125" s="51"/>
      <c r="AK125" s="51"/>
      <c r="AL125" s="51"/>
      <c r="AM125" s="51"/>
      <c r="AN125" s="53"/>
      <c r="AO125" s="8"/>
    </row>
    <row r="126" spans="1:41" s="3" customFormat="1" ht="27" customHeight="1">
      <c r="A126" s="1"/>
      <c r="B126" s="768"/>
      <c r="C126" s="825" t="s">
        <v>501</v>
      </c>
      <c r="D126" s="323">
        <v>1</v>
      </c>
      <c r="E126" s="411" t="s">
        <v>44</v>
      </c>
      <c r="F126" s="411" t="s">
        <v>298</v>
      </c>
      <c r="G126" s="411" t="s">
        <v>299</v>
      </c>
      <c r="H126" s="412" t="s">
        <v>533</v>
      </c>
      <c r="I126" s="411" t="s">
        <v>77</v>
      </c>
      <c r="J126" s="411" t="s">
        <v>99</v>
      </c>
      <c r="K126" s="133" t="s">
        <v>116</v>
      </c>
      <c r="L126" s="206">
        <f>IF(K126="","",IF(K126="Muy Baja",0.2,IF(K126="Baja",0.4,IF(K126="Media",0.6,IF(K126="Alta",0.8,IF(K126="Muy Alta",1,))))))</f>
        <v>0.6</v>
      </c>
      <c r="M126" s="413" t="s">
        <v>50</v>
      </c>
      <c r="N126" s="414" t="str">
        <f>IF(M126="","",IF(NOT(ISERROR(MATCH(M126,'[16]Tabla Impacto'!$B$37:$B$39,0))),'[16]Tabla Impacto'!$F$37&amp;"Por favor no seleccionar los criterios de impacto(Afectación Económica o presupuestal y Pérdida Reputacional)",M126))</f>
        <v xml:space="preserve">     Genera medianas consecuencias sobre la entidad</v>
      </c>
      <c r="O126" s="133" t="str">
        <f>IF(OR(M126='[17]Tabla Impacto'!$F$25,M126='[17]Tabla Impacto'!$F$31),"Leve",IF(OR(M126='[17]Tabla Impacto'!$F$26,M126='[17]Tabla Impacto'!$F$32),"Menor",IF(OR(M126='[17]Tabla Impacto'!$F$27,M126='[17]Tabla Impacto'!$F$33,M126='[17]Tabla Impacto'!$F$37),"Moderado",IF(OR(M126='[17]Tabla Impacto'!$F$28,M126='[17]Tabla Impacto'!$F$34,M126='[17]Tabla Impacto'!$F$38),"Mayor",IF(OR(M126='[17]Tabla Impacto'!$F$29,M126='[17]Tabla Impacto'!$F$35,M126='[17]Tabla Impacto'!$F$39),"Catastrófico","")))))</f>
        <v>Moderado</v>
      </c>
      <c r="P126" s="206">
        <f>IF(O126="","",IF(O126="Leve",0.2,IF(O126="Menor",0.4,IF(O126="Moderado",0.6,IF(O126="Mayor",0.8,IF(O126="Catastrófico",1,))))))</f>
        <v>0.6</v>
      </c>
      <c r="Q126" s="324" t="str">
        <f>IF(OR(AND(K126="Muy Baja",O126="Leve"),AND(K126="Muy Baja",O126="Menor"),AND(K126="Baja",O126="Leve")),"Bajo",IF(OR(AND(K126="Muy baja",O126="Moderado"),AND(K126="Baja",O126="Menor"),AND(K126="Baja",O126="Moderado"),AND(K126="Media",O126="Leve"),AND(K126="Media",O126="Menor"),AND(K126="Media",O126="Moderado"),AND(K126="Alta",O126="Leve"),AND(K126="Alta",O126="Menor")),"Moderado",IF(OR(AND(K126="Muy Baja",O126="Mayor"),AND(K126="Baja",O126="Mayor"),AND(K126="Media",O126="Mayor"),AND(K126="Alta",O126="Moderado"),AND(K126="Alta",O126="Mayor"),AND(K126="Muy Alta",O126="Leve"),AND(K126="Muy Alta",O126="Menor"),AND(K126="Muy Alta",O126="Moderado"),AND(K126="Muy Alta",O126="Mayor")),"Alto",IF(OR(AND(K126="Muy Baja",O126="Catastrófico"),AND(K126="Baja",O126="Catastrófico"),AND(K126="Media",O126="Catastrófico"),AND(K126="Alta",O126="Catastrófico"),AND(K126="Muy Alta",O126="Catastrófico")),"Extremo",""))))</f>
        <v>Moderado</v>
      </c>
      <c r="R126" s="87">
        <v>1</v>
      </c>
      <c r="S126" s="415" t="s">
        <v>536</v>
      </c>
      <c r="T126" s="410" t="s">
        <v>537</v>
      </c>
      <c r="U126" s="87" t="str">
        <f>IF(OR(V126="Preventivo",V126="Detectivo"),"Probabilidad",IF(V126="Correctivo","Impacto",""))</f>
        <v>Probabilidad</v>
      </c>
      <c r="V126" s="137" t="s">
        <v>88</v>
      </c>
      <c r="W126" s="137" t="s">
        <v>54</v>
      </c>
      <c r="X126" s="86" t="str">
        <f>IF(AND(V126="Preventivo",W126="Automático"),"50%",IF(AND(V126="Preventivo",W126="Manual"),"40%",IF(AND(V126="Detectivo",W126="Automático"),"40%",IF(AND(V126="Detectivo",W126="Manual"),"30%",IF(AND(V126="Correctivo",W126="Automático"),"35%",IF(AND(V126="Correctivo",W126="Manual"),"25%",""))))))</f>
        <v>40%</v>
      </c>
      <c r="Y126" s="137" t="s">
        <v>55</v>
      </c>
      <c r="Z126" s="137" t="s">
        <v>95</v>
      </c>
      <c r="AA126" s="137" t="s">
        <v>57</v>
      </c>
      <c r="AB126" s="191">
        <f>IFERROR(IF(U126="Probabilidad",(L126-(+L126*X126)),IF(U126="Impacto",L126,"")),"")</f>
        <v>0.36</v>
      </c>
      <c r="AC126" s="133" t="str">
        <f>IFERROR(IF(AB126="","",IF(AB126&lt;=0.2,"Muy Baja",IF(AB126&lt;=0.4,"Baja",IF(AB126&lt;=0.6,"Media",IF(AB126&lt;=0.8,"Alta","Muy Alta"))))),"")</f>
        <v>Baja</v>
      </c>
      <c r="AD126" s="86">
        <f>+AB126</f>
        <v>0.36</v>
      </c>
      <c r="AE126" s="133" t="str">
        <f>IFERROR(IF(AF126="","",IF(AF126&lt;=0.2,"Leve",IF(AF126&lt;=0.4,"Menor",IF(AF126&lt;=0.6,"Moderado",IF(AF126&lt;=0.8,"Mayor","Catastrófico"))))),"")</f>
        <v>Moderado</v>
      </c>
      <c r="AF126" s="86">
        <f>IFERROR(IF(U126="Impacto",(P126-(+P126*X126)),IF(U126="Probabilidad",P126,"")),"")</f>
        <v>0.6</v>
      </c>
      <c r="AG126" s="134" t="str">
        <f>IFERROR(IF(OR(AND(AC126="Muy Baja",AE126="Leve"),AND(AC126="Muy Baja",AE126="Menor"),AND(AC126="Baja",AE126="Leve")),"Bajo",IF(OR(AND(AC126="Muy baja",AE126="Moderado"),AND(AC126="Baja",AE126="Menor"),AND(AC126="Baja",AE126="Moderado"),AND(AC126="Media",AE126="Leve"),AND(AC126="Media",AE126="Menor"),AND(AC126="Media",AE126="Moderado"),AND(AC126="Alta",AE126="Leve"),AND(AC126="Alta",AE126="Menor")),"Moderado",IF(OR(AND(AC126="Muy Baja",AE126="Mayor"),AND(AC126="Baja",AE126="Mayor"),AND(AC126="Media",AE126="Mayor"),AND(AC126="Alta",AE126="Moderado"),AND(AC126="Alta",AE126="Mayor"),AND(AC126="Muy Alta",AE126="Leve"),AND(AC126="Muy Alta",AE126="Menor"),AND(AC126="Muy Alta",AE126="Moderado"),AND(AC126="Muy Alta",AE126="Mayor")),"Alto",IF(OR(AND(AC126="Muy Baja",AE126="Catastrófico"),AND(AC126="Baja",AE126="Catastrófico"),AND(AC126="Media",AE126="Catastrófico"),AND(AC126="Alta",AE126="Catastrófico"),AND(AC126="Muy Alta",AE126="Catastrófico")),"Extremo","")))),"")</f>
        <v>Moderado</v>
      </c>
      <c r="AH126" s="137" t="s">
        <v>58</v>
      </c>
      <c r="AI126" s="325"/>
      <c r="AJ126" s="325"/>
      <c r="AK126" s="325"/>
      <c r="AL126" s="325"/>
      <c r="AM126" s="325"/>
      <c r="AN126" s="325"/>
      <c r="AO126" s="8"/>
    </row>
    <row r="127" spans="1:41" s="3" customFormat="1" ht="27" customHeight="1">
      <c r="A127" s="1"/>
      <c r="B127" s="768"/>
      <c r="C127" s="826"/>
      <c r="D127" s="326">
        <v>2</v>
      </c>
      <c r="E127" s="411" t="s">
        <v>44</v>
      </c>
      <c r="F127" s="411" t="s">
        <v>300</v>
      </c>
      <c r="G127" s="411" t="s">
        <v>301</v>
      </c>
      <c r="H127" s="412" t="s">
        <v>534</v>
      </c>
      <c r="I127" s="411" t="s">
        <v>77</v>
      </c>
      <c r="J127" s="411" t="s">
        <v>99</v>
      </c>
      <c r="K127" s="139" t="s">
        <v>116</v>
      </c>
      <c r="L127" s="83">
        <f>IF(K127="","",IF(K127="Muy Baja",0.2,IF(K127="Baja",0.4,IF(K127="Media",0.6,IF(K127="Alta",0.8,IF(K127="Muy Alta",1,))))))</f>
        <v>0.6</v>
      </c>
      <c r="M127" s="413" t="s">
        <v>50</v>
      </c>
      <c r="N127" s="414" t="str">
        <f>IF(M127="","",IF(NOT(ISERROR(MATCH(M127,'[16]Tabla Impacto'!$B$37:$B$39,0))),'[16]Tabla Impacto'!$F$37&amp;"Por favor no seleccionar los criterios de impacto(Afectación Económica o presupuestal y Pérdida Reputacional)",M127))</f>
        <v xml:space="preserve">     Genera medianas consecuencias sobre la entidad</v>
      </c>
      <c r="O127" s="139" t="str">
        <f>IF(OR(M127='[17]Tabla Impacto'!$F$25,M127='[17]Tabla Impacto'!$F$31),"Leve",IF(OR(M127='[17]Tabla Impacto'!$F$26,M127='[17]Tabla Impacto'!$F$32),"Menor",IF(OR(M127='[17]Tabla Impacto'!$F$27,M127='[17]Tabla Impacto'!$F$33,M127='[17]Tabla Impacto'!$F$37),"Moderado",IF(OR(M127='[17]Tabla Impacto'!$F$28,M127='[17]Tabla Impacto'!$F$34,M127='[17]Tabla Impacto'!$F$38),"Mayor",IF(OR(M127='[17]Tabla Impacto'!$F$29,M127='[17]Tabla Impacto'!$F$35,M127='[17]Tabla Impacto'!$F$39),"Catastrófico","")))))</f>
        <v>Moderado</v>
      </c>
      <c r="P127" s="83">
        <f>IF(O127="","",IF(O127="Leve",0.2,IF(O127="Menor",0.4,IF(O127="Moderado",0.6,IF(O127="Mayor",0.8,IF(O127="Catastrófico",1,))))))</f>
        <v>0.6</v>
      </c>
      <c r="Q127" s="196" t="str">
        <f>IF(OR(AND(K127="Muy Baja",O127="Leve"),AND(K127="Muy Baja",O127="Menor"),AND(K127="Baja",O127="Leve")),"Bajo",IF(OR(AND(K127="Muy baja",O127="Moderado"),AND(K127="Baja",O127="Menor"),AND(K127="Baja",O127="Moderado"),AND(K127="Media",O127="Leve"),AND(K127="Media",O127="Menor"),AND(K127="Media",O127="Moderado"),AND(K127="Alta",O127="Leve"),AND(K127="Alta",O127="Menor")),"Moderado",IF(OR(AND(K127="Muy Baja",O127="Mayor"),AND(K127="Baja",O127="Mayor"),AND(K127="Media",O127="Mayor"),AND(K127="Alta",O127="Moderado"),AND(K127="Alta",O127="Mayor"),AND(K127="Muy Alta",O127="Leve"),AND(K127="Muy Alta",O127="Menor"),AND(K127="Muy Alta",O127="Moderado"),AND(K127="Muy Alta",O127="Mayor")),"Alto",IF(OR(AND(K127="Muy Baja",O127="Catastrófico"),AND(K127="Baja",O127="Catastrófico"),AND(K127="Media",O127="Catastrófico"),AND(K127="Alta",O127="Catastrófico"),AND(K127="Muy Alta",O127="Catastrófico")),"Extremo",""))))</f>
        <v>Moderado</v>
      </c>
      <c r="R127" s="192">
        <v>1</v>
      </c>
      <c r="S127" s="415" t="s">
        <v>538</v>
      </c>
      <c r="T127" s="410" t="s">
        <v>302</v>
      </c>
      <c r="U127" s="192" t="str">
        <f>IF(OR(V127="Preventivo",V127="Detectivo"),"Probabilidad",IF(V127="Correctivo","Impacto",""))</f>
        <v>Probabilidad</v>
      </c>
      <c r="V127" s="144" t="s">
        <v>88</v>
      </c>
      <c r="W127" s="144" t="s">
        <v>54</v>
      </c>
      <c r="X127" s="140" t="str">
        <f>IF(AND(V127="Preventivo",W127="Automático"),"50%",IF(AND(V127="Preventivo",W127="Manual"),"40%",IF(AND(V127="Detectivo",W127="Automático"),"40%",IF(AND(V127="Detectivo",W127="Manual"),"30%",IF(AND(V127="Correctivo",W127="Automático"),"35%",IF(AND(V127="Correctivo",W127="Manual"),"25%",""))))))</f>
        <v>40%</v>
      </c>
      <c r="Y127" s="144" t="s">
        <v>55</v>
      </c>
      <c r="Z127" s="144" t="s">
        <v>95</v>
      </c>
      <c r="AA127" s="144" t="s">
        <v>57</v>
      </c>
      <c r="AB127" s="194">
        <f>IFERROR(IF(U127="Probabilidad",(L127-(+L127*X127)),IF(U127="Impacto",L127,"")),"")</f>
        <v>0.36</v>
      </c>
      <c r="AC127" s="139" t="str">
        <f>IFERROR(IF(AB127="","",IF(AB127&lt;=0.2,"Muy Baja",IF(AB127&lt;=0.4,"Baja",IF(AB127&lt;=0.6,"Media",IF(AB127&lt;=0.8,"Alta","Muy Alta"))))),"")</f>
        <v>Baja</v>
      </c>
      <c r="AD127" s="140">
        <f>+AB127</f>
        <v>0.36</v>
      </c>
      <c r="AE127" s="139" t="str">
        <f>IFERROR(IF(AF127="","",IF(AF127&lt;=0.2,"Leve",IF(AF127&lt;=0.4,"Menor",IF(AF127&lt;=0.6,"Moderado",IF(AF127&lt;=0.8,"Mayor","Catastrófico"))))),"")</f>
        <v>Moderado</v>
      </c>
      <c r="AF127" s="140">
        <f>IFERROR(IF(U127="Impacto",(P127-(+P127*X127)),IF(U127="Probabilidad",P127,"")),"")</f>
        <v>0.6</v>
      </c>
      <c r="AG127" s="141" t="str">
        <f>IFERROR(IF(OR(AND(AC127="Muy Baja",AE127="Leve"),AND(AC127="Muy Baja",AE127="Menor"),AND(AC127="Baja",AE127="Leve")),"Bajo",IF(OR(AND(AC127="Muy baja",AE127="Moderado"),AND(AC127="Baja",AE127="Menor"),AND(AC127="Baja",AE127="Moderado"),AND(AC127="Media",AE127="Leve"),AND(AC127="Media",AE127="Menor"),AND(AC127="Media",AE127="Moderado"),AND(AC127="Alta",AE127="Leve"),AND(AC127="Alta",AE127="Menor")),"Moderado",IF(OR(AND(AC127="Muy Baja",AE127="Mayor"),AND(AC127="Baja",AE127="Mayor"),AND(AC127="Media",AE127="Mayor"),AND(AC127="Alta",AE127="Moderado"),AND(AC127="Alta",AE127="Mayor"),AND(AC127="Muy Alta",AE127="Leve"),AND(AC127="Muy Alta",AE127="Menor"),AND(AC127="Muy Alta",AE127="Moderado"),AND(AC127="Muy Alta",AE127="Mayor")),"Alto",IF(OR(AND(AC127="Muy Baja",AE127="Catastrófico"),AND(AC127="Baja",AE127="Catastrófico"),AND(AC127="Media",AE127="Catastrófico"),AND(AC127="Alta",AE127="Catastrófico"),AND(AC127="Muy Alta",AE127="Catastrófico")),"Extremo","")))),"")</f>
        <v>Moderado</v>
      </c>
      <c r="AH127" s="144" t="s">
        <v>58</v>
      </c>
      <c r="AI127" s="302"/>
      <c r="AJ127" s="302"/>
      <c r="AK127" s="302"/>
      <c r="AL127" s="302"/>
      <c r="AM127" s="302"/>
      <c r="AN127" s="302"/>
      <c r="AO127" s="8"/>
    </row>
    <row r="128" spans="1:41" s="3" customFormat="1" ht="27" customHeight="1">
      <c r="A128" s="1"/>
      <c r="B128" s="768"/>
      <c r="C128" s="826"/>
      <c r="D128" s="326">
        <v>3</v>
      </c>
      <c r="E128" s="411" t="s">
        <v>121</v>
      </c>
      <c r="F128" s="418" t="s">
        <v>303</v>
      </c>
      <c r="G128" s="418" t="s">
        <v>304</v>
      </c>
      <c r="H128" s="419" t="s">
        <v>535</v>
      </c>
      <c r="I128" s="411" t="s">
        <v>77</v>
      </c>
      <c r="J128" s="418" t="s">
        <v>99</v>
      </c>
      <c r="K128" s="139" t="s">
        <v>49</v>
      </c>
      <c r="L128" s="83">
        <f>IF(K128="","",IF(K128="Muy Baja",0.2,IF(K128="Baja",0.4,IF(K128="Media",0.6,IF(K128="Alta",0.8,IF(K128="Muy Alta",1,))))))</f>
        <v>0.4</v>
      </c>
      <c r="M128" s="416" t="s">
        <v>50</v>
      </c>
      <c r="N128" s="417" t="str">
        <f>IF(M128="","",IF(NOT(ISERROR(MATCH(M128,'[16]Tabla Impacto'!$B$37:$B$39,0))),'[16]Tabla Impacto'!$F$37&amp;"Por favor no seleccionar los criterios de impacto(Afectación Económica o presupuestal y Pérdida Reputacional)",M128))</f>
        <v xml:space="preserve">     Genera medianas consecuencias sobre la entidad</v>
      </c>
      <c r="O128" s="139" t="str">
        <f>IF(OR(M128='[17]Tabla Impacto'!$F$25,M128='[17]Tabla Impacto'!$F$31),"Leve",IF(OR(M128='[17]Tabla Impacto'!$F$26,M128='[17]Tabla Impacto'!$F$32),"Menor",IF(OR(M128='[17]Tabla Impacto'!$F$27,M128='[17]Tabla Impacto'!$F$33,M128='[17]Tabla Impacto'!$F$37),"Moderado",IF(OR(M128='[17]Tabla Impacto'!$F$28,M128='[17]Tabla Impacto'!$F$34,M128='[17]Tabla Impacto'!$F$38),"Mayor",IF(OR(M128='[17]Tabla Impacto'!$F$29,M128='[17]Tabla Impacto'!$F$35,M128='[17]Tabla Impacto'!$F$39),"Catastrófico","")))))</f>
        <v>Moderado</v>
      </c>
      <c r="P128" s="83">
        <f>IF(O128="","",IF(O128="Leve",0.2,IF(O128="Menor",0.4,IF(O128="Moderado",0.6,IF(O128="Mayor",0.8,IF(O128="Catastrófico",1,))))))</f>
        <v>0.6</v>
      </c>
      <c r="Q128" s="327" t="str">
        <f>IF(OR(AND(K128="Muy Baja",O128="Leve"),AND(K128="Muy Baja",O128="Menor"),AND(K128="Baja",O128="Leve")),"Bajo",IF(OR(AND(K128="Muy baja",O128="Moderado"),AND(K128="Baja",O128="Menor"),AND(K128="Baja",O128="Moderado"),AND(K128="Media",O128="Leve"),AND(K128="Media",O128="Menor"),AND(K128="Media",O128="Moderado"),AND(K128="Alta",O128="Leve"),AND(K128="Alta",O128="Menor")),"Moderado",IF(OR(AND(K128="Muy Baja",O128="Mayor"),AND(K128="Baja",O128="Mayor"),AND(K128="Media",O128="Mayor"),AND(K128="Alta",O128="Moderado"),AND(K128="Alta",O128="Mayor"),AND(K128="Muy Alta",O128="Leve"),AND(K128="Muy Alta",O128="Menor"),AND(K128="Muy Alta",O128="Moderado"),AND(K128="Muy Alta",O128="Mayor")),"Alto",IF(OR(AND(K128="Muy Baja",O128="Catastrófico"),AND(K128="Baja",O128="Catastrófico"),AND(K128="Media",O128="Catastrófico"),AND(K128="Alta",O128="Catastrófico"),AND(K128="Muy Alta",O128="Catastrófico")),"Extremo",""))))</f>
        <v>Moderado</v>
      </c>
      <c r="R128" s="192">
        <v>1</v>
      </c>
      <c r="S128" s="415" t="s">
        <v>539</v>
      </c>
      <c r="T128" s="410" t="s">
        <v>305</v>
      </c>
      <c r="U128" s="192" t="str">
        <f>IF(OR(V128="Preventivo",V128="Detectivo"),"Probabilidad",IF(V128="Correctivo","Impacto",""))</f>
        <v>Probabilidad</v>
      </c>
      <c r="V128" s="144" t="s">
        <v>88</v>
      </c>
      <c r="W128" s="144" t="s">
        <v>54</v>
      </c>
      <c r="X128" s="140" t="str">
        <f>IF(AND(V128="Preventivo",W128="Automático"),"50%",IF(AND(V128="Preventivo",W128="Manual"),"40%",IF(AND(V128="Detectivo",W128="Automático"),"40%",IF(AND(V128="Detectivo",W128="Manual"),"30%",IF(AND(V128="Correctivo",W128="Automático"),"35%",IF(AND(V128="Correctivo",W128="Manual"),"25%",""))))))</f>
        <v>40%</v>
      </c>
      <c r="Y128" s="144" t="s">
        <v>55</v>
      </c>
      <c r="Z128" s="144" t="s">
        <v>95</v>
      </c>
      <c r="AA128" s="144" t="s">
        <v>57</v>
      </c>
      <c r="AB128" s="194">
        <f>IFERROR(IF(U128="Probabilidad",(L128-(+L128*X128)),IF(U128="Impacto",L128,"")),"")</f>
        <v>0.24</v>
      </c>
      <c r="AC128" s="139" t="str">
        <f>IFERROR(IF(AB128="","",IF(AB128&lt;=0.2,"Muy Baja",IF(AB128&lt;=0.4,"Baja",IF(AB128&lt;=0.6,"Media",IF(AB128&lt;=0.8,"Alta","Muy Alta"))))),"")</f>
        <v>Baja</v>
      </c>
      <c r="AD128" s="140">
        <f>+AB128</f>
        <v>0.24</v>
      </c>
      <c r="AE128" s="139" t="str">
        <f>IFERROR(IF(AF128="","",IF(AF128&lt;=0.2,"Leve",IF(AF128&lt;=0.4,"Menor",IF(AF128&lt;=0.6,"Moderado",IF(AF128&lt;=0.8,"Mayor","Catastrófico"))))),"")</f>
        <v>Moderado</v>
      </c>
      <c r="AF128" s="140">
        <f>IFERROR(IF(U128="Impacto",(P128-(+P128*X128)),IF(U128="Probabilidad",P128,"")),"")</f>
        <v>0.6</v>
      </c>
      <c r="AG128" s="141" t="str">
        <f>IFERROR(IF(OR(AND(AC128="Muy Baja",AE128="Leve"),AND(AC128="Muy Baja",AE128="Menor"),AND(AC128="Baja",AE128="Leve")),"Bajo",IF(OR(AND(AC128="Muy baja",AE128="Moderado"),AND(AC128="Baja",AE128="Menor"),AND(AC128="Baja",AE128="Moderado"),AND(AC128="Media",AE128="Leve"),AND(AC128="Media",AE128="Menor"),AND(AC128="Media",AE128="Moderado"),AND(AC128="Alta",AE128="Leve"),AND(AC128="Alta",AE128="Menor")),"Moderado",IF(OR(AND(AC128="Muy Baja",AE128="Mayor"),AND(AC128="Baja",AE128="Mayor"),AND(AC128="Media",AE128="Mayor"),AND(AC128="Alta",AE128="Moderado"),AND(AC128="Alta",AE128="Mayor"),AND(AC128="Muy Alta",AE128="Leve"),AND(AC128="Muy Alta",AE128="Menor"),AND(AC128="Muy Alta",AE128="Moderado"),AND(AC128="Muy Alta",AE128="Mayor")),"Alto",IF(OR(AND(AC128="Muy Baja",AE128="Catastrófico"),AND(AC128="Baja",AE128="Catastrófico"),AND(AC128="Media",AE128="Catastrófico"),AND(AC128="Alta",AE128="Catastrófico"),AND(AC128="Muy Alta",AE128="Catastrófico")),"Extremo","")))),"")</f>
        <v>Moderado</v>
      </c>
      <c r="AH128" s="144" t="s">
        <v>58</v>
      </c>
      <c r="AI128" s="302"/>
      <c r="AJ128" s="302"/>
      <c r="AK128" s="302"/>
      <c r="AL128" s="302"/>
      <c r="AM128" s="302"/>
      <c r="AN128" s="302"/>
      <c r="AO128" s="8"/>
    </row>
    <row r="129" spans="1:41" s="3" customFormat="1" ht="27" customHeight="1" thickBot="1">
      <c r="A129" s="1"/>
      <c r="B129" s="768"/>
      <c r="C129" s="826"/>
      <c r="D129" s="637"/>
      <c r="E129" s="638"/>
      <c r="F129" s="639"/>
      <c r="G129" s="639"/>
      <c r="H129" s="119"/>
      <c r="I129" s="119"/>
      <c r="J129" s="119"/>
      <c r="K129" s="119"/>
      <c r="L129" s="119"/>
      <c r="M129" s="119"/>
      <c r="N129" s="119"/>
      <c r="O129" s="328"/>
      <c r="P129" s="328"/>
      <c r="Q129" s="328"/>
      <c r="R129" s="329"/>
      <c r="S129" s="329"/>
      <c r="T129" s="329"/>
      <c r="U129" s="329"/>
      <c r="V129" s="329"/>
      <c r="W129" s="329"/>
      <c r="X129" s="329"/>
      <c r="Y129" s="329"/>
      <c r="Z129" s="329"/>
      <c r="AA129" s="329"/>
      <c r="AB129" s="329"/>
      <c r="AC129" s="329"/>
      <c r="AD129" s="329"/>
      <c r="AE129" s="328"/>
      <c r="AF129" s="330"/>
      <c r="AG129" s="192"/>
      <c r="AH129" s="330"/>
      <c r="AI129" s="302"/>
      <c r="AJ129" s="302"/>
      <c r="AK129" s="302"/>
      <c r="AL129" s="302"/>
      <c r="AM129" s="302"/>
      <c r="AN129" s="302"/>
      <c r="AO129" s="8"/>
    </row>
    <row r="130" spans="1:41" s="3" customFormat="1" ht="27" customHeight="1" thickBot="1">
      <c r="A130" s="1"/>
      <c r="B130" s="768"/>
      <c r="C130" s="48" t="s">
        <v>1</v>
      </c>
      <c r="D130" s="48" t="s">
        <v>2</v>
      </c>
      <c r="E130" s="49" t="s">
        <v>6</v>
      </c>
      <c r="F130" s="49" t="s">
        <v>7</v>
      </c>
      <c r="G130" s="49" t="s">
        <v>8</v>
      </c>
      <c r="H130" s="49" t="s">
        <v>9</v>
      </c>
      <c r="I130" s="49" t="s">
        <v>10</v>
      </c>
      <c r="J130" s="48" t="s">
        <v>11</v>
      </c>
      <c r="K130" s="48" t="s">
        <v>12</v>
      </c>
      <c r="L130" s="48" t="s">
        <v>13</v>
      </c>
      <c r="M130" s="48" t="s">
        <v>14</v>
      </c>
      <c r="N130" s="48" t="s">
        <v>15</v>
      </c>
      <c r="O130" s="48" t="s">
        <v>16</v>
      </c>
      <c r="P130" s="48" t="s">
        <v>13</v>
      </c>
      <c r="Q130" s="48" t="s">
        <v>17</v>
      </c>
      <c r="R130" s="48" t="s">
        <v>18</v>
      </c>
      <c r="S130" s="48" t="s">
        <v>19</v>
      </c>
      <c r="T130" s="48" t="s">
        <v>20</v>
      </c>
      <c r="U130" s="48" t="s">
        <v>21</v>
      </c>
      <c r="V130" s="48" t="s">
        <v>35</v>
      </c>
      <c r="W130" s="48" t="s">
        <v>36</v>
      </c>
      <c r="X130" s="48" t="s">
        <v>37</v>
      </c>
      <c r="Y130" s="48" t="s">
        <v>38</v>
      </c>
      <c r="Z130" s="48" t="s">
        <v>39</v>
      </c>
      <c r="AA130" s="49" t="s">
        <v>40</v>
      </c>
      <c r="AB130" s="48" t="s">
        <v>24</v>
      </c>
      <c r="AC130" s="49" t="s">
        <v>25</v>
      </c>
      <c r="AD130" s="49" t="s">
        <v>13</v>
      </c>
      <c r="AE130" s="49" t="s">
        <v>26</v>
      </c>
      <c r="AF130" s="49" t="s">
        <v>13</v>
      </c>
      <c r="AG130" s="48" t="s">
        <v>27</v>
      </c>
      <c r="AH130" s="49" t="s">
        <v>28</v>
      </c>
      <c r="AI130" s="48" t="s">
        <v>72</v>
      </c>
      <c r="AJ130" s="49" t="s">
        <v>30</v>
      </c>
      <c r="AK130" s="48" t="s">
        <v>31</v>
      </c>
      <c r="AL130" s="48" t="s">
        <v>32</v>
      </c>
      <c r="AM130" s="49" t="s">
        <v>33</v>
      </c>
      <c r="AN130" s="49" t="s">
        <v>34</v>
      </c>
      <c r="AO130" s="8"/>
    </row>
    <row r="131" spans="1:41" s="3" customFormat="1" ht="19.5" customHeight="1" thickBot="1">
      <c r="A131" s="1"/>
      <c r="B131" s="768"/>
      <c r="C131" s="540" t="s">
        <v>306</v>
      </c>
      <c r="D131" s="541"/>
      <c r="E131" s="541"/>
      <c r="F131" s="541"/>
      <c r="G131" s="541"/>
      <c r="H131" s="541"/>
      <c r="I131" s="541"/>
      <c r="J131" s="541"/>
      <c r="K131" s="541"/>
      <c r="L131" s="541"/>
      <c r="M131" s="541"/>
      <c r="N131" s="541"/>
      <c r="O131" s="541"/>
      <c r="P131" s="541"/>
      <c r="Q131" s="541"/>
      <c r="R131" s="541"/>
      <c r="S131" s="541"/>
      <c r="T131" s="541"/>
      <c r="U131" s="541"/>
      <c r="V131" s="541"/>
      <c r="W131" s="541"/>
      <c r="X131" s="541"/>
      <c r="Y131" s="541"/>
      <c r="Z131" s="541"/>
      <c r="AA131" s="541"/>
      <c r="AB131" s="541"/>
      <c r="AC131" s="541"/>
      <c r="AD131" s="541"/>
      <c r="AE131" s="541"/>
      <c r="AF131" s="541"/>
      <c r="AG131" s="541"/>
      <c r="AH131" s="541"/>
      <c r="AI131" s="51"/>
      <c r="AJ131" s="51"/>
      <c r="AK131" s="51"/>
      <c r="AL131" s="51"/>
      <c r="AM131" s="51"/>
      <c r="AN131" s="53"/>
      <c r="AO131" s="8"/>
    </row>
    <row r="132" spans="1:41" s="3" customFormat="1" ht="27" customHeight="1">
      <c r="A132" s="1"/>
      <c r="B132" s="768"/>
      <c r="C132" s="837" t="s">
        <v>502</v>
      </c>
      <c r="D132" s="840">
        <v>1</v>
      </c>
      <c r="E132" s="602" t="s">
        <v>121</v>
      </c>
      <c r="F132" s="602" t="s">
        <v>307</v>
      </c>
      <c r="G132" s="602" t="s">
        <v>308</v>
      </c>
      <c r="H132" s="613" t="s">
        <v>309</v>
      </c>
      <c r="I132" s="602" t="s">
        <v>77</v>
      </c>
      <c r="J132" s="602" t="s">
        <v>99</v>
      </c>
      <c r="K132" s="625" t="s">
        <v>116</v>
      </c>
      <c r="L132" s="597">
        <f>IF(K132="","",IF(K132="Muy Baja",0.2,IF(K132="Baja",0.4,IF(K132="Media",0.6,IF(K132="Alta",0.8,IF(K132="Muy Alta",1,))))))</f>
        <v>0.6</v>
      </c>
      <c r="M132" s="604" t="s">
        <v>152</v>
      </c>
      <c r="N132" s="597" t="str">
        <f>IF(M132="","",IF(NOT(ISERROR(MATCH(M132,'[18]Tabla Impacto'!$B$37:$B$39,0))),'[18]Tabla Impacto'!$F$37&amp;"Por favor no seleccionar los criterios de impacto(Afectación Económica o presupuestal y Pérdida Reputacional)",M132))</f>
        <v xml:space="preserve">     Genera altas consecuencias sobre la entidad</v>
      </c>
      <c r="O132" s="595" t="str">
        <f>IF(OR(M132='[18]Tabla Impacto'!$F$25,M132='[18]Tabla Impacto'!$F$31),"Leve",IF(OR(M132='[18]Tabla Impacto'!$F$26,M132='[18]Tabla Impacto'!$F$32),"Menor",IF(OR(M132='[18]Tabla Impacto'!$F$27,M132='[18]Tabla Impacto'!$F$33,M132='[18]Tabla Impacto'!$F$37),"Moderado",IF(OR(M132='[18]Tabla Impacto'!$F$28,M132='[18]Tabla Impacto'!$F$34,M132='[18]Tabla Impacto'!$F$38),"Mayor",IF(OR(M132='[18]Tabla Impacto'!$F$29,M132='[18]Tabla Impacto'!$F$35,M132='[18]Tabla Impacto'!$F$39),"Catastrófico","")))))</f>
        <v>Mayor</v>
      </c>
      <c r="P132" s="597">
        <f>IF(O132="","",IF(O132="Leve",0.2,IF(O132="Menor",0.4,IF(O132="Moderado",0.6,IF(O132="Mayor",0.8,IF(O132="Catastrófico",1,))))))</f>
        <v>0.8</v>
      </c>
      <c r="Q132" s="599" t="str">
        <f>IF(OR(AND(K132="Muy Baja",O132="Leve"),AND(K132="Muy Baja",O132="Menor"),AND(K132="Baja",O132="Leve")),"Bajo",IF(OR(AND(K132="Muy baja",O132="Moderado"),AND(K132="Baja",O132="Menor"),AND(K132="Baja",O132="Moderado"),AND(K132="Media",O132="Leve"),AND(K132="Media",O132="Menor"),AND(K132="Media",O132="Moderado"),AND(K132="Alta",O132="Leve"),AND(K132="Alta",O132="Menor")),"Moderado",IF(OR(AND(K132="Muy Baja",O132="Mayor"),AND(K132="Baja",O132="Mayor"),AND(K132="Media",O132="Mayor"),AND(K132="Alta",O132="Moderado"),AND(K132="Alta",O132="Mayor"),AND(K132="Muy Alta",O132="Leve"),AND(K132="Muy Alta",O132="Menor"),AND(K132="Muy Alta",O132="Moderado"),AND(K132="Muy Alta",O132="Mayor")),"Alto",IF(OR(AND(K132="Muy Baja",O132="Catastrófico"),AND(K132="Baja",O132="Catastrófico"),AND(K132="Media",O132="Catastrófico"),AND(K132="Alta",O132="Catastrófico"),AND(K132="Muy Alta",O132="Catastrófico")),"Extremo",""))))</f>
        <v>Alto</v>
      </c>
      <c r="R132" s="14">
        <v>1</v>
      </c>
      <c r="S132" s="66" t="s">
        <v>310</v>
      </c>
      <c r="T132" s="66" t="s">
        <v>311</v>
      </c>
      <c r="U132" s="14" t="str">
        <f t="shared" ref="U132:U139" si="59">IF(OR(V132="Preventivo",V132="Detectivo"),"Probabilidad",IF(V132="Correctivo","Impacto",""))</f>
        <v>Probabilidad</v>
      </c>
      <c r="V132" s="17" t="s">
        <v>88</v>
      </c>
      <c r="W132" s="17" t="s">
        <v>54</v>
      </c>
      <c r="X132" s="18" t="str">
        <f t="shared" ref="X132:X139" si="60">IF(AND(V132="Preventivo",W132="Automático"),"50%",IF(AND(V132="Preventivo",W132="Manual"),"40%",IF(AND(V132="Detectivo",W132="Automático"),"40%",IF(AND(V132="Detectivo",W132="Manual"),"30%",IF(AND(V132="Correctivo",W132="Automático"),"35%",IF(AND(V132="Correctivo",W132="Manual"),"25%",""))))))</f>
        <v>40%</v>
      </c>
      <c r="Y132" s="17" t="s">
        <v>101</v>
      </c>
      <c r="Z132" s="17" t="s">
        <v>95</v>
      </c>
      <c r="AA132" s="17" t="s">
        <v>57</v>
      </c>
      <c r="AB132" s="19">
        <f>IFERROR(IF(U132="Probabilidad",(L132-(+L132*X132)),IF(U132="Impacto",L132,"")),"")</f>
        <v>0.36</v>
      </c>
      <c r="AC132" s="12" t="str">
        <f t="shared" ref="AC132:AC139" si="61">IFERROR(IF(AB132="","",IF(AB132&lt;=0.2,"Muy Baja",IF(AB132&lt;=0.4,"Baja",IF(AB132&lt;=0.6,"Media",IF(AB132&lt;=0.8,"Alta","Muy Alta"))))),"")</f>
        <v>Baja</v>
      </c>
      <c r="AD132" s="18">
        <f t="shared" ref="AD132:AD139" si="62">+AB132</f>
        <v>0.36</v>
      </c>
      <c r="AE132" s="12" t="str">
        <f t="shared" ref="AE132:AE139" si="63">IFERROR(IF(AF132="","",IF(AF132&lt;=0.2,"Leve",IF(AF132&lt;=0.4,"Menor",IF(AF132&lt;=0.6,"Moderado",IF(AF132&lt;=0.8,"Mayor","Catastrófico"))))),"")</f>
        <v>Mayor</v>
      </c>
      <c r="AF132" s="18">
        <f>IFERROR(IF(U132="Impacto",(P132-(+P132*X132)),IF(U132="Probabilidad",P132,"")),"")</f>
        <v>0.8</v>
      </c>
      <c r="AG132" s="13" t="str">
        <f t="shared" ref="AG132:AG139" si="64">IFERROR(IF(OR(AND(AC132="Muy Baja",AE132="Leve"),AND(AC132="Muy Baja",AE132="Menor"),AND(AC132="Baja",AE132="Leve")),"Bajo",IF(OR(AND(AC132="Muy baja",AE132="Moderado"),AND(AC132="Baja",AE132="Menor"),AND(AC132="Baja",AE132="Moderado"),AND(AC132="Media",AE132="Leve"),AND(AC132="Media",AE132="Menor"),AND(AC132="Media",AE132="Moderado"),AND(AC132="Alta",AE132="Leve"),AND(AC132="Alta",AE132="Menor")),"Moderado",IF(OR(AND(AC132="Muy Baja",AE132="Mayor"),AND(AC132="Baja",AE132="Mayor"),AND(AC132="Media",AE132="Mayor"),AND(AC132="Alta",AE132="Moderado"),AND(AC132="Alta",AE132="Mayor"),AND(AC132="Muy Alta",AE132="Leve"),AND(AC132="Muy Alta",AE132="Menor"),AND(AC132="Muy Alta",AE132="Moderado"),AND(AC132="Muy Alta",AE132="Mayor")),"Alto",IF(OR(AND(AC132="Muy Baja",AE132="Catastrófico"),AND(AC132="Baja",AE132="Catastrófico"),AND(AC132="Media",AE132="Catastrófico"),AND(AC132="Alta",AE132="Catastrófico"),AND(AC132="Muy Alta",AE132="Catastrófico")),"Extremo","")))),"")</f>
        <v>Alto</v>
      </c>
      <c r="AH132" s="17" t="s">
        <v>58</v>
      </c>
      <c r="AI132" s="325"/>
      <c r="AJ132" s="325"/>
      <c r="AK132" s="325"/>
      <c r="AL132" s="325"/>
      <c r="AM132" s="325"/>
      <c r="AN132" s="325"/>
      <c r="AO132" s="8"/>
    </row>
    <row r="133" spans="1:41" s="3" customFormat="1" ht="27" customHeight="1">
      <c r="A133" s="1"/>
      <c r="B133" s="768"/>
      <c r="C133" s="838"/>
      <c r="D133" s="836"/>
      <c r="E133" s="603"/>
      <c r="F133" s="603"/>
      <c r="G133" s="603"/>
      <c r="H133" s="622"/>
      <c r="I133" s="603"/>
      <c r="J133" s="603"/>
      <c r="K133" s="626"/>
      <c r="L133" s="598"/>
      <c r="M133" s="605"/>
      <c r="N133" s="598">
        <f ca="1">IF(NOT(ISERROR(MATCH(M133,_xlfn.ANCHORARRAY(H136),0))),#REF!&amp;"Por favor no seleccionar los criterios de impacto",M133)</f>
        <v>0</v>
      </c>
      <c r="O133" s="596"/>
      <c r="P133" s="598"/>
      <c r="Q133" s="600"/>
      <c r="R133" s="26">
        <v>2</v>
      </c>
      <c r="S133" s="27" t="s">
        <v>312</v>
      </c>
      <c r="T133" s="27" t="s">
        <v>313</v>
      </c>
      <c r="U133" s="26" t="str">
        <f t="shared" si="59"/>
        <v>Probabilidad</v>
      </c>
      <c r="V133" s="28" t="s">
        <v>88</v>
      </c>
      <c r="W133" s="28" t="s">
        <v>54</v>
      </c>
      <c r="X133" s="29" t="str">
        <f t="shared" si="60"/>
        <v>40%</v>
      </c>
      <c r="Y133" s="28" t="s">
        <v>101</v>
      </c>
      <c r="Z133" s="28" t="s">
        <v>95</v>
      </c>
      <c r="AA133" s="28" t="s">
        <v>57</v>
      </c>
      <c r="AB133" s="30">
        <f t="shared" ref="AB133:AB139" si="65">IFERROR(IF(U133="Probabilidad",(L133-(+L133*X133)),IF(U133="Impacto",L133,"")),"")</f>
        <v>0</v>
      </c>
      <c r="AC133" s="24" t="str">
        <f t="shared" si="61"/>
        <v>Muy Baja</v>
      </c>
      <c r="AD133" s="29">
        <f t="shared" si="62"/>
        <v>0</v>
      </c>
      <c r="AE133" s="24" t="str">
        <f t="shared" si="63"/>
        <v>Leve</v>
      </c>
      <c r="AF133" s="29">
        <f t="shared" ref="AF133:AF139" si="66">IFERROR(IF(U133="Impacto",(P133-(+P133*X133)),IF(U133="Probabilidad",P133,"")),"")</f>
        <v>0</v>
      </c>
      <c r="AG133" s="25" t="str">
        <f t="shared" si="64"/>
        <v>Bajo</v>
      </c>
      <c r="AH133" s="28" t="s">
        <v>58</v>
      </c>
      <c r="AI133" s="302"/>
      <c r="AJ133" s="302"/>
      <c r="AK133" s="302"/>
      <c r="AL133" s="302"/>
      <c r="AM133" s="302"/>
      <c r="AN133" s="302"/>
      <c r="AO133" s="8"/>
    </row>
    <row r="134" spans="1:41" s="3" customFormat="1" ht="27" customHeight="1">
      <c r="A134" s="1"/>
      <c r="B134" s="768"/>
      <c r="C134" s="838"/>
      <c r="D134" s="836">
        <v>2</v>
      </c>
      <c r="E134" s="603" t="s">
        <v>121</v>
      </c>
      <c r="F134" s="603" t="s">
        <v>314</v>
      </c>
      <c r="G134" s="603" t="s">
        <v>308</v>
      </c>
      <c r="H134" s="603" t="s">
        <v>315</v>
      </c>
      <c r="I134" s="603" t="s">
        <v>77</v>
      </c>
      <c r="J134" s="603" t="s">
        <v>92</v>
      </c>
      <c r="K134" s="626" t="s">
        <v>111</v>
      </c>
      <c r="L134" s="598">
        <f>IF(K134="","",IF(K134="Muy Baja",0.2,IF(K134="Baja",0.4,IF(K134="Media",0.6,IF(K134="Alta",0.8,IF(K134="Muy Alta",1,))))))</f>
        <v>0.8</v>
      </c>
      <c r="M134" s="605" t="s">
        <v>146</v>
      </c>
      <c r="N134" s="598" t="str">
        <f>IF(M134="","",IF(NOT(ISERROR(MATCH(M134,'[18]Tabla Impacto'!$B$37:$B$39,0))),'[18]Tabla Impacto'!$F$37&amp;"Por favor no seleccionar los criterios de impacto(Afectación Económica o presupuestal y Pérdida Reputacional)",M134))</f>
        <v xml:space="preserve">     Genera consecuencias catastroficas sobre la entidad</v>
      </c>
      <c r="O134" s="596" t="str">
        <f>IF(OR(M134='[18]Tabla Impacto'!$F$25,M134='[18]Tabla Impacto'!$F$31),"Leve",IF(OR(M134='[18]Tabla Impacto'!$F$26,M134='[18]Tabla Impacto'!$F$32),"Menor",IF(OR(M134='[18]Tabla Impacto'!$F$27,M134='[18]Tabla Impacto'!$F$33,M134='[18]Tabla Impacto'!$F$37),"Moderado",IF(OR(M134='[18]Tabla Impacto'!$F$28,M134='[18]Tabla Impacto'!$F$34,M134='[18]Tabla Impacto'!$F$38),"Mayor",IF(OR(M134='[18]Tabla Impacto'!$F$29,M134='[18]Tabla Impacto'!$F$35,M134='[18]Tabla Impacto'!$F$39),"Catastrófico","")))))</f>
        <v>Catastrófico</v>
      </c>
      <c r="P134" s="598">
        <f>IF(O134="","",IF(O134="Leve",0.2,IF(O134="Menor",0.4,IF(O134="Moderado",0.6,IF(O134="Mayor",0.8,IF(O134="Catastrófico",1,))))))</f>
        <v>1</v>
      </c>
      <c r="Q134" s="600" t="str">
        <f>IF(OR(AND(K134="Muy Baja",O134="Leve"),AND(K134="Muy Baja",O134="Menor"),AND(K134="Baja",O134="Leve")),"Bajo",IF(OR(AND(K134="Muy baja",O134="Moderado"),AND(K134="Baja",O134="Menor"),AND(K134="Baja",O134="Moderado"),AND(K134="Media",O134="Leve"),AND(K134="Media",O134="Menor"),AND(K134="Media",O134="Moderado"),AND(K134="Alta",O134="Leve"),AND(K134="Alta",O134="Menor")),"Moderado",IF(OR(AND(K134="Muy Baja",O134="Mayor"),AND(K134="Baja",O134="Mayor"),AND(K134="Media",O134="Mayor"),AND(K134="Alta",O134="Moderado"),AND(K134="Alta",O134="Mayor"),AND(K134="Muy Alta",O134="Leve"),AND(K134="Muy Alta",O134="Menor"),AND(K134="Muy Alta",O134="Moderado"),AND(K134="Muy Alta",O134="Mayor")),"Alto",IF(OR(AND(K134="Muy Baja",O134="Catastrófico"),AND(K134="Baja",O134="Catastrófico"),AND(K134="Media",O134="Catastrófico"),AND(K134="Alta",O134="Catastrófico"),AND(K134="Muy Alta",O134="Catastrófico")),"Extremo",""))))</f>
        <v>Extremo</v>
      </c>
      <c r="R134" s="26">
        <v>1</v>
      </c>
      <c r="S134" s="27" t="s">
        <v>310</v>
      </c>
      <c r="T134" s="27" t="s">
        <v>316</v>
      </c>
      <c r="U134" s="26" t="str">
        <f t="shared" si="59"/>
        <v>Probabilidad</v>
      </c>
      <c r="V134" s="28" t="s">
        <v>88</v>
      </c>
      <c r="W134" s="28" t="s">
        <v>54</v>
      </c>
      <c r="X134" s="29" t="str">
        <f t="shared" si="60"/>
        <v>40%</v>
      </c>
      <c r="Y134" s="28" t="s">
        <v>55</v>
      </c>
      <c r="Z134" s="28" t="s">
        <v>95</v>
      </c>
      <c r="AA134" s="28" t="s">
        <v>57</v>
      </c>
      <c r="AB134" s="30">
        <f t="shared" si="65"/>
        <v>0.48</v>
      </c>
      <c r="AC134" s="24" t="str">
        <f t="shared" si="61"/>
        <v>Media</v>
      </c>
      <c r="AD134" s="29">
        <f t="shared" si="62"/>
        <v>0.48</v>
      </c>
      <c r="AE134" s="24" t="str">
        <f t="shared" si="63"/>
        <v>Catastrófico</v>
      </c>
      <c r="AF134" s="29">
        <f t="shared" si="66"/>
        <v>1</v>
      </c>
      <c r="AG134" s="25" t="str">
        <f t="shared" si="64"/>
        <v>Extremo</v>
      </c>
      <c r="AH134" s="28" t="s">
        <v>58</v>
      </c>
      <c r="AI134" s="302"/>
      <c r="AJ134" s="302"/>
      <c r="AK134" s="302"/>
      <c r="AL134" s="302"/>
      <c r="AM134" s="302"/>
      <c r="AN134" s="302"/>
      <c r="AO134" s="8"/>
    </row>
    <row r="135" spans="1:41" s="3" customFormat="1" ht="27" customHeight="1">
      <c r="A135" s="1"/>
      <c r="B135" s="768"/>
      <c r="C135" s="838"/>
      <c r="D135" s="836"/>
      <c r="E135" s="603"/>
      <c r="F135" s="603"/>
      <c r="G135" s="603"/>
      <c r="H135" s="603"/>
      <c r="I135" s="603"/>
      <c r="J135" s="603"/>
      <c r="K135" s="626"/>
      <c r="L135" s="598"/>
      <c r="M135" s="605"/>
      <c r="N135" s="598">
        <f ca="1">IF(NOT(ISERROR(MATCH(M135,_xlfn.ANCHORARRAY(H138),0))),#REF!&amp;"Por favor no seleccionar los criterios de impacto",M135)</f>
        <v>0</v>
      </c>
      <c r="O135" s="596"/>
      <c r="P135" s="598"/>
      <c r="Q135" s="600"/>
      <c r="R135" s="26">
        <v>2</v>
      </c>
      <c r="S135" s="27" t="s">
        <v>317</v>
      </c>
      <c r="T135" s="27" t="s">
        <v>318</v>
      </c>
      <c r="U135" s="26" t="str">
        <f t="shared" si="59"/>
        <v>Probabilidad</v>
      </c>
      <c r="V135" s="28" t="s">
        <v>88</v>
      </c>
      <c r="W135" s="28" t="s">
        <v>54</v>
      </c>
      <c r="X135" s="29" t="str">
        <f t="shared" si="60"/>
        <v>40%</v>
      </c>
      <c r="Y135" s="28" t="s">
        <v>55</v>
      </c>
      <c r="Z135" s="28" t="s">
        <v>95</v>
      </c>
      <c r="AA135" s="28" t="s">
        <v>57</v>
      </c>
      <c r="AB135" s="30">
        <f t="shared" si="65"/>
        <v>0</v>
      </c>
      <c r="AC135" s="24" t="str">
        <f t="shared" si="61"/>
        <v>Muy Baja</v>
      </c>
      <c r="AD135" s="29">
        <f t="shared" si="62"/>
        <v>0</v>
      </c>
      <c r="AE135" s="24" t="str">
        <f t="shared" si="63"/>
        <v>Leve</v>
      </c>
      <c r="AF135" s="29">
        <f t="shared" si="66"/>
        <v>0</v>
      </c>
      <c r="AG135" s="25" t="str">
        <f t="shared" si="64"/>
        <v>Bajo</v>
      </c>
      <c r="AH135" s="28" t="s">
        <v>58</v>
      </c>
      <c r="AI135" s="302"/>
      <c r="AJ135" s="302"/>
      <c r="AK135" s="302"/>
      <c r="AL135" s="302"/>
      <c r="AM135" s="302"/>
      <c r="AN135" s="302"/>
      <c r="AO135" s="8"/>
    </row>
    <row r="136" spans="1:41" s="3" customFormat="1" ht="27" customHeight="1">
      <c r="A136" s="1"/>
      <c r="B136" s="768"/>
      <c r="C136" s="838"/>
      <c r="D136" s="836">
        <v>3</v>
      </c>
      <c r="E136" s="603" t="s">
        <v>44</v>
      </c>
      <c r="F136" s="603" t="s">
        <v>319</v>
      </c>
      <c r="G136" s="603" t="s">
        <v>320</v>
      </c>
      <c r="H136" s="622" t="s">
        <v>321</v>
      </c>
      <c r="I136" s="603" t="s">
        <v>77</v>
      </c>
      <c r="J136" s="603" t="s">
        <v>99</v>
      </c>
      <c r="K136" s="626" t="s">
        <v>116</v>
      </c>
      <c r="L136" s="598">
        <f>IF(K136="","",IF(K136="Muy Baja",0.2,IF(K136="Baja",0.4,IF(K136="Media",0.6,IF(K136="Alta",0.8,IF(K136="Muy Alta",1,))))))</f>
        <v>0.6</v>
      </c>
      <c r="M136" s="605" t="s">
        <v>152</v>
      </c>
      <c r="N136" s="598" t="str">
        <f>IF(M136="","",IF(NOT(ISERROR(MATCH(M136,'[18]Tabla Impacto'!$B$37:$B$39,0))),'[18]Tabla Impacto'!$F$37&amp;"Por favor no seleccionar los criterios de impacto(Afectación Económica o presupuestal y Pérdida Reputacional)",M136))</f>
        <v xml:space="preserve">     Genera altas consecuencias sobre la entidad</v>
      </c>
      <c r="O136" s="596" t="str">
        <f>IF(OR(M136='[18]Tabla Impacto'!$F$25,M136='[18]Tabla Impacto'!$F$31),"Leve",IF(OR(M136='[18]Tabla Impacto'!$F$26,M136='[18]Tabla Impacto'!$F$32),"Menor",IF(OR(M136='[18]Tabla Impacto'!$F$27,M136='[18]Tabla Impacto'!$F$33,M136='[18]Tabla Impacto'!$F$37),"Moderado",IF(OR(M136='[18]Tabla Impacto'!$F$28,M136='[18]Tabla Impacto'!$F$34,M136='[18]Tabla Impacto'!$F$38),"Mayor",IF(OR(M136='[18]Tabla Impacto'!$F$29,M136='[18]Tabla Impacto'!$F$35,M136='[18]Tabla Impacto'!$F$39),"Catastrófico","")))))</f>
        <v>Mayor</v>
      </c>
      <c r="P136" s="598">
        <f>IF(O136="","",IF(O136="Leve",0.2,IF(O136="Menor",0.4,IF(O136="Moderado",0.6,IF(O136="Mayor",0.8,IF(O136="Catastrófico",1,))))))</f>
        <v>0.8</v>
      </c>
      <c r="Q136" s="600" t="str">
        <f>IF(OR(AND(K136="Muy Baja",O136="Leve"),AND(K136="Muy Baja",O136="Menor"),AND(K136="Baja",O136="Leve")),"Bajo",IF(OR(AND(K136="Muy baja",O136="Moderado"),AND(K136="Baja",O136="Menor"),AND(K136="Baja",O136="Moderado"),AND(K136="Media",O136="Leve"),AND(K136="Media",O136="Menor"),AND(K136="Media",O136="Moderado"),AND(K136="Alta",O136="Leve"),AND(K136="Alta",O136="Menor")),"Moderado",IF(OR(AND(K136="Muy Baja",O136="Mayor"),AND(K136="Baja",O136="Mayor"),AND(K136="Media",O136="Mayor"),AND(K136="Alta",O136="Moderado"),AND(K136="Alta",O136="Mayor"),AND(K136="Muy Alta",O136="Leve"),AND(K136="Muy Alta",O136="Menor"),AND(K136="Muy Alta",O136="Moderado"),AND(K136="Muy Alta",O136="Mayor")),"Alto",IF(OR(AND(K136="Muy Baja",O136="Catastrófico"),AND(K136="Baja",O136="Catastrófico"),AND(K136="Media",O136="Catastrófico"),AND(K136="Alta",O136="Catastrófico"),AND(K136="Muy Alta",O136="Catastrófico")),"Extremo",""))))</f>
        <v>Alto</v>
      </c>
      <c r="R136" s="26">
        <v>1</v>
      </c>
      <c r="S136" s="258" t="s">
        <v>256</v>
      </c>
      <c r="T136" s="27" t="s">
        <v>322</v>
      </c>
      <c r="U136" s="26" t="str">
        <f t="shared" si="59"/>
        <v>Probabilidad</v>
      </c>
      <c r="V136" s="28" t="s">
        <v>88</v>
      </c>
      <c r="W136" s="28" t="s">
        <v>54</v>
      </c>
      <c r="X136" s="29" t="str">
        <f t="shared" si="60"/>
        <v>40%</v>
      </c>
      <c r="Y136" s="28" t="s">
        <v>55</v>
      </c>
      <c r="Z136" s="28" t="s">
        <v>95</v>
      </c>
      <c r="AA136" s="28" t="s">
        <v>57</v>
      </c>
      <c r="AB136" s="30">
        <f t="shared" si="65"/>
        <v>0.36</v>
      </c>
      <c r="AC136" s="24" t="str">
        <f t="shared" si="61"/>
        <v>Baja</v>
      </c>
      <c r="AD136" s="29">
        <f t="shared" si="62"/>
        <v>0.36</v>
      </c>
      <c r="AE136" s="24" t="str">
        <f t="shared" si="63"/>
        <v>Mayor</v>
      </c>
      <c r="AF136" s="29">
        <f t="shared" si="66"/>
        <v>0.8</v>
      </c>
      <c r="AG136" s="25" t="str">
        <f t="shared" si="64"/>
        <v>Alto</v>
      </c>
      <c r="AH136" s="28" t="s">
        <v>58</v>
      </c>
      <c r="AI136" s="302"/>
      <c r="AJ136" s="302"/>
      <c r="AK136" s="302"/>
      <c r="AL136" s="302"/>
      <c r="AM136" s="302"/>
      <c r="AN136" s="302"/>
      <c r="AO136" s="8"/>
    </row>
    <row r="137" spans="1:41" s="3" customFormat="1" ht="27" customHeight="1">
      <c r="A137" s="1"/>
      <c r="B137" s="768"/>
      <c r="C137" s="838"/>
      <c r="D137" s="836"/>
      <c r="E137" s="603"/>
      <c r="F137" s="603"/>
      <c r="G137" s="603"/>
      <c r="H137" s="622"/>
      <c r="I137" s="603"/>
      <c r="J137" s="603"/>
      <c r="K137" s="626"/>
      <c r="L137" s="598"/>
      <c r="M137" s="605"/>
      <c r="N137" s="598">
        <f ca="1">IF(NOT(ISERROR(MATCH(M137,_xlfn.ANCHORARRAY(H140),0))),#REF!&amp;"Por favor no seleccionar los criterios de impacto",M137)</f>
        <v>0</v>
      </c>
      <c r="O137" s="596"/>
      <c r="P137" s="598"/>
      <c r="Q137" s="600"/>
      <c r="R137" s="26">
        <v>2</v>
      </c>
      <c r="S137" s="27"/>
      <c r="T137" s="27"/>
      <c r="U137" s="26"/>
      <c r="V137" s="28"/>
      <c r="W137" s="28"/>
      <c r="X137" s="29" t="str">
        <f t="shared" si="60"/>
        <v/>
      </c>
      <c r="Y137" s="28"/>
      <c r="Z137" s="28"/>
      <c r="AA137" s="28"/>
      <c r="AB137" s="30" t="str">
        <f t="shared" si="65"/>
        <v/>
      </c>
      <c r="AC137" s="58" t="str">
        <f t="shared" si="61"/>
        <v/>
      </c>
      <c r="AD137" s="29" t="str">
        <f t="shared" si="62"/>
        <v/>
      </c>
      <c r="AE137" s="58" t="str">
        <f t="shared" si="63"/>
        <v/>
      </c>
      <c r="AF137" s="29" t="str">
        <f t="shared" si="66"/>
        <v/>
      </c>
      <c r="AG137" s="59" t="str">
        <f t="shared" si="64"/>
        <v/>
      </c>
      <c r="AH137" s="28"/>
      <c r="AI137" s="302"/>
      <c r="AJ137" s="302"/>
      <c r="AK137" s="302"/>
      <c r="AL137" s="302"/>
      <c r="AM137" s="302"/>
      <c r="AN137" s="302"/>
      <c r="AO137" s="8"/>
    </row>
    <row r="138" spans="1:41" s="3" customFormat="1" ht="27" customHeight="1">
      <c r="A138" s="1"/>
      <c r="B138" s="768"/>
      <c r="C138" s="838"/>
      <c r="D138" s="836">
        <v>4</v>
      </c>
      <c r="E138" s="603" t="s">
        <v>44</v>
      </c>
      <c r="F138" s="603" t="s">
        <v>323</v>
      </c>
      <c r="G138" s="603" t="s">
        <v>324</v>
      </c>
      <c r="H138" s="622" t="s">
        <v>325</v>
      </c>
      <c r="I138" s="603" t="s">
        <v>77</v>
      </c>
      <c r="J138" s="603" t="s">
        <v>92</v>
      </c>
      <c r="K138" s="626" t="s">
        <v>111</v>
      </c>
      <c r="L138" s="598">
        <f>IF(K138="","",IF(K138="Muy Baja",0.2,IF(K138="Baja",0.4,IF(K138="Media",0.6,IF(K138="Alta",0.8,IF(K138="Muy Alta",1,))))))</f>
        <v>0.8</v>
      </c>
      <c r="M138" s="605" t="s">
        <v>152</v>
      </c>
      <c r="N138" s="598" t="str">
        <f>IF(M138="","",IF(NOT(ISERROR(MATCH(M138,'[18]Tabla Impacto'!$B$37:$B$39,0))),'[18]Tabla Impacto'!$F$37&amp;"Por favor no seleccionar los criterios de impacto(Afectación Económica o presupuestal y Pérdida Reputacional)",M138))</f>
        <v xml:space="preserve">     Genera altas consecuencias sobre la entidad</v>
      </c>
      <c r="O138" s="596" t="str">
        <f>IF(OR(M138='[18]Tabla Impacto'!$F$25,M138='[18]Tabla Impacto'!$F$31),"Leve",IF(OR(M138='[18]Tabla Impacto'!$F$26,M138='[18]Tabla Impacto'!$F$32),"Menor",IF(OR(M138='[18]Tabla Impacto'!$F$27,M138='[18]Tabla Impacto'!$F$33,M138='[18]Tabla Impacto'!$F$37),"Moderado",IF(OR(M138='[18]Tabla Impacto'!$F$28,M138='[18]Tabla Impacto'!$F$34,M138='[18]Tabla Impacto'!$F$38),"Mayor",IF(OR(M138='[18]Tabla Impacto'!$F$29,M138='[18]Tabla Impacto'!$F$35,M138='[18]Tabla Impacto'!$F$39),"Catastrófico","")))))</f>
        <v>Mayor</v>
      </c>
      <c r="P138" s="598">
        <f>IF(O138="","",IF(O138="Leve",0.2,IF(O138="Menor",0.4,IF(O138="Moderado",0.6,IF(O138="Mayor",0.8,IF(O138="Catastrófico",1,))))))</f>
        <v>0.8</v>
      </c>
      <c r="Q138" s="600" t="str">
        <f>IF(OR(AND(K138="Muy Baja",O138="Leve"),AND(K138="Muy Baja",O138="Menor"),AND(K138="Baja",O138="Leve")),"Bajo",IF(OR(AND(K138="Muy baja",O138="Moderado"),AND(K138="Baja",O138="Menor"),AND(K138="Baja",O138="Moderado"),AND(K138="Media",O138="Leve"),AND(K138="Media",O138="Menor"),AND(K138="Media",O138="Moderado"),AND(K138="Alta",O138="Leve"),AND(K138="Alta",O138="Menor")),"Moderado",IF(OR(AND(K138="Muy Baja",O138="Mayor"),AND(K138="Baja",O138="Mayor"),AND(K138="Media",O138="Mayor"),AND(K138="Alta",O138="Moderado"),AND(K138="Alta",O138="Mayor"),AND(K138="Muy Alta",O138="Leve"),AND(K138="Muy Alta",O138="Menor"),AND(K138="Muy Alta",O138="Moderado"),AND(K138="Muy Alta",O138="Mayor")),"Alto",IF(OR(AND(K138="Muy Baja",O138="Catastrófico"),AND(K138="Baja",O138="Catastrófico"),AND(K138="Media",O138="Catastrófico"),AND(K138="Alta",O138="Catastrófico"),AND(K138="Muy Alta",O138="Catastrófico")),"Extremo",""))))</f>
        <v>Alto</v>
      </c>
      <c r="R138" s="26">
        <v>1</v>
      </c>
      <c r="S138" s="27" t="s">
        <v>263</v>
      </c>
      <c r="T138" s="27" t="s">
        <v>264</v>
      </c>
      <c r="U138" s="26" t="str">
        <f t="shared" si="59"/>
        <v>Probabilidad</v>
      </c>
      <c r="V138" s="28" t="s">
        <v>88</v>
      </c>
      <c r="W138" s="28" t="s">
        <v>54</v>
      </c>
      <c r="X138" s="29" t="str">
        <f t="shared" si="60"/>
        <v>40%</v>
      </c>
      <c r="Y138" s="28" t="s">
        <v>55</v>
      </c>
      <c r="Z138" s="28" t="s">
        <v>95</v>
      </c>
      <c r="AA138" s="28" t="s">
        <v>57</v>
      </c>
      <c r="AB138" s="30">
        <f t="shared" si="65"/>
        <v>0.48</v>
      </c>
      <c r="AC138" s="24" t="str">
        <f t="shared" si="61"/>
        <v>Media</v>
      </c>
      <c r="AD138" s="29">
        <f t="shared" si="62"/>
        <v>0.48</v>
      </c>
      <c r="AE138" s="24" t="str">
        <f t="shared" si="63"/>
        <v>Mayor</v>
      </c>
      <c r="AF138" s="29">
        <f t="shared" si="66"/>
        <v>0.8</v>
      </c>
      <c r="AG138" s="25" t="str">
        <f t="shared" si="64"/>
        <v>Alto</v>
      </c>
      <c r="AH138" s="28" t="s">
        <v>58</v>
      </c>
      <c r="AI138" s="302"/>
      <c r="AJ138" s="302"/>
      <c r="AK138" s="302"/>
      <c r="AL138" s="302"/>
      <c r="AM138" s="302"/>
      <c r="AN138" s="302"/>
      <c r="AO138" s="8"/>
    </row>
    <row r="139" spans="1:41" s="3" customFormat="1" ht="27" customHeight="1">
      <c r="A139" s="1"/>
      <c r="B139" s="768"/>
      <c r="C139" s="838"/>
      <c r="D139" s="836"/>
      <c r="E139" s="603"/>
      <c r="F139" s="603"/>
      <c r="G139" s="603"/>
      <c r="H139" s="622"/>
      <c r="I139" s="603"/>
      <c r="J139" s="603"/>
      <c r="K139" s="626"/>
      <c r="L139" s="598"/>
      <c r="M139" s="605"/>
      <c r="N139" s="598">
        <f ca="1">IF(NOT(ISERROR(MATCH(M139,_xlfn.ANCHORARRAY(#REF!),0))),#REF!&amp;"Por favor no seleccionar los criterios de impacto",M139)</f>
        <v>0</v>
      </c>
      <c r="O139" s="596"/>
      <c r="P139" s="598"/>
      <c r="Q139" s="600"/>
      <c r="R139" s="26">
        <v>2</v>
      </c>
      <c r="S139" s="27" t="s">
        <v>326</v>
      </c>
      <c r="T139" s="27" t="s">
        <v>265</v>
      </c>
      <c r="U139" s="26" t="str">
        <f t="shared" si="59"/>
        <v>Probabilidad</v>
      </c>
      <c r="V139" s="28" t="s">
        <v>88</v>
      </c>
      <c r="W139" s="28" t="s">
        <v>54</v>
      </c>
      <c r="X139" s="29" t="str">
        <f t="shared" si="60"/>
        <v>40%</v>
      </c>
      <c r="Y139" s="28" t="s">
        <v>55</v>
      </c>
      <c r="Z139" s="28" t="s">
        <v>95</v>
      </c>
      <c r="AA139" s="28" t="s">
        <v>57</v>
      </c>
      <c r="AB139" s="30">
        <f t="shared" si="65"/>
        <v>0</v>
      </c>
      <c r="AC139" s="24" t="str">
        <f t="shared" si="61"/>
        <v>Muy Baja</v>
      </c>
      <c r="AD139" s="29">
        <f t="shared" si="62"/>
        <v>0</v>
      </c>
      <c r="AE139" s="24" t="str">
        <f t="shared" si="63"/>
        <v>Leve</v>
      </c>
      <c r="AF139" s="29">
        <f t="shared" si="66"/>
        <v>0</v>
      </c>
      <c r="AG139" s="25" t="str">
        <f t="shared" si="64"/>
        <v>Bajo</v>
      </c>
      <c r="AH139" s="28" t="s">
        <v>58</v>
      </c>
      <c r="AI139" s="302"/>
      <c r="AJ139" s="302"/>
      <c r="AK139" s="302"/>
      <c r="AL139" s="302"/>
      <c r="AM139" s="302"/>
      <c r="AN139" s="302"/>
      <c r="AO139" s="8"/>
    </row>
    <row r="140" spans="1:41" s="3" customFormat="1" ht="27" customHeight="1" thickBot="1">
      <c r="A140" s="1"/>
      <c r="B140" s="768"/>
      <c r="C140" s="839"/>
      <c r="D140" s="638"/>
      <c r="E140" s="638"/>
      <c r="F140" s="639"/>
      <c r="G140" s="639"/>
      <c r="H140" s="119"/>
      <c r="I140" s="119"/>
      <c r="J140" s="119"/>
      <c r="K140" s="119"/>
      <c r="L140" s="119"/>
      <c r="M140" s="119"/>
      <c r="N140" s="119"/>
      <c r="O140" s="328"/>
      <c r="P140" s="328"/>
      <c r="Q140" s="328"/>
      <c r="R140" s="329"/>
      <c r="S140" s="329"/>
      <c r="T140" s="329"/>
      <c r="U140" s="329"/>
      <c r="V140" s="329"/>
      <c r="W140" s="329"/>
      <c r="X140" s="329"/>
      <c r="Y140" s="329"/>
      <c r="Z140" s="329"/>
      <c r="AA140" s="329"/>
      <c r="AB140" s="329"/>
      <c r="AC140" s="329"/>
      <c r="AD140" s="329"/>
      <c r="AE140" s="328"/>
      <c r="AF140" s="330"/>
      <c r="AG140" s="192"/>
      <c r="AH140" s="330"/>
      <c r="AI140" s="302"/>
      <c r="AJ140" s="302"/>
      <c r="AK140" s="302"/>
      <c r="AL140" s="302"/>
      <c r="AM140" s="302"/>
      <c r="AN140" s="302"/>
      <c r="AO140" s="8"/>
    </row>
    <row r="141" spans="1:41" s="3" customFormat="1" ht="27" customHeight="1" thickBot="1">
      <c r="A141" s="1"/>
      <c r="B141" s="768"/>
      <c r="C141" s="48" t="s">
        <v>1</v>
      </c>
      <c r="D141" s="48" t="s">
        <v>2</v>
      </c>
      <c r="E141" s="49" t="s">
        <v>6</v>
      </c>
      <c r="F141" s="49" t="s">
        <v>7</v>
      </c>
      <c r="G141" s="49" t="s">
        <v>8</v>
      </c>
      <c r="H141" s="49" t="s">
        <v>9</v>
      </c>
      <c r="I141" s="49" t="s">
        <v>10</v>
      </c>
      <c r="J141" s="48" t="s">
        <v>11</v>
      </c>
      <c r="K141" s="48" t="s">
        <v>12</v>
      </c>
      <c r="L141" s="48" t="s">
        <v>13</v>
      </c>
      <c r="M141" s="48" t="s">
        <v>14</v>
      </c>
      <c r="N141" s="48" t="s">
        <v>15</v>
      </c>
      <c r="O141" s="48" t="s">
        <v>16</v>
      </c>
      <c r="P141" s="48" t="s">
        <v>13</v>
      </c>
      <c r="Q141" s="48" t="s">
        <v>17</v>
      </c>
      <c r="R141" s="48" t="s">
        <v>18</v>
      </c>
      <c r="S141" s="48" t="s">
        <v>19</v>
      </c>
      <c r="T141" s="48" t="s">
        <v>20</v>
      </c>
      <c r="U141" s="48" t="s">
        <v>21</v>
      </c>
      <c r="V141" s="48" t="s">
        <v>35</v>
      </c>
      <c r="W141" s="48" t="s">
        <v>36</v>
      </c>
      <c r="X141" s="48" t="s">
        <v>37</v>
      </c>
      <c r="Y141" s="48" t="s">
        <v>38</v>
      </c>
      <c r="Z141" s="48" t="s">
        <v>39</v>
      </c>
      <c r="AA141" s="49" t="s">
        <v>40</v>
      </c>
      <c r="AB141" s="48" t="s">
        <v>24</v>
      </c>
      <c r="AC141" s="49" t="s">
        <v>25</v>
      </c>
      <c r="AD141" s="49" t="s">
        <v>13</v>
      </c>
      <c r="AE141" s="49" t="s">
        <v>26</v>
      </c>
      <c r="AF141" s="49" t="s">
        <v>13</v>
      </c>
      <c r="AG141" s="48" t="s">
        <v>27</v>
      </c>
      <c r="AH141" s="49" t="s">
        <v>28</v>
      </c>
      <c r="AI141" s="48" t="s">
        <v>72</v>
      </c>
      <c r="AJ141" s="49" t="s">
        <v>30</v>
      </c>
      <c r="AK141" s="48" t="s">
        <v>31</v>
      </c>
      <c r="AL141" s="48" t="s">
        <v>32</v>
      </c>
      <c r="AM141" s="49" t="s">
        <v>33</v>
      </c>
      <c r="AN141" s="49" t="s">
        <v>34</v>
      </c>
      <c r="AO141" s="8"/>
    </row>
    <row r="142" spans="1:41" s="3" customFormat="1" ht="18.75" customHeight="1" thickBot="1">
      <c r="A142" s="1"/>
      <c r="B142" s="768"/>
      <c r="C142" s="540" t="s">
        <v>327</v>
      </c>
      <c r="D142" s="541"/>
      <c r="E142" s="541"/>
      <c r="F142" s="541"/>
      <c r="G142" s="541"/>
      <c r="H142" s="541"/>
      <c r="I142" s="541"/>
      <c r="J142" s="541"/>
      <c r="K142" s="541"/>
      <c r="L142" s="541"/>
      <c r="M142" s="541"/>
      <c r="N142" s="541"/>
      <c r="O142" s="541"/>
      <c r="P142" s="541"/>
      <c r="Q142" s="541"/>
      <c r="R142" s="541"/>
      <c r="S142" s="541"/>
      <c r="T142" s="541"/>
      <c r="U142" s="541"/>
      <c r="V142" s="541"/>
      <c r="W142" s="541"/>
      <c r="X142" s="541"/>
      <c r="Y142" s="541"/>
      <c r="Z142" s="541"/>
      <c r="AA142" s="541"/>
      <c r="AB142" s="541"/>
      <c r="AC142" s="541"/>
      <c r="AD142" s="541"/>
      <c r="AE142" s="541"/>
      <c r="AF142" s="541"/>
      <c r="AG142" s="541"/>
      <c r="AH142" s="541"/>
      <c r="AI142" s="51"/>
      <c r="AJ142" s="51"/>
      <c r="AK142" s="51"/>
      <c r="AL142" s="51"/>
      <c r="AM142" s="51"/>
      <c r="AN142" s="53"/>
      <c r="AO142" s="8"/>
    </row>
    <row r="143" spans="1:41" s="3" customFormat="1" ht="79.5" customHeight="1">
      <c r="A143" s="1"/>
      <c r="B143" s="768"/>
      <c r="C143" s="837" t="s">
        <v>503</v>
      </c>
      <c r="D143" s="842">
        <v>1</v>
      </c>
      <c r="E143" s="602" t="s">
        <v>121</v>
      </c>
      <c r="F143" s="602" t="s">
        <v>328</v>
      </c>
      <c r="G143" s="602" t="s">
        <v>329</v>
      </c>
      <c r="H143" s="613" t="s">
        <v>330</v>
      </c>
      <c r="I143" s="602" t="s">
        <v>77</v>
      </c>
      <c r="J143" s="602" t="s">
        <v>99</v>
      </c>
      <c r="K143" s="595" t="s">
        <v>116</v>
      </c>
      <c r="L143" s="597">
        <f>IF(K143="","",IF(K143="Muy Baja",0.2,IF(K143="Baja",0.4,IF(K143="Media",0.6,IF(K143="Alta",0.8,IF(K143="Muy Alta",1,))))))</f>
        <v>0.6</v>
      </c>
      <c r="M143" s="604" t="s">
        <v>152</v>
      </c>
      <c r="N143" s="597" t="str">
        <f>IF(M143="","",IF(NOT(ISERROR(MATCH(M143,'[19]Tabla Impacto'!$B$37:$B$39,0))),'[19]Tabla Impacto'!$F$37&amp;"Por favor no seleccionar los criterios de impacto(Afectación Económica o presupuestal y Pérdida Reputacional)",M143))</f>
        <v xml:space="preserve">     Genera altas consecuencias sobre la entidad</v>
      </c>
      <c r="O143" s="595" t="str">
        <f>IF(OR(M143='[19]Tabla Impacto'!$F$25,M143='[19]Tabla Impacto'!$F$31),"Leve",IF(OR(M143='[19]Tabla Impacto'!$F$26,M143='[19]Tabla Impacto'!$F$32),"Menor",IF(OR(M143='[19]Tabla Impacto'!$F$27,M143='[19]Tabla Impacto'!$F$33,M143='[19]Tabla Impacto'!$F$37),"Moderado",IF(OR(M143='[19]Tabla Impacto'!$F$28,M143='[19]Tabla Impacto'!$F$34,M143='[19]Tabla Impacto'!$F$38),"Mayor",IF(OR(M143='[19]Tabla Impacto'!$F$29,M143='[19]Tabla Impacto'!$F$35,M143='[19]Tabla Impacto'!$F$39),"Catastrófico","")))))</f>
        <v>Mayor</v>
      </c>
      <c r="P143" s="597">
        <f>IF(O143="","",IF(O143="Leve",0.2,IF(O143="Menor",0.4,IF(O143="Moderado",0.6,IF(O143="Mayor",0.8,IF(O143="Catastrófico",1,))))))</f>
        <v>0.8</v>
      </c>
      <c r="Q143" s="599" t="str">
        <f>IF(OR(AND(K143="Muy Baja",O143="Leve"),AND(K143="Muy Baja",O143="Menor"),AND(K143="Baja",O143="Leve")),"Bajo",IF(OR(AND(K143="Muy baja",O143="Moderado"),AND(K143="Baja",O143="Menor"),AND(K143="Baja",O143="Moderado"),AND(K143="Media",O143="Leve"),AND(K143="Media",O143="Menor"),AND(K143="Media",O143="Moderado"),AND(K143="Alta",O143="Leve"),AND(K143="Alta",O143="Menor")),"Moderado",IF(OR(AND(K143="Muy Baja",O143="Mayor"),AND(K143="Baja",O143="Mayor"),AND(K143="Media",O143="Mayor"),AND(K143="Alta",O143="Moderado"),AND(K143="Alta",O143="Mayor"),AND(K143="Muy Alta",O143="Leve"),AND(K143="Muy Alta",O143="Menor"),AND(K143="Muy Alta",O143="Moderado"),AND(K143="Muy Alta",O143="Mayor")),"Alto",IF(OR(AND(K143="Muy Baja",O143="Catastrófico"),AND(K143="Baja",O143="Catastrófico"),AND(K143="Media",O143="Catastrófico"),AND(K143="Alta",O143="Catastrófico"),AND(K143="Muy Alta",O143="Catastrófico")),"Extremo",""))))</f>
        <v>Alto</v>
      </c>
      <c r="R143" s="14">
        <v>1</v>
      </c>
      <c r="S143" s="331" t="s">
        <v>331</v>
      </c>
      <c r="T143" s="66" t="s">
        <v>332</v>
      </c>
      <c r="U143" s="14" t="str">
        <f>IF(OR(V143="Preventivo",V143="Detectivo"),"Probabilidad",IF(V143="Correctivo","Impacto",""))</f>
        <v>Probabilidad</v>
      </c>
      <c r="V143" s="17" t="s">
        <v>88</v>
      </c>
      <c r="W143" s="17" t="s">
        <v>54</v>
      </c>
      <c r="X143" s="18" t="str">
        <f>IF(AND(V143="Preventivo",W143="Automático"),"50%",IF(AND(V143="Preventivo",W143="Manual"),"40%",IF(AND(V143="Detectivo",W143="Automático"),"40%",IF(AND(V143="Detectivo",W143="Manual"),"30%",IF(AND(V143="Correctivo",W143="Automático"),"35%",IF(AND(V143="Correctivo",W143="Manual"),"25%",""))))))</f>
        <v>40%</v>
      </c>
      <c r="Y143" s="17" t="s">
        <v>55</v>
      </c>
      <c r="Z143" s="17" t="s">
        <v>95</v>
      </c>
      <c r="AA143" s="17" t="s">
        <v>57</v>
      </c>
      <c r="AB143" s="19">
        <f>IFERROR(IF(U143="Probabilidad",(L143-(+L143*X143)),IF(U143="Impacto",L143,"")),"")</f>
        <v>0.36</v>
      </c>
      <c r="AC143" s="12" t="str">
        <f>IFERROR(IF(AB143="","",IF(AB143&lt;=0.2,"Muy Baja",IF(AB143&lt;=0.4,"Baja",IF(AB143&lt;=0.6,"Media",IF(AB143&lt;=0.8,"Alta","Muy Alta"))))),"")</f>
        <v>Baja</v>
      </c>
      <c r="AD143" s="18">
        <f>+AB143</f>
        <v>0.36</v>
      </c>
      <c r="AE143" s="12" t="str">
        <f>IFERROR(IF(AF143="","",IF(AF143&lt;=0.2,"Leve",IF(AF143&lt;=0.4,"Menor",IF(AF143&lt;=0.6,"Moderado",IF(AF143&lt;=0.8,"Mayor","Catastrófico"))))),"")</f>
        <v>Mayor</v>
      </c>
      <c r="AF143" s="18">
        <f>IFERROR(IF(U143="Impacto",(P143-(+P143*X143)),IF(U143="Probabilidad",P143,"")),"")</f>
        <v>0.8</v>
      </c>
      <c r="AG143" s="13" t="str">
        <f>IFERROR(IF(OR(AND(AC143="Muy Baja",AE143="Leve"),AND(AC143="Muy Baja",AE143="Menor"),AND(AC143="Baja",AE143="Leve")),"Bajo",IF(OR(AND(AC143="Muy baja",AE143="Moderado"),AND(AC143="Baja",AE143="Menor"),AND(AC143="Baja",AE143="Moderado"),AND(AC143="Media",AE143="Leve"),AND(AC143="Media",AE143="Menor"),AND(AC143="Media",AE143="Moderado"),AND(AC143="Alta",AE143="Leve"),AND(AC143="Alta",AE143="Menor")),"Moderado",IF(OR(AND(AC143="Muy Baja",AE143="Mayor"),AND(AC143="Baja",AE143="Mayor"),AND(AC143="Media",AE143="Mayor"),AND(AC143="Alta",AE143="Moderado"),AND(AC143="Alta",AE143="Mayor"),AND(AC143="Muy Alta",AE143="Leve"),AND(AC143="Muy Alta",AE143="Menor"),AND(AC143="Muy Alta",AE143="Moderado"),AND(AC143="Muy Alta",AE143="Mayor")),"Alto",IF(OR(AND(AC143="Muy Baja",AE143="Catastrófico"),AND(AC143="Baja",AE143="Catastrófico"),AND(AC143="Media",AE143="Catastrófico"),AND(AC143="Alta",AE143="Catastrófico"),AND(AC143="Muy Alta",AE143="Catastrófico")),"Extremo","")))),"")</f>
        <v>Alto</v>
      </c>
      <c r="AH143" s="17" t="s">
        <v>58</v>
      </c>
      <c r="AI143" s="325"/>
      <c r="AJ143" s="325"/>
      <c r="AK143" s="325"/>
      <c r="AL143" s="325"/>
      <c r="AM143" s="325"/>
      <c r="AN143" s="325"/>
      <c r="AO143" s="8"/>
    </row>
    <row r="144" spans="1:41" s="3" customFormat="1" ht="27" customHeight="1">
      <c r="A144" s="1"/>
      <c r="B144" s="768"/>
      <c r="C144" s="838"/>
      <c r="D144" s="841"/>
      <c r="E144" s="603"/>
      <c r="F144" s="603"/>
      <c r="G144" s="603"/>
      <c r="H144" s="622"/>
      <c r="I144" s="603"/>
      <c r="J144" s="603"/>
      <c r="K144" s="596"/>
      <c r="L144" s="598"/>
      <c r="M144" s="605"/>
      <c r="N144" s="598">
        <f ca="1">IF(NOT(ISERROR(MATCH(M144,_xlfn.ANCHORARRAY(#REF!),0))),#REF!&amp;"Por favor no seleccionar los criterios de impacto",M144)</f>
        <v>0</v>
      </c>
      <c r="O144" s="596"/>
      <c r="P144" s="598"/>
      <c r="Q144" s="600"/>
      <c r="R144" s="26">
        <v>2</v>
      </c>
      <c r="S144" s="27"/>
      <c r="T144" s="27"/>
      <c r="U144" s="26" t="str">
        <f>IF(OR(V144="Preventivo",V144="Detectivo"),"Probabilidad",IF(V144="Correctivo","Impacto",""))</f>
        <v/>
      </c>
      <c r="V144" s="28"/>
      <c r="W144" s="28"/>
      <c r="X144" s="29" t="str">
        <f>IF(AND(V144="Preventivo",W144="Automático"),"50%",IF(AND(V144="Preventivo",W144="Manual"),"40%",IF(AND(V144="Detectivo",W144="Automático"),"40%",IF(AND(V144="Detectivo",W144="Manual"),"30%",IF(AND(V144="Correctivo",W144="Automático"),"35%",IF(AND(V144="Correctivo",W144="Manual"),"25%",""))))))</f>
        <v/>
      </c>
      <c r="Y144" s="28"/>
      <c r="Z144" s="28"/>
      <c r="AA144" s="28"/>
      <c r="AB144" s="30" t="str">
        <f>IFERROR(IF(U144="Probabilidad",(L144-(+L144*X144)),IF(U144="Impacto",L144,"")),"")</f>
        <v/>
      </c>
      <c r="AC144" s="58" t="str">
        <f>IFERROR(IF(AB144="","",IF(AB144&lt;=0.2,"Muy Baja",IF(AB144&lt;=0.4,"Baja",IF(AB144&lt;=0.6,"Media",IF(AB144&lt;=0.8,"Alta","Muy Alta"))))),"")</f>
        <v/>
      </c>
      <c r="AD144" s="29" t="str">
        <f>+AB144</f>
        <v/>
      </c>
      <c r="AE144" s="58" t="str">
        <f>IFERROR(IF(AF144="","",IF(AF144&lt;=0.2,"Leve",IF(AF144&lt;=0.4,"Menor",IF(AF144&lt;=0.6,"Moderado",IF(AF144&lt;=0.8,"Mayor","Catastrófico"))))),"")</f>
        <v/>
      </c>
      <c r="AF144" s="29" t="str">
        <f>IFERROR(IF(U144="Impacto",(P144-(+P144*X144)),IF(U144="Probabilidad",P144,"")),"")</f>
        <v/>
      </c>
      <c r="AG144" s="59" t="str">
        <f>IFERROR(IF(OR(AND(AC144="Muy Baja",AE144="Leve"),AND(AC144="Muy Baja",AE144="Menor"),AND(AC144="Baja",AE144="Leve")),"Bajo",IF(OR(AND(AC144="Muy baja",AE144="Moderado"),AND(AC144="Baja",AE144="Menor"),AND(AC144="Baja",AE144="Moderado"),AND(AC144="Media",AE144="Leve"),AND(AC144="Media",AE144="Menor"),AND(AC144="Media",AE144="Moderado"),AND(AC144="Alta",AE144="Leve"),AND(AC144="Alta",AE144="Menor")),"Moderado",IF(OR(AND(AC144="Muy Baja",AE144="Mayor"),AND(AC144="Baja",AE144="Mayor"),AND(AC144="Media",AE144="Mayor"),AND(AC144="Alta",AE144="Moderado"),AND(AC144="Alta",AE144="Mayor"),AND(AC144="Muy Alta",AE144="Leve"),AND(AC144="Muy Alta",AE144="Menor"),AND(AC144="Muy Alta",AE144="Moderado"),AND(AC144="Muy Alta",AE144="Mayor")),"Alto",IF(OR(AND(AC144="Muy Baja",AE144="Catastrófico"),AND(AC144="Baja",AE144="Catastrófico"),AND(AC144="Media",AE144="Catastrófico"),AND(AC144="Alta",AE144="Catastrófico"),AND(AC144="Muy Alta",AE144="Catastrófico")),"Extremo","")))),"")</f>
        <v/>
      </c>
      <c r="AH144" s="28"/>
      <c r="AI144" s="302"/>
      <c r="AJ144" s="302"/>
      <c r="AK144" s="302"/>
      <c r="AL144" s="302"/>
      <c r="AM144" s="302"/>
      <c r="AN144" s="302"/>
      <c r="AO144" s="8"/>
    </row>
    <row r="145" spans="1:41" s="3" customFormat="1" ht="66.75" customHeight="1">
      <c r="A145" s="1"/>
      <c r="B145" s="768"/>
      <c r="C145" s="838"/>
      <c r="D145" s="841">
        <v>2</v>
      </c>
      <c r="E145" s="603" t="s">
        <v>121</v>
      </c>
      <c r="F145" s="603" t="s">
        <v>333</v>
      </c>
      <c r="G145" s="603" t="s">
        <v>334</v>
      </c>
      <c r="H145" s="622" t="s">
        <v>335</v>
      </c>
      <c r="I145" s="603" t="s">
        <v>336</v>
      </c>
      <c r="J145" s="603" t="s">
        <v>99</v>
      </c>
      <c r="K145" s="596" t="s">
        <v>116</v>
      </c>
      <c r="L145" s="598">
        <f>IF(K145="","",IF(K145="Muy Baja",0.2,IF(K145="Baja",0.4,IF(K145="Media",0.6,IF(K145="Alta",0.8,IF(K145="Muy Alta",1,))))))</f>
        <v>0.6</v>
      </c>
      <c r="M145" s="605" t="s">
        <v>152</v>
      </c>
      <c r="N145" s="598" t="str">
        <f>IF(M145="","",IF(NOT(ISERROR(MATCH(M145,'[19]Tabla Impacto'!$B$37:$B$39,0))),'[19]Tabla Impacto'!$F$37&amp;"Por favor no seleccionar los criterios de impacto(Afectación Económica o presupuestal y Pérdida Reputacional)",M145))</f>
        <v xml:space="preserve">     Genera altas consecuencias sobre la entidad</v>
      </c>
      <c r="O145" s="596" t="str">
        <f>IF(OR(M145='[19]Tabla Impacto'!$F$25,M145='[19]Tabla Impacto'!$F$31),"Leve",IF(OR(M145='[19]Tabla Impacto'!$F$26,M145='[19]Tabla Impacto'!$F$32),"Menor",IF(OR(M145='[19]Tabla Impacto'!$F$27,M145='[19]Tabla Impacto'!$F$33,M145='[19]Tabla Impacto'!$F$37),"Moderado",IF(OR(M145='[19]Tabla Impacto'!$F$28,M145='[19]Tabla Impacto'!$F$34,M145='[19]Tabla Impacto'!$F$38),"Mayor",IF(OR(M145='[19]Tabla Impacto'!$F$29,M145='[19]Tabla Impacto'!$F$35,M145='[19]Tabla Impacto'!$F$39),"Catastrófico","")))))</f>
        <v>Mayor</v>
      </c>
      <c r="P145" s="598">
        <f>IF(O145="","",IF(O145="Leve",0.2,IF(O145="Menor",0.4,IF(O145="Moderado",0.6,IF(O145="Mayor",0.8,IF(O145="Catastrófico",1,))))))</f>
        <v>0.8</v>
      </c>
      <c r="Q145" s="600" t="str">
        <f>IF(OR(AND(K145="Muy Baja",O145="Leve"),AND(K145="Muy Baja",O145="Menor"),AND(K145="Baja",O145="Leve")),"Bajo",IF(OR(AND(K145="Muy baja",O145="Moderado"),AND(K145="Baja",O145="Menor"),AND(K145="Baja",O145="Moderado"),AND(K145="Media",O145="Leve"),AND(K145="Media",O145="Menor"),AND(K145="Media",O145="Moderado"),AND(K145="Alta",O145="Leve"),AND(K145="Alta",O145="Menor")),"Moderado",IF(OR(AND(K145="Muy Baja",O145="Mayor"),AND(K145="Baja",O145="Mayor"),AND(K145="Media",O145="Mayor"),AND(K145="Alta",O145="Moderado"),AND(K145="Alta",O145="Mayor"),AND(K145="Muy Alta",O145="Leve"),AND(K145="Muy Alta",O145="Menor"),AND(K145="Muy Alta",O145="Moderado"),AND(K145="Muy Alta",O145="Mayor")),"Alto",IF(OR(AND(K145="Muy Baja",O145="Catastrófico"),AND(K145="Baja",O145="Catastrófico"),AND(K145="Media",O145="Catastrófico"),AND(K145="Alta",O145="Catastrófico"),AND(K145="Muy Alta",O145="Catastrófico")),"Extremo",""))))</f>
        <v>Alto</v>
      </c>
      <c r="R145" s="26">
        <v>1</v>
      </c>
      <c r="S145" s="27" t="s">
        <v>337</v>
      </c>
      <c r="T145" s="27" t="s">
        <v>338</v>
      </c>
      <c r="U145" s="26" t="str">
        <f>IF(OR(V145="Preventivo",V145="Detectivo"),"Probabilidad",IF(V145="Correctivo","Impacto",""))</f>
        <v>Probabilidad</v>
      </c>
      <c r="V145" s="28" t="s">
        <v>88</v>
      </c>
      <c r="W145" s="28" t="s">
        <v>54</v>
      </c>
      <c r="X145" s="29" t="str">
        <f>IF(AND(V145="Preventivo",W145="Automático"),"50%",IF(AND(V145="Preventivo",W145="Manual"),"40%",IF(AND(V145="Detectivo",W145="Automático"),"40%",IF(AND(V145="Detectivo",W145="Manual"),"30%",IF(AND(V145="Correctivo",W145="Automático"),"35%",IF(AND(V145="Correctivo",W145="Manual"),"25%",""))))))</f>
        <v>40%</v>
      </c>
      <c r="Y145" s="28" t="s">
        <v>55</v>
      </c>
      <c r="Z145" s="28" t="s">
        <v>95</v>
      </c>
      <c r="AA145" s="28" t="s">
        <v>57</v>
      </c>
      <c r="AB145" s="30">
        <f>IFERROR(IF(U145="Probabilidad",(L145-(+L145*X145)),IF(U145="Impacto",L145,"")),"")</f>
        <v>0.36</v>
      </c>
      <c r="AC145" s="24" t="str">
        <f>IFERROR(IF(AB145="","",IF(AB145&lt;=0.2,"Muy Baja",IF(AB145&lt;=0.4,"Baja",IF(AB145&lt;=0.6,"Media",IF(AB145&lt;=0.8,"Alta","Muy Alta"))))),"")</f>
        <v>Baja</v>
      </c>
      <c r="AD145" s="29">
        <f>+AB145</f>
        <v>0.36</v>
      </c>
      <c r="AE145" s="24" t="str">
        <f>IFERROR(IF(AF145="","",IF(AF145&lt;=0.2,"Leve",IF(AF145&lt;=0.4,"Menor",IF(AF145&lt;=0.6,"Moderado",IF(AF145&lt;=0.8,"Mayor","Catastrófico"))))),"")</f>
        <v>Mayor</v>
      </c>
      <c r="AF145" s="29">
        <f>IFERROR(IF(U145="Impacto",(P145-(+P145*X145)),IF(U145="Probabilidad",P145,"")),"")</f>
        <v>0.8</v>
      </c>
      <c r="AG145" s="25" t="str">
        <f>IFERROR(IF(OR(AND(AC145="Muy Baja",AE145="Leve"),AND(AC145="Muy Baja",AE145="Menor"),AND(AC145="Baja",AE145="Leve")),"Bajo",IF(OR(AND(AC145="Muy baja",AE145="Moderado"),AND(AC145="Baja",AE145="Menor"),AND(AC145="Baja",AE145="Moderado"),AND(AC145="Media",AE145="Leve"),AND(AC145="Media",AE145="Menor"),AND(AC145="Media",AE145="Moderado"),AND(AC145="Alta",AE145="Leve"),AND(AC145="Alta",AE145="Menor")),"Moderado",IF(OR(AND(AC145="Muy Baja",AE145="Mayor"),AND(AC145="Baja",AE145="Mayor"),AND(AC145="Media",AE145="Mayor"),AND(AC145="Alta",AE145="Moderado"),AND(AC145="Alta",AE145="Mayor"),AND(AC145="Muy Alta",AE145="Leve"),AND(AC145="Muy Alta",AE145="Menor"),AND(AC145="Muy Alta",AE145="Moderado"),AND(AC145="Muy Alta",AE145="Mayor")),"Alto",IF(OR(AND(AC145="Muy Baja",AE145="Catastrófico"),AND(AC145="Baja",AE145="Catastrófico"),AND(AC145="Media",AE145="Catastrófico"),AND(AC145="Alta",AE145="Catastrófico"),AND(AC145="Muy Alta",AE145="Catastrófico")),"Extremo","")))),"")</f>
        <v>Alto</v>
      </c>
      <c r="AH145" s="28" t="s">
        <v>58</v>
      </c>
      <c r="AI145" s="302"/>
      <c r="AJ145" s="302"/>
      <c r="AK145" s="302"/>
      <c r="AL145" s="302"/>
      <c r="AM145" s="302"/>
      <c r="AN145" s="302"/>
      <c r="AO145" s="8"/>
    </row>
    <row r="146" spans="1:41" s="3" customFormat="1" ht="27" customHeight="1">
      <c r="A146" s="1"/>
      <c r="B146" s="768"/>
      <c r="C146" s="838"/>
      <c r="D146" s="841"/>
      <c r="E146" s="603"/>
      <c r="F146" s="603"/>
      <c r="G146" s="603"/>
      <c r="H146" s="622"/>
      <c r="I146" s="603"/>
      <c r="J146" s="603"/>
      <c r="K146" s="596"/>
      <c r="L146" s="598"/>
      <c r="M146" s="605"/>
      <c r="N146" s="598">
        <f ca="1">IF(NOT(ISERROR(MATCH(M146,_xlfn.ANCHORARRAY(H148),0))),#REF!&amp;"Por favor no seleccionar los criterios de impacto",M146)</f>
        <v>0</v>
      </c>
      <c r="O146" s="596"/>
      <c r="P146" s="598"/>
      <c r="Q146" s="600"/>
      <c r="R146" s="26">
        <v>2</v>
      </c>
      <c r="S146" s="27"/>
      <c r="T146" s="27"/>
      <c r="U146" s="26" t="str">
        <f>IF(OR(V146="Preventivo",V146="Detectivo"),"Probabilidad",IF(V146="Correctivo","Impacto",""))</f>
        <v/>
      </c>
      <c r="V146" s="28"/>
      <c r="W146" s="28"/>
      <c r="X146" s="29" t="str">
        <f>IF(AND(V146="Preventivo",W146="Automático"),"50%",IF(AND(V146="Preventivo",W146="Manual"),"40%",IF(AND(V146="Detectivo",W146="Automático"),"40%",IF(AND(V146="Detectivo",W146="Manual"),"30%",IF(AND(V146="Correctivo",W146="Automático"),"35%",IF(AND(V146="Correctivo",W146="Manual"),"25%",""))))))</f>
        <v/>
      </c>
      <c r="Y146" s="28"/>
      <c r="Z146" s="28"/>
      <c r="AA146" s="28"/>
      <c r="AB146" s="30" t="str">
        <f>IFERROR(IF(U146="Probabilidad",(L146-(+L146*X146)),IF(U146="Impacto",L146,"")),"")</f>
        <v/>
      </c>
      <c r="AC146" s="58" t="str">
        <f>IFERROR(IF(AB146="","",IF(AB146&lt;=0.2,"Muy Baja",IF(AB146&lt;=0.4,"Baja",IF(AB146&lt;=0.6,"Media",IF(AB146&lt;=0.8,"Alta","Muy Alta"))))),"")</f>
        <v/>
      </c>
      <c r="AD146" s="29" t="str">
        <f>+AB146</f>
        <v/>
      </c>
      <c r="AE146" s="58" t="str">
        <f>IFERROR(IF(AF146="","",IF(AF146&lt;=0.2,"Leve",IF(AF146&lt;=0.4,"Menor",IF(AF146&lt;=0.6,"Moderado",IF(AF146&lt;=0.8,"Mayor","Catastrófico"))))),"")</f>
        <v/>
      </c>
      <c r="AF146" s="29" t="str">
        <f>IFERROR(IF(U146="Impacto",(P146-(+P146*X146)),IF(U146="Probabilidad",P146,"")),"")</f>
        <v/>
      </c>
      <c r="AG146" s="59" t="str">
        <f>IFERROR(IF(OR(AND(AC146="Muy Baja",AE146="Leve"),AND(AC146="Muy Baja",AE146="Menor"),AND(AC146="Baja",AE146="Leve")),"Bajo",IF(OR(AND(AC146="Muy baja",AE146="Moderado"),AND(AC146="Baja",AE146="Menor"),AND(AC146="Baja",AE146="Moderado"),AND(AC146="Media",AE146="Leve"),AND(AC146="Media",AE146="Menor"),AND(AC146="Media",AE146="Moderado"),AND(AC146="Alta",AE146="Leve"),AND(AC146="Alta",AE146="Menor")),"Moderado",IF(OR(AND(AC146="Muy Baja",AE146="Mayor"),AND(AC146="Baja",AE146="Mayor"),AND(AC146="Media",AE146="Mayor"),AND(AC146="Alta",AE146="Moderado"),AND(AC146="Alta",AE146="Mayor"),AND(AC146="Muy Alta",AE146="Leve"),AND(AC146="Muy Alta",AE146="Menor"),AND(AC146="Muy Alta",AE146="Moderado"),AND(AC146="Muy Alta",AE146="Mayor")),"Alto",IF(OR(AND(AC146="Muy Baja",AE146="Catastrófico"),AND(AC146="Baja",AE146="Catastrófico"),AND(AC146="Media",AE146="Catastrófico"),AND(AC146="Alta",AE146="Catastrófico"),AND(AC146="Muy Alta",AE146="Catastrófico")),"Extremo","")))),"")</f>
        <v/>
      </c>
      <c r="AH146" s="28"/>
      <c r="AI146" s="302"/>
      <c r="AJ146" s="302"/>
      <c r="AK146" s="302"/>
      <c r="AL146" s="302"/>
      <c r="AM146" s="302"/>
      <c r="AN146" s="302"/>
      <c r="AO146" s="8"/>
    </row>
    <row r="147" spans="1:41" s="3" customFormat="1" ht="27" customHeight="1" thickBot="1">
      <c r="A147" s="1"/>
      <c r="B147" s="768"/>
      <c r="C147" s="839"/>
      <c r="D147" s="639"/>
      <c r="E147" s="639"/>
      <c r="F147" s="639"/>
      <c r="G147" s="639"/>
      <c r="H147" s="119"/>
      <c r="I147" s="119"/>
      <c r="J147" s="119"/>
      <c r="K147" s="119"/>
      <c r="L147" s="119"/>
      <c r="M147" s="119"/>
      <c r="N147" s="119"/>
      <c r="O147" s="332"/>
      <c r="P147" s="332"/>
      <c r="Q147" s="332"/>
      <c r="R147" s="333"/>
      <c r="S147" s="333"/>
      <c r="T147" s="333"/>
      <c r="U147" s="333"/>
      <c r="V147" s="333"/>
      <c r="W147" s="333"/>
      <c r="X147" s="333"/>
      <c r="Y147" s="333"/>
      <c r="Z147" s="333"/>
      <c r="AA147" s="333"/>
      <c r="AB147" s="333"/>
      <c r="AC147" s="333"/>
      <c r="AD147" s="333"/>
      <c r="AE147" s="332"/>
      <c r="AF147" s="334"/>
      <c r="AG147" s="87"/>
      <c r="AH147" s="334"/>
      <c r="AI147" s="325"/>
      <c r="AJ147" s="325"/>
      <c r="AK147" s="325"/>
      <c r="AL147" s="325"/>
      <c r="AM147" s="325"/>
      <c r="AN147" s="325"/>
      <c r="AO147" s="8"/>
    </row>
    <row r="148" spans="1:41" s="3" customFormat="1" ht="27" customHeight="1" thickBot="1">
      <c r="A148" s="1"/>
      <c r="B148" s="768"/>
      <c r="C148" s="48" t="s">
        <v>1</v>
      </c>
      <c r="D148" s="48" t="s">
        <v>2</v>
      </c>
      <c r="E148" s="49" t="s">
        <v>6</v>
      </c>
      <c r="F148" s="49" t="s">
        <v>7</v>
      </c>
      <c r="G148" s="49" t="s">
        <v>8</v>
      </c>
      <c r="H148" s="49" t="s">
        <v>9</v>
      </c>
      <c r="I148" s="49" t="s">
        <v>10</v>
      </c>
      <c r="J148" s="48" t="s">
        <v>11</v>
      </c>
      <c r="K148" s="48" t="s">
        <v>12</v>
      </c>
      <c r="L148" s="48" t="s">
        <v>13</v>
      </c>
      <c r="M148" s="48" t="s">
        <v>14</v>
      </c>
      <c r="N148" s="48" t="s">
        <v>15</v>
      </c>
      <c r="O148" s="48" t="s">
        <v>16</v>
      </c>
      <c r="P148" s="48" t="s">
        <v>13</v>
      </c>
      <c r="Q148" s="48" t="s">
        <v>17</v>
      </c>
      <c r="R148" s="48" t="s">
        <v>18</v>
      </c>
      <c r="S148" s="48" t="s">
        <v>19</v>
      </c>
      <c r="T148" s="48" t="s">
        <v>20</v>
      </c>
      <c r="U148" s="48" t="s">
        <v>21</v>
      </c>
      <c r="V148" s="48" t="s">
        <v>35</v>
      </c>
      <c r="W148" s="48" t="s">
        <v>36</v>
      </c>
      <c r="X148" s="48" t="s">
        <v>37</v>
      </c>
      <c r="Y148" s="48" t="s">
        <v>38</v>
      </c>
      <c r="Z148" s="48" t="s">
        <v>39</v>
      </c>
      <c r="AA148" s="49" t="s">
        <v>40</v>
      </c>
      <c r="AB148" s="48" t="s">
        <v>24</v>
      </c>
      <c r="AC148" s="49" t="s">
        <v>25</v>
      </c>
      <c r="AD148" s="49" t="s">
        <v>13</v>
      </c>
      <c r="AE148" s="49" t="s">
        <v>26</v>
      </c>
      <c r="AF148" s="49" t="s">
        <v>13</v>
      </c>
      <c r="AG148" s="48" t="s">
        <v>27</v>
      </c>
      <c r="AH148" s="49" t="s">
        <v>28</v>
      </c>
      <c r="AI148" s="48" t="s">
        <v>72</v>
      </c>
      <c r="AJ148" s="49" t="s">
        <v>30</v>
      </c>
      <c r="AK148" s="48" t="s">
        <v>31</v>
      </c>
      <c r="AL148" s="48" t="s">
        <v>32</v>
      </c>
      <c r="AM148" s="49" t="s">
        <v>33</v>
      </c>
      <c r="AN148" s="49" t="s">
        <v>34</v>
      </c>
      <c r="AO148" s="8"/>
    </row>
    <row r="149" spans="1:41" s="3" customFormat="1" ht="21" customHeight="1" thickBot="1">
      <c r="A149" s="1"/>
      <c r="B149" s="768"/>
      <c r="C149" s="540" t="s">
        <v>339</v>
      </c>
      <c r="D149" s="541"/>
      <c r="E149" s="541"/>
      <c r="F149" s="541"/>
      <c r="G149" s="541"/>
      <c r="H149" s="541"/>
      <c r="I149" s="541"/>
      <c r="J149" s="541"/>
      <c r="K149" s="541"/>
      <c r="L149" s="541"/>
      <c r="M149" s="541"/>
      <c r="N149" s="541"/>
      <c r="O149" s="541"/>
      <c r="P149" s="541"/>
      <c r="Q149" s="541"/>
      <c r="R149" s="541"/>
      <c r="S149" s="541"/>
      <c r="T149" s="541"/>
      <c r="U149" s="541"/>
      <c r="V149" s="541"/>
      <c r="W149" s="541"/>
      <c r="X149" s="541"/>
      <c r="Y149" s="541"/>
      <c r="Z149" s="541"/>
      <c r="AA149" s="541"/>
      <c r="AB149" s="541"/>
      <c r="AC149" s="541"/>
      <c r="AD149" s="541"/>
      <c r="AE149" s="541"/>
      <c r="AF149" s="541"/>
      <c r="AG149" s="541"/>
      <c r="AH149" s="541"/>
      <c r="AI149" s="51"/>
      <c r="AJ149" s="51"/>
      <c r="AK149" s="51"/>
      <c r="AL149" s="51"/>
      <c r="AM149" s="51"/>
      <c r="AN149" s="53"/>
      <c r="AO149" s="8"/>
    </row>
    <row r="150" spans="1:41" s="3" customFormat="1" ht="45.75" customHeight="1">
      <c r="A150" s="1"/>
      <c r="B150" s="768"/>
      <c r="C150" s="513" t="s">
        <v>340</v>
      </c>
      <c r="D150" s="843">
        <v>1</v>
      </c>
      <c r="E150" s="586" t="s">
        <v>44</v>
      </c>
      <c r="F150" s="845" t="s">
        <v>520</v>
      </c>
      <c r="G150" s="847" t="s">
        <v>521</v>
      </c>
      <c r="H150" s="847" t="s">
        <v>522</v>
      </c>
      <c r="I150" s="586" t="s">
        <v>91</v>
      </c>
      <c r="J150" s="586" t="s">
        <v>99</v>
      </c>
      <c r="K150" s="595" t="s">
        <v>111</v>
      </c>
      <c r="L150" s="597">
        <f>IF(K150="","",IF(K150="Muy Baja",0.2,IF(K150="Baja",0.4,IF(K150="Media",0.6,IF(K150="Alta",0.8,IF(K150="Muy Alta",1,))))))</f>
        <v>0.8</v>
      </c>
      <c r="M150" s="634" t="s">
        <v>152</v>
      </c>
      <c r="N150" s="635" t="str">
        <f>IF(M150="","",IF(NOT(ISERROR(MATCH(M150,'[20]Tabla Impacto'!$B$37:$B$39,0))),'[20]Tabla Impacto'!$F$37&amp;"Por favor no seleccionar los criterios de impacto(Afectación Económica o presupuestal y Pérdida Reputacional)",M150))</f>
        <v xml:space="preserve">     Genera altas consecuencias sobre la entidad</v>
      </c>
      <c r="O150" s="595" t="s">
        <v>129</v>
      </c>
      <c r="P150" s="597">
        <f>IF(O150="","",IF(O150="Leve",0.2,IF(O150="Menor",0.4,IF(O150="Moderado",0.6,IF(O150="Mayor",0.8,IF(O150="Catastrófico",1,))))))</f>
        <v>0.8</v>
      </c>
      <c r="Q150" s="599" t="str">
        <f>IF(OR(AND(K150="Muy Baja",O150="Leve"),AND(K150="Muy Baja",O150="Menor"),AND(K150="Baja",O150="Leve")),"Bajo",IF(OR(AND(K150="Muy baja",O150="Moderado"),AND(K150="Baja",O150="Menor"),AND(K150="Baja",O150="Moderado"),AND(K150="Media",O150="Leve"),AND(K150="Media",O150="Menor"),AND(K150="Media",O150="Moderado"),AND(K150="Alta",O150="Leve"),AND(K150="Alta",O150="Menor")),"Moderado",IF(OR(AND(K150="Muy Baja",O150="Mayor"),AND(K150="Baja",O150="Mayor"),AND(K150="Media",O150="Mayor"),AND(K150="Alta",O150="Moderado"),AND(K150="Alta",O150="Mayor"),AND(K150="Muy Alta",O150="Leve"),AND(K150="Muy Alta",O150="Menor"),AND(K150="Muy Alta",O150="Moderado"),AND(K150="Muy Alta",O150="Mayor")),"Alto",IF(OR(AND(K150="Muy Baja",O150="Catastrófico"),AND(K150="Baja",O150="Catastrófico"),AND(K150="Media",O150="Catastrófico"),AND(K150="Alta",O150="Catastrófico"),AND(K150="Muy Alta",O150="Catastrófico")),"Extremo",""))))</f>
        <v>Alto</v>
      </c>
      <c r="R150" s="335">
        <v>1</v>
      </c>
      <c r="S150" s="851" t="s">
        <v>529</v>
      </c>
      <c r="T150" s="853" t="s">
        <v>341</v>
      </c>
      <c r="U150" s="801" t="str">
        <f>IF(OR(V150="Preventivo",V150="Detectivo"),"Probabilidad",IF(V150="Correctivo","Impacto",""))</f>
        <v>Probabilidad</v>
      </c>
      <c r="V150" s="809" t="s">
        <v>88</v>
      </c>
      <c r="W150" s="809" t="s">
        <v>54</v>
      </c>
      <c r="X150" s="811" t="str">
        <f>IF(AND(V150="Preventivo",W150="Automático"),"50%",IF(AND(V150="Preventivo",W150="Manual"),"40%",IF(AND(V150="Detectivo",W150="Automático"),"40%",IF(AND(V150="Detectivo",W150="Manual"),"30%",IF(AND(V150="Correctivo",W150="Automático"),"35%",IF(AND(V150="Correctivo",W150="Manual"),"25%",""))))))</f>
        <v>40%</v>
      </c>
      <c r="Y150" s="809" t="s">
        <v>101</v>
      </c>
      <c r="Z150" s="809" t="s">
        <v>95</v>
      </c>
      <c r="AA150" s="809" t="s">
        <v>96</v>
      </c>
      <c r="AB150" s="814">
        <f>IFERROR(IF(U150="Probabilidad",(L150-(+L150*X150)),IF(U150="Impacto",L150,"")),"")</f>
        <v>0.48</v>
      </c>
      <c r="AC150" s="595" t="str">
        <f>IFERROR(IF(AB150="","",IF(AB150&lt;=0.2,"Muy Baja",IF(AB150&lt;=0.4,"Baja",IF(AB150&lt;=0.6,"Media",IF(AB150&lt;=0.8,"Alta","Muy Alta"))))),"")</f>
        <v>Media</v>
      </c>
      <c r="AD150" s="811">
        <f>+AB150</f>
        <v>0.48</v>
      </c>
      <c r="AE150" s="595" t="str">
        <f>IFERROR(IF(AF150="","",IF(AF150&lt;=0.2,"Leve",IF(AF150&lt;=0.4,"Menor",IF(AF150&lt;=0.6,"Moderado",IF(AF150&lt;=0.8,"Mayor","Catastrófico"))))),"")</f>
        <v>Mayor</v>
      </c>
      <c r="AF150" s="811">
        <f>IFERROR(IF(U150="Impacto",(P150-(+P150*X150)),IF(U150="Probabilidad",P150,"")),"")</f>
        <v>0.8</v>
      </c>
      <c r="AG150" s="599" t="str">
        <f>IFERROR(IF(OR(AND(AC150="Muy Baja",AE150="Leve"),AND(AC150="Muy Baja",AE150="Menor"),AND(AC150="Baja",AE150="Leve")),"Bajo",IF(OR(AND(AC150="Muy baja",AE150="Moderado"),AND(AC150="Baja",AE150="Menor"),AND(AC150="Baja",AE150="Moderado"),AND(AC150="Media",AE150="Leve"),AND(AC150="Media",AE150="Menor"),AND(AC150="Media",AE150="Moderado"),AND(AC150="Alta",AE150="Leve"),AND(AC150="Alta",AE150="Menor")),"Moderado",IF(OR(AND(AC150="Muy Baja",AE150="Mayor"),AND(AC150="Baja",AE150="Mayor"),AND(AC150="Media",AE150="Mayor"),AND(AC150="Alta",AE150="Moderado"),AND(AC150="Alta",AE150="Mayor"),AND(AC150="Muy Alta",AE150="Leve"),AND(AC150="Muy Alta",AE150="Menor"),AND(AC150="Muy Alta",AE150="Moderado"),AND(AC150="Muy Alta",AE150="Mayor")),"Alto",IF(OR(AND(AC150="Muy Baja",AE150="Catastrófico"),AND(AC150="Baja",AE150="Catastrófico"),AND(AC150="Media",AE150="Catastrófico"),AND(AC150="Alta",AE150="Catastrófico"),AND(AC150="Muy Alta",AE150="Catastrófico")),"Extremo","")))),"")</f>
        <v>Alto</v>
      </c>
      <c r="AH150" s="809" t="s">
        <v>58</v>
      </c>
      <c r="AI150" s="325"/>
      <c r="AJ150" s="325"/>
      <c r="AK150" s="325"/>
      <c r="AL150" s="325"/>
      <c r="AM150" s="325"/>
      <c r="AN150" s="325"/>
      <c r="AO150" s="8"/>
    </row>
    <row r="151" spans="1:41" s="3" customFormat="1" ht="59.25" customHeight="1" thickBot="1">
      <c r="A151" s="1"/>
      <c r="B151" s="768"/>
      <c r="C151" s="838"/>
      <c r="D151" s="844"/>
      <c r="E151" s="586"/>
      <c r="F151" s="846"/>
      <c r="G151" s="848"/>
      <c r="H151" s="848"/>
      <c r="I151" s="586"/>
      <c r="J151" s="586"/>
      <c r="K151" s="596"/>
      <c r="L151" s="598"/>
      <c r="M151" s="634"/>
      <c r="N151" s="635">
        <f ca="1">IF(NOT(ISERROR(MATCH(M151,_xlfn.ANCHORARRAY(H154),0))),#REF!&amp;"Por favor no seleccionar los criterios de impacto",M151)</f>
        <v>0</v>
      </c>
      <c r="O151" s="596"/>
      <c r="P151" s="598"/>
      <c r="Q151" s="600"/>
      <c r="R151" s="306">
        <v>2</v>
      </c>
      <c r="S151" s="852"/>
      <c r="T151" s="854"/>
      <c r="U151" s="855"/>
      <c r="V151" s="810"/>
      <c r="W151" s="810"/>
      <c r="X151" s="812"/>
      <c r="Y151" s="810"/>
      <c r="Z151" s="810"/>
      <c r="AA151" s="810"/>
      <c r="AB151" s="815"/>
      <c r="AC151" s="596"/>
      <c r="AD151" s="812"/>
      <c r="AE151" s="596"/>
      <c r="AF151" s="812"/>
      <c r="AG151" s="600"/>
      <c r="AH151" s="810"/>
      <c r="AI151" s="302"/>
      <c r="AJ151" s="302"/>
      <c r="AK151" s="302"/>
      <c r="AL151" s="302"/>
      <c r="AM151" s="302"/>
      <c r="AN151" s="302"/>
      <c r="AO151" s="8"/>
    </row>
    <row r="152" spans="1:41" s="3" customFormat="1" ht="51" customHeight="1">
      <c r="A152" s="1"/>
      <c r="B152" s="768"/>
      <c r="C152" s="838"/>
      <c r="D152" s="844">
        <v>2</v>
      </c>
      <c r="E152" s="586" t="s">
        <v>121</v>
      </c>
      <c r="F152" s="845" t="s">
        <v>523</v>
      </c>
      <c r="G152" s="847" t="s">
        <v>524</v>
      </c>
      <c r="H152" s="849" t="s">
        <v>525</v>
      </c>
      <c r="I152" s="586" t="s">
        <v>77</v>
      </c>
      <c r="J152" s="586" t="s">
        <v>99</v>
      </c>
      <c r="K152" s="596" t="s">
        <v>111</v>
      </c>
      <c r="L152" s="598">
        <f>IF(K152="","",IF(K152="Muy Baja",0.2,IF(K152="Baja",0.4,IF(K152="Media",0.6,IF(K152="Alta",0.8,IF(K152="Muy Alta",1,))))))</f>
        <v>0.8</v>
      </c>
      <c r="M152" s="634" t="s">
        <v>152</v>
      </c>
      <c r="N152" s="635" t="str">
        <f>IF(M152="","",IF(NOT(ISERROR(MATCH(M152,'[20]Tabla Impacto'!$B$37:$B$39,0))),'[20]Tabla Impacto'!$F$37&amp;"Por favor no seleccionar los criterios de impacto(Afectación Económica o presupuestal y Pérdida Reputacional)",M152))</f>
        <v xml:space="preserve">     Genera altas consecuencias sobre la entidad</v>
      </c>
      <c r="O152" s="596" t="s">
        <v>167</v>
      </c>
      <c r="P152" s="598">
        <f>IF(O152="","",IF(O152="Leve",0.2,IF(O152="Menor",0.4,IF(O152="Moderado",0.6,IF(O152="Mayor",0.8,IF(O152="Catastrófico",1,))))))</f>
        <v>1</v>
      </c>
      <c r="Q152" s="600" t="str">
        <f>IF(OR(AND(K152="Muy Baja",O152="Leve"),AND(K152="Muy Baja",O152="Menor"),AND(K152="Baja",O152="Leve")),"Bajo",IF(OR(AND(K152="Muy baja",O152="Moderado"),AND(K152="Baja",O152="Menor"),AND(K152="Baja",O152="Moderado"),AND(K152="Media",O152="Leve"),AND(K152="Media",O152="Menor"),AND(K152="Media",O152="Moderado"),AND(K152="Alta",O152="Leve"),AND(K152="Alta",O152="Menor")),"Moderado",IF(OR(AND(K152="Muy Baja",O152="Mayor"),AND(K152="Baja",O152="Mayor"),AND(K152="Media",O152="Mayor"),AND(K152="Alta",O152="Moderado"),AND(K152="Alta",O152="Mayor"),AND(K152="Muy Alta",O152="Leve"),AND(K152="Muy Alta",O152="Menor"),AND(K152="Muy Alta",O152="Moderado"),AND(K152="Muy Alta",O152="Mayor")),"Alto",IF(OR(AND(K152="Muy Baja",O152="Catastrófico"),AND(K152="Baja",O152="Catastrófico"),AND(K152="Media",O152="Catastrófico"),AND(K152="Alta",O152="Catastrófico"),AND(K152="Muy Alta",O152="Catastrófico")),"Extremo",""))))</f>
        <v>Extremo</v>
      </c>
      <c r="R152" s="306">
        <v>1</v>
      </c>
      <c r="S152" s="851" t="s">
        <v>530</v>
      </c>
      <c r="T152" s="858" t="s">
        <v>342</v>
      </c>
      <c r="U152" s="855" t="str">
        <f>IF(OR(V152="Preventivo",V152="Detectivo"),"Probabilidad",IF(V152="Correctivo","Impacto",""))</f>
        <v>Probabilidad</v>
      </c>
      <c r="V152" s="810" t="s">
        <v>88</v>
      </c>
      <c r="W152" s="810" t="s">
        <v>54</v>
      </c>
      <c r="X152" s="812" t="str">
        <f>IF(AND(V152="Preventivo",W152="Automático"),"50%",IF(AND(V152="Preventivo",W152="Manual"),"40%",IF(AND(V152="Detectivo",W152="Automático"),"40%",IF(AND(V152="Detectivo",W152="Manual"),"30%",IF(AND(V152="Correctivo",W152="Automático"),"35%",IF(AND(V152="Correctivo",W152="Manual"),"25%",""))))))</f>
        <v>40%</v>
      </c>
      <c r="Y152" s="810" t="s">
        <v>101</v>
      </c>
      <c r="Z152" s="810" t="s">
        <v>95</v>
      </c>
      <c r="AA152" s="810" t="s">
        <v>96</v>
      </c>
      <c r="AB152" s="815">
        <f>IFERROR(IF(U152="Probabilidad",(L152-(+L152*X152)),IF(U152="Impacto",L152,"")),"")</f>
        <v>0.48</v>
      </c>
      <c r="AC152" s="596" t="str">
        <f>IFERROR(IF(AB152="","",IF(AB152&lt;=0.2,"Muy Baja",IF(AB152&lt;=0.4,"Baja",IF(AB152&lt;=0.6,"Media",IF(AB152&lt;=0.8,"Alta","Muy Alta"))))),"")</f>
        <v>Media</v>
      </c>
      <c r="AD152" s="812">
        <f>+AB152</f>
        <v>0.48</v>
      </c>
      <c r="AE152" s="596" t="str">
        <f>IFERROR(IF(AF152="","",IF(AF152&lt;=0.2,"Leve",IF(AF152&lt;=0.4,"Menor",IF(AF152&lt;=0.6,"Moderado",IF(AF152&lt;=0.8,"Mayor","Catastrófico"))))),"")</f>
        <v>Catastrófico</v>
      </c>
      <c r="AF152" s="812">
        <f>IFERROR(IF(U152="Impacto",(P152-(+P152*X152)),IF(U152="Probabilidad",P152,"")),"")</f>
        <v>1</v>
      </c>
      <c r="AG152" s="600" t="str">
        <f>IFERROR(IF(OR(AND(AC152="Muy Baja",AE152="Leve"),AND(AC152="Muy Baja",AE152="Menor"),AND(AC152="Baja",AE152="Leve")),"Bajo",IF(OR(AND(AC152="Muy baja",AE152="Moderado"),AND(AC152="Baja",AE152="Menor"),AND(AC152="Baja",AE152="Moderado"),AND(AC152="Media",AE152="Leve"),AND(AC152="Media",AE152="Menor"),AND(AC152="Media",AE152="Moderado"),AND(AC152="Alta",AE152="Leve"),AND(AC152="Alta",AE152="Menor")),"Moderado",IF(OR(AND(AC152="Muy Baja",AE152="Mayor"),AND(AC152="Baja",AE152="Mayor"),AND(AC152="Media",AE152="Mayor"),AND(AC152="Alta",AE152="Moderado"),AND(AC152="Alta",AE152="Mayor"),AND(AC152="Muy Alta",AE152="Leve"),AND(AC152="Muy Alta",AE152="Menor"),AND(AC152="Muy Alta",AE152="Moderado"),AND(AC152="Muy Alta",AE152="Mayor")),"Alto",IF(OR(AND(AC152="Muy Baja",AE152="Catastrófico"),AND(AC152="Baja",AE152="Catastrófico"),AND(AC152="Media",AE152="Catastrófico"),AND(AC152="Alta",AE152="Catastrófico"),AND(AC152="Muy Alta",AE152="Catastrófico")),"Extremo","")))),"")</f>
        <v>Extremo</v>
      </c>
      <c r="AH152" s="810" t="s">
        <v>58</v>
      </c>
      <c r="AI152" s="302"/>
      <c r="AJ152" s="302"/>
      <c r="AK152" s="302"/>
      <c r="AL152" s="302"/>
      <c r="AM152" s="302"/>
      <c r="AN152" s="302"/>
      <c r="AO152" s="8"/>
    </row>
    <row r="153" spans="1:41" s="3" customFormat="1" ht="59.25" customHeight="1" thickBot="1">
      <c r="A153" s="1"/>
      <c r="B153" s="768"/>
      <c r="C153" s="838"/>
      <c r="D153" s="844"/>
      <c r="E153" s="586"/>
      <c r="F153" s="848"/>
      <c r="G153" s="848"/>
      <c r="H153" s="850"/>
      <c r="I153" s="586"/>
      <c r="J153" s="586"/>
      <c r="K153" s="596"/>
      <c r="L153" s="598"/>
      <c r="M153" s="634"/>
      <c r="N153" s="635">
        <f ca="1">IF(NOT(ISERROR(MATCH(M153,_xlfn.ANCHORARRAY(#REF!),0))),#REF!&amp;"Por favor no seleccionar los criterios de impacto",M153)</f>
        <v>0</v>
      </c>
      <c r="O153" s="596"/>
      <c r="P153" s="598"/>
      <c r="Q153" s="600"/>
      <c r="R153" s="306">
        <v>2</v>
      </c>
      <c r="S153" s="852"/>
      <c r="T153" s="859"/>
      <c r="U153" s="855"/>
      <c r="V153" s="810"/>
      <c r="W153" s="810"/>
      <c r="X153" s="812"/>
      <c r="Y153" s="810"/>
      <c r="Z153" s="810"/>
      <c r="AA153" s="810"/>
      <c r="AB153" s="815"/>
      <c r="AC153" s="596"/>
      <c r="AD153" s="812"/>
      <c r="AE153" s="596"/>
      <c r="AF153" s="812"/>
      <c r="AG153" s="600"/>
      <c r="AH153" s="810"/>
      <c r="AI153" s="302"/>
      <c r="AJ153" s="302"/>
      <c r="AK153" s="302"/>
      <c r="AL153" s="302"/>
      <c r="AM153" s="302"/>
      <c r="AN153" s="302"/>
      <c r="AO153" s="8"/>
    </row>
    <row r="154" spans="1:41" s="3" customFormat="1" ht="42" customHeight="1">
      <c r="A154" s="1"/>
      <c r="B154" s="768"/>
      <c r="C154" s="838"/>
      <c r="D154" s="844">
        <v>3</v>
      </c>
      <c r="E154" s="586" t="s">
        <v>121</v>
      </c>
      <c r="F154" s="856" t="s">
        <v>526</v>
      </c>
      <c r="G154" s="856" t="s">
        <v>527</v>
      </c>
      <c r="H154" s="856" t="s">
        <v>528</v>
      </c>
      <c r="I154" s="586" t="s">
        <v>77</v>
      </c>
      <c r="J154" s="586" t="s">
        <v>92</v>
      </c>
      <c r="K154" s="596" t="s">
        <v>111</v>
      </c>
      <c r="L154" s="598">
        <f>IF(K154="","",IF(K154="Muy Baja",0.2,IF(K154="Baja",0.4,IF(K154="Media",0.6,IF(K154="Alta",0.8,IF(K154="Muy Alta",1,))))))</f>
        <v>0.8</v>
      </c>
      <c r="M154" s="634" t="s">
        <v>50</v>
      </c>
      <c r="N154" s="635" t="str">
        <f>IF(M154="","",IF(NOT(ISERROR(MATCH(M154,'[20]Tabla Impacto'!$B$37:$B$39,0))),'[20]Tabla Impacto'!$F$37&amp;"Por favor no seleccionar los criterios de impacto(Afectación Económica o presupuestal y Pérdida Reputacional)",M154))</f>
        <v xml:space="preserve">     Genera medianas consecuencias sobre la entidad</v>
      </c>
      <c r="O154" s="596" t="s">
        <v>113</v>
      </c>
      <c r="P154" s="598">
        <f>IF(O154="","",IF(O154="Leve",0.2,IF(O154="Menor",0.4,IF(O154="Moderado",0.6,IF(O154="Mayor",0.8,IF(O154="Catastrófico",1,))))))</f>
        <v>0.6</v>
      </c>
      <c r="Q154" s="600" t="str">
        <f>IF(OR(AND(K154="Muy Baja",O154="Leve"),AND(K154="Muy Baja",O154="Menor"),AND(K154="Baja",O154="Leve")),"Bajo",IF(OR(AND(K154="Muy baja",O154="Moderado"),AND(K154="Baja",O154="Menor"),AND(K154="Baja",O154="Moderado"),AND(K154="Media",O154="Leve"),AND(K154="Media",O154="Menor"),AND(K154="Media",O154="Moderado"),AND(K154="Alta",O154="Leve"),AND(K154="Alta",O154="Menor")),"Moderado",IF(OR(AND(K154="Muy Baja",O154="Mayor"),AND(K154="Baja",O154="Mayor"),AND(K154="Media",O154="Mayor"),AND(K154="Alta",O154="Moderado"),AND(K154="Alta",O154="Mayor"),AND(K154="Muy Alta",O154="Leve"),AND(K154="Muy Alta",O154="Menor"),AND(K154="Muy Alta",O154="Moderado"),AND(K154="Muy Alta",O154="Mayor")),"Alto",IF(OR(AND(K154="Muy Baja",O154="Catastrófico"),AND(K154="Baja",O154="Catastrófico"),AND(K154="Media",O154="Catastrófico"),AND(K154="Alta",O154="Catastrófico"),AND(K154="Muy Alta",O154="Catastrófico")),"Extremo",""))))</f>
        <v>Alto</v>
      </c>
      <c r="R154" s="306">
        <v>1</v>
      </c>
      <c r="S154" s="851" t="s">
        <v>531</v>
      </c>
      <c r="T154" s="867" t="s">
        <v>532</v>
      </c>
      <c r="U154" s="855" t="str">
        <f>IF(OR(V154="Preventivo",V154="Detectivo"),"Probabilidad",IF(V154="Correctivo","Impacto",""))</f>
        <v>Probabilidad</v>
      </c>
      <c r="V154" s="810" t="s">
        <v>88</v>
      </c>
      <c r="W154" s="810" t="s">
        <v>54</v>
      </c>
      <c r="X154" s="812" t="str">
        <f>IF(AND(V154="Preventivo",W154="Automático"),"50%",IF(AND(V154="Preventivo",W154="Manual"),"40%",IF(AND(V154="Detectivo",W154="Automático"),"40%",IF(AND(V154="Detectivo",W154="Manual"),"30%",IF(AND(V154="Correctivo",W154="Automático"),"35%",IF(AND(V154="Correctivo",W154="Manual"),"25%",""))))))</f>
        <v>40%</v>
      </c>
      <c r="Y154" s="810" t="s">
        <v>55</v>
      </c>
      <c r="Z154" s="810" t="s">
        <v>56</v>
      </c>
      <c r="AA154" s="810" t="s">
        <v>96</v>
      </c>
      <c r="AB154" s="815">
        <f>IFERROR(IF(U154="Probabilidad",(L154-(+L154*X154)),IF(U154="Impacto",L154,"")),"")</f>
        <v>0.48</v>
      </c>
      <c r="AC154" s="596" t="str">
        <f>IFERROR(IF(AB154="","",IF(AB154&lt;=0.2,"Muy Baja",IF(AB154&lt;=0.4,"Baja",IF(AB154&lt;=0.6,"Media",IF(AB154&lt;=0.8,"Alta","Muy Alta"))))),"")</f>
        <v>Media</v>
      </c>
      <c r="AD154" s="812">
        <f>+AB154</f>
        <v>0.48</v>
      </c>
      <c r="AE154" s="596" t="str">
        <f>IFERROR(IF(AF154="","",IF(AF154&lt;=0.2,"Leve",IF(AF154&lt;=0.4,"Menor",IF(AF154&lt;=0.6,"Moderado",IF(AF154&lt;=0.8,"Mayor","Catastrófico"))))),"")</f>
        <v>Moderado</v>
      </c>
      <c r="AF154" s="812">
        <f>IFERROR(IF(U154="Impacto",(P154-(+P154*X154)),IF(U154="Probabilidad",P154,"")),"")</f>
        <v>0.6</v>
      </c>
      <c r="AG154" s="600" t="str">
        <f>IFERROR(IF(OR(AND(AC154="Muy Baja",AE154="Leve"),AND(AC154="Muy Baja",AE154="Menor"),AND(AC154="Baja",AE154="Leve")),"Bajo",IF(OR(AND(AC154="Muy baja",AE154="Moderado"),AND(AC154="Baja",AE154="Menor"),AND(AC154="Baja",AE154="Moderado"),AND(AC154="Media",AE154="Leve"),AND(AC154="Media",AE154="Menor"),AND(AC154="Media",AE154="Moderado"),AND(AC154="Alta",AE154="Leve"),AND(AC154="Alta",AE154="Menor")),"Moderado",IF(OR(AND(AC154="Muy Baja",AE154="Mayor"),AND(AC154="Baja",AE154="Mayor"),AND(AC154="Media",AE154="Mayor"),AND(AC154="Alta",AE154="Moderado"),AND(AC154="Alta",AE154="Mayor"),AND(AC154="Muy Alta",AE154="Leve"),AND(AC154="Muy Alta",AE154="Menor"),AND(AC154="Muy Alta",AE154="Moderado"),AND(AC154="Muy Alta",AE154="Mayor")),"Alto",IF(OR(AND(AC154="Muy Baja",AE154="Catastrófico"),AND(AC154="Baja",AE154="Catastrófico"),AND(AC154="Media",AE154="Catastrófico"),AND(AC154="Alta",AE154="Catastrófico"),AND(AC154="Muy Alta",AE154="Catastrófico")),"Extremo","")))),"")</f>
        <v>Moderado</v>
      </c>
      <c r="AH154" s="810" t="s">
        <v>58</v>
      </c>
      <c r="AI154" s="302"/>
      <c r="AJ154" s="302"/>
      <c r="AK154" s="302"/>
      <c r="AL154" s="302"/>
      <c r="AM154" s="302"/>
      <c r="AN154" s="302"/>
      <c r="AO154" s="8"/>
    </row>
    <row r="155" spans="1:41" s="3" customFormat="1" ht="38.25" customHeight="1">
      <c r="A155" s="1"/>
      <c r="B155" s="768"/>
      <c r="C155" s="838"/>
      <c r="D155" s="844"/>
      <c r="E155" s="586"/>
      <c r="F155" s="857"/>
      <c r="G155" s="857"/>
      <c r="H155" s="857"/>
      <c r="I155" s="586"/>
      <c r="J155" s="586"/>
      <c r="K155" s="596"/>
      <c r="L155" s="598"/>
      <c r="M155" s="634"/>
      <c r="N155" s="635">
        <f ca="1">IF(NOT(ISERROR(MATCH(M155,_xlfn.ANCHORARRAY(#REF!),0))),#REF!&amp;"Por favor no seleccionar los criterios de impacto",M155)</f>
        <v>0</v>
      </c>
      <c r="O155" s="596"/>
      <c r="P155" s="598"/>
      <c r="Q155" s="600"/>
      <c r="R155" s="306">
        <v>2</v>
      </c>
      <c r="S155" s="854"/>
      <c r="T155" s="868"/>
      <c r="U155" s="855"/>
      <c r="V155" s="810"/>
      <c r="W155" s="810"/>
      <c r="X155" s="812"/>
      <c r="Y155" s="810"/>
      <c r="Z155" s="810"/>
      <c r="AA155" s="810"/>
      <c r="AB155" s="815"/>
      <c r="AC155" s="596"/>
      <c r="AD155" s="812"/>
      <c r="AE155" s="596"/>
      <c r="AF155" s="812"/>
      <c r="AG155" s="600"/>
      <c r="AH155" s="810"/>
      <c r="AI155" s="302"/>
      <c r="AJ155" s="302"/>
      <c r="AK155" s="302"/>
      <c r="AL155" s="302"/>
      <c r="AM155" s="302"/>
      <c r="AN155" s="302"/>
      <c r="AO155" s="8"/>
    </row>
    <row r="156" spans="1:41" s="3" customFormat="1" ht="27" customHeight="1" thickBot="1">
      <c r="A156" s="1"/>
      <c r="B156" s="769"/>
      <c r="C156" s="839"/>
      <c r="D156" s="639"/>
      <c r="E156" s="639"/>
      <c r="F156" s="639"/>
      <c r="G156" s="639"/>
      <c r="H156" s="119"/>
      <c r="I156" s="119"/>
      <c r="J156" s="119"/>
      <c r="K156" s="119"/>
      <c r="L156" s="119"/>
      <c r="M156" s="119"/>
      <c r="N156" s="119"/>
      <c r="O156" s="332"/>
      <c r="P156" s="332"/>
      <c r="Q156" s="332"/>
      <c r="R156" s="333"/>
      <c r="S156" s="333"/>
      <c r="T156" s="333"/>
      <c r="U156" s="333"/>
      <c r="V156" s="333"/>
      <c r="W156" s="333"/>
      <c r="X156" s="333"/>
      <c r="Y156" s="333"/>
      <c r="Z156" s="333"/>
      <c r="AA156" s="333"/>
      <c r="AB156" s="333"/>
      <c r="AC156" s="333"/>
      <c r="AD156" s="333"/>
      <c r="AE156" s="332"/>
      <c r="AF156" s="334"/>
      <c r="AG156" s="87"/>
      <c r="AH156" s="334"/>
      <c r="AI156" s="325"/>
      <c r="AJ156" s="325"/>
      <c r="AK156" s="325"/>
      <c r="AL156" s="325"/>
      <c r="AM156" s="325"/>
      <c r="AN156" s="325"/>
      <c r="AO156" s="8"/>
    </row>
    <row r="157" spans="1:41" s="3" customFormat="1" ht="27" customHeight="1" thickTop="1" thickBot="1">
      <c r="A157" s="1"/>
      <c r="B157" s="767" t="s">
        <v>343</v>
      </c>
      <c r="C157" s="68" t="s">
        <v>1</v>
      </c>
      <c r="D157" s="68" t="s">
        <v>2</v>
      </c>
      <c r="E157" s="69" t="s">
        <v>6</v>
      </c>
      <c r="F157" s="69" t="s">
        <v>7</v>
      </c>
      <c r="G157" s="69" t="s">
        <v>8</v>
      </c>
      <c r="H157" s="69" t="s">
        <v>9</v>
      </c>
      <c r="I157" s="69" t="s">
        <v>10</v>
      </c>
      <c r="J157" s="68" t="s">
        <v>11</v>
      </c>
      <c r="K157" s="68" t="s">
        <v>12</v>
      </c>
      <c r="L157" s="68" t="s">
        <v>13</v>
      </c>
      <c r="M157" s="68" t="s">
        <v>14</v>
      </c>
      <c r="N157" s="68" t="s">
        <v>15</v>
      </c>
      <c r="O157" s="68" t="s">
        <v>16</v>
      </c>
      <c r="P157" s="68" t="s">
        <v>13</v>
      </c>
      <c r="Q157" s="68" t="s">
        <v>17</v>
      </c>
      <c r="R157" s="68" t="s">
        <v>18</v>
      </c>
      <c r="S157" s="68" t="s">
        <v>19</v>
      </c>
      <c r="T157" s="68" t="s">
        <v>20</v>
      </c>
      <c r="U157" s="68" t="s">
        <v>21</v>
      </c>
      <c r="V157" s="68" t="s">
        <v>35</v>
      </c>
      <c r="W157" s="68" t="s">
        <v>36</v>
      </c>
      <c r="X157" s="68" t="s">
        <v>37</v>
      </c>
      <c r="Y157" s="68" t="s">
        <v>38</v>
      </c>
      <c r="Z157" s="68" t="s">
        <v>39</v>
      </c>
      <c r="AA157" s="69" t="s">
        <v>40</v>
      </c>
      <c r="AB157" s="68" t="s">
        <v>24</v>
      </c>
      <c r="AC157" s="69" t="s">
        <v>25</v>
      </c>
      <c r="AD157" s="69" t="s">
        <v>13</v>
      </c>
      <c r="AE157" s="69" t="s">
        <v>26</v>
      </c>
      <c r="AF157" s="69" t="s">
        <v>13</v>
      </c>
      <c r="AG157" s="68" t="s">
        <v>27</v>
      </c>
      <c r="AH157" s="69" t="s">
        <v>28</v>
      </c>
      <c r="AI157" s="68" t="s">
        <v>72</v>
      </c>
      <c r="AJ157" s="69" t="s">
        <v>30</v>
      </c>
      <c r="AK157" s="68" t="s">
        <v>31</v>
      </c>
      <c r="AL157" s="68" t="s">
        <v>32</v>
      </c>
      <c r="AM157" s="69" t="s">
        <v>33</v>
      </c>
      <c r="AN157" s="69" t="s">
        <v>34</v>
      </c>
      <c r="AO157" s="8"/>
    </row>
    <row r="158" spans="1:41" s="3" customFormat="1" ht="20.25" customHeight="1" thickBot="1">
      <c r="A158" s="1"/>
      <c r="B158" s="768"/>
      <c r="C158" s="861" t="s">
        <v>344</v>
      </c>
      <c r="D158" s="862"/>
      <c r="E158" s="862"/>
      <c r="F158" s="862"/>
      <c r="G158" s="862"/>
      <c r="H158" s="862"/>
      <c r="I158" s="862"/>
      <c r="J158" s="862"/>
      <c r="K158" s="862"/>
      <c r="L158" s="862"/>
      <c r="M158" s="862"/>
      <c r="N158" s="862"/>
      <c r="O158" s="862"/>
      <c r="P158" s="862"/>
      <c r="Q158" s="862"/>
      <c r="R158" s="862"/>
      <c r="S158" s="862"/>
      <c r="T158" s="862"/>
      <c r="U158" s="862"/>
      <c r="V158" s="862"/>
      <c r="W158" s="862"/>
      <c r="X158" s="862"/>
      <c r="Y158" s="862"/>
      <c r="Z158" s="862"/>
      <c r="AA158" s="862"/>
      <c r="AB158" s="862"/>
      <c r="AC158" s="862"/>
      <c r="AD158" s="862"/>
      <c r="AE158" s="862"/>
      <c r="AF158" s="862"/>
      <c r="AG158" s="862"/>
      <c r="AH158" s="862"/>
      <c r="AI158" s="70"/>
      <c r="AJ158" s="70"/>
      <c r="AK158" s="70"/>
      <c r="AL158" s="70"/>
      <c r="AM158" s="70"/>
      <c r="AN158" s="70"/>
      <c r="AO158" s="8"/>
    </row>
    <row r="159" spans="1:41" s="3" customFormat="1" ht="72" customHeight="1">
      <c r="A159" s="1"/>
      <c r="B159" s="768"/>
      <c r="C159" s="513" t="s">
        <v>345</v>
      </c>
      <c r="D159" s="864">
        <v>1</v>
      </c>
      <c r="E159" s="865" t="s">
        <v>121</v>
      </c>
      <c r="F159" s="865" t="s">
        <v>346</v>
      </c>
      <c r="G159" s="865" t="s">
        <v>347</v>
      </c>
      <c r="H159" s="866" t="str">
        <f>CONCATENATE(E159," ",F159," ",G159)</f>
        <v>Económico y Reputacional Entrega de ayudas humanitarias a personas que no son consideradas damnificadas con el fin de beneficiar y satisfacer el bien particular Desvio de ayudas humanitarias para beneficios particulares</v>
      </c>
      <c r="I159" s="865" t="s">
        <v>336</v>
      </c>
      <c r="J159" s="865" t="s">
        <v>48</v>
      </c>
      <c r="K159" s="870" t="s">
        <v>49</v>
      </c>
      <c r="L159" s="871">
        <f>IF(K159="","",IF(K159="Muy Baja",0.2,IF(K159="Baja",0.4,IF(K159="Media",0.6,IF(K159="Alta",0.8,IF(K159="Muy Alta",1,))))))</f>
        <v>0.4</v>
      </c>
      <c r="M159" s="872" t="s">
        <v>348</v>
      </c>
      <c r="N159" s="871" t="str">
        <f>IF(M159="","",IF(NOT(ISERROR(MATCH(M159,'[21]Tabla Impacto'!$B$37:$B$39,0))),'[21]Tabla Impacto'!$F$37&amp;"Por favor no seleccionar los criterios de impacto(Afectación Económica o presupuestal y Pérdida Reputacional)",M159))</f>
        <v xml:space="preserve">     Entre 50 y 100 SMLMV </v>
      </c>
      <c r="O159" s="870" t="str">
        <f>IF(OR(M159='[21]Tabla Impacto'!$F$25,M159='[21]Tabla Impacto'!$F$31),"Leve",IF(OR(M159='[21]Tabla Impacto'!$F$26,M159='[21]Tabla Impacto'!$F$32),"Menor",IF(OR(M159='[21]Tabla Impacto'!$F$27,M159='[21]Tabla Impacto'!$F$33,M159='[21]Tabla Impacto'!$F$37),"Moderado",IF(OR(M159='[21]Tabla Impacto'!$F$28,M159='[21]Tabla Impacto'!$F$34,M159='[21]Tabla Impacto'!$F$38),"Mayor",IF(OR(M159='[21]Tabla Impacto'!$F$29,M159='[21]Tabla Impacto'!$F$35,M159='[21]Tabla Impacto'!$F$39),"Catastrófico","")))))</f>
        <v>Moderado</v>
      </c>
      <c r="P159" s="871">
        <f>IF(O159="","",IF(O159="Leve",0.2,IF(O159="Menor",0.4,IF(O159="Moderado",0.6,IF(O159="Mayor",0.8,IF(O159="Catastrófico",1,))))))</f>
        <v>0.6</v>
      </c>
      <c r="Q159" s="869" t="str">
        <f>IF(OR(AND(K159="Muy Baja",O159="Leve"),AND(K159="Muy Baja",O159="Menor"),AND(K159="Baja",O159="Leve")),"Bajo",IF(OR(AND(K159="Muy baja",O159="Moderado"),AND(K159="Baja",O159="Menor"),AND(K159="Baja",O159="Moderado"),AND(K159="Media",O159="Leve"),AND(K159="Media",O159="Menor"),AND(K159="Media",O159="Moderado"),AND(K159="Alta",O159="Leve"),AND(K159="Alta",O159="Menor")),"Moderado",IF(OR(AND(K159="Muy Baja",O159="Mayor"),AND(K159="Baja",O159="Mayor"),AND(K159="Media",O159="Mayor"),AND(K159="Alta",O159="Moderado"),AND(K159="Alta",O159="Mayor"),AND(K159="Muy Alta",O159="Leve"),AND(K159="Muy Alta",O159="Menor"),AND(K159="Muy Alta",O159="Moderado"),AND(K159="Muy Alta",O159="Mayor")),"Alto",IF(OR(AND(K159="Muy Baja",O159="Catastrófico"),AND(K159="Baja",O159="Catastrófico"),AND(K159="Media",O159="Catastrófico"),AND(K159="Alta",O159="Catastrófico"),AND(K159="Muy Alta",O159="Catastrófico")),"Extremo",""))))</f>
        <v>Moderado</v>
      </c>
      <c r="R159" s="340">
        <v>1</v>
      </c>
      <c r="S159" s="341" t="s">
        <v>349</v>
      </c>
      <c r="T159" s="342" t="s">
        <v>350</v>
      </c>
      <c r="U159" s="340" t="str">
        <f t="shared" ref="U159:U168" si="67">IF(OR(V159="Preventivo",V159="Detectivo"),"Probabilidad",IF(V159="Correctivo","Impacto",""))</f>
        <v>Probabilidad</v>
      </c>
      <c r="V159" s="343" t="s">
        <v>88</v>
      </c>
      <c r="W159" s="343" t="s">
        <v>54</v>
      </c>
      <c r="X159" s="344" t="str">
        <f t="shared" ref="X159:X168" si="68">IF(AND(V159="Preventivo",W159="Automático"),"50%",IF(AND(V159="Preventivo",W159="Manual"),"40%",IF(AND(V159="Detectivo",W159="Automático"),"40%",IF(AND(V159="Detectivo",W159="Manual"),"30%",IF(AND(V159="Correctivo",W159="Automático"),"35%",IF(AND(V159="Correctivo",W159="Manual"),"25%",""))))))</f>
        <v>40%</v>
      </c>
      <c r="Y159" s="343" t="s">
        <v>55</v>
      </c>
      <c r="Z159" s="343" t="s">
        <v>56</v>
      </c>
      <c r="AA159" s="343" t="s">
        <v>57</v>
      </c>
      <c r="AB159" s="345">
        <f>IFERROR(IF(U159="Probabilidad",(L159-(+L159*X159)),IF(U159="Impacto",L159,"")),"")</f>
        <v>0.24</v>
      </c>
      <c r="AC159" s="338" t="str">
        <f>IFERROR(IF(AB159="","",IF(AB159&lt;=0.2,"Muy Baja",IF(AB159&lt;=0.4,"Baja",IF(AB159&lt;=0.6,"Media",IF(AB159&lt;=0.8,"Alta","Muy Alta"))))),"")</f>
        <v>Baja</v>
      </c>
      <c r="AD159" s="346">
        <f t="shared" ref="AD159:AD168" si="69">+AB159</f>
        <v>0.24</v>
      </c>
      <c r="AE159" s="338" t="str">
        <f>IFERROR(IF(AF159="","",IF(AF159&lt;=0.2,"Leve",IF(AF159&lt;=0.4,"Menor",IF(AF159&lt;=0.6,"Moderado",IF(AF159&lt;=0.8,"Mayor","Catastrófico"))))),"")</f>
        <v>Moderado</v>
      </c>
      <c r="AF159" s="346">
        <f>IFERROR(IF(U159="Impacto",(P159-(+P159*X159)),IF(U159="Probabilidad",P159,"")),"")</f>
        <v>0.6</v>
      </c>
      <c r="AG159" s="339" t="str">
        <f t="shared" ref="AG159:AG168" si="70">IFERROR(IF(OR(AND(AC159="Muy Baja",AE159="Leve"),AND(AC159="Muy Baja",AE159="Menor"),AND(AC159="Baja",AE159="Leve")),"Bajo",IF(OR(AND(AC159="Muy baja",AE159="Moderado"),AND(AC159="Baja",AE159="Menor"),AND(AC159="Baja",AE159="Moderado"),AND(AC159="Media",AE159="Leve"),AND(AC159="Media",AE159="Menor"),AND(AC159="Media",AE159="Moderado"),AND(AC159="Alta",AE159="Leve"),AND(AC159="Alta",AE159="Menor")),"Moderado",IF(OR(AND(AC159="Muy Baja",AE159="Mayor"),AND(AC159="Baja",AE159="Mayor"),AND(AC159="Media",AE159="Mayor"),AND(AC159="Alta",AE159="Moderado"),AND(AC159="Alta",AE159="Mayor"),AND(AC159="Muy Alta",AE159="Leve"),AND(AC159="Muy Alta",AE159="Menor"),AND(AC159="Muy Alta",AE159="Moderado"),AND(AC159="Muy Alta",AE159="Mayor")),"Alto",IF(OR(AND(AC159="Muy Baja",AE159="Catastrófico"),AND(AC159="Baja",AE159="Catastrófico"),AND(AC159="Media",AE159="Catastrófico"),AND(AC159="Alta",AE159="Catastrófico"),AND(AC159="Muy Alta",AE159="Catastrófico")),"Extremo","")))),"")</f>
        <v>Moderado</v>
      </c>
      <c r="AH159" s="347" t="s">
        <v>58</v>
      </c>
      <c r="AI159" s="302"/>
      <c r="AJ159" s="302"/>
      <c r="AK159" s="302"/>
      <c r="AL159" s="302"/>
      <c r="AM159" s="302"/>
      <c r="AN159" s="302"/>
      <c r="AO159" s="8"/>
    </row>
    <row r="160" spans="1:41" s="3" customFormat="1" ht="62.25" customHeight="1">
      <c r="A160" s="1"/>
      <c r="B160" s="768"/>
      <c r="C160" s="513"/>
      <c r="D160" s="841"/>
      <c r="E160" s="603"/>
      <c r="F160" s="603"/>
      <c r="G160" s="603"/>
      <c r="H160" s="622"/>
      <c r="I160" s="603"/>
      <c r="J160" s="603"/>
      <c r="K160" s="596"/>
      <c r="L160" s="598"/>
      <c r="M160" s="605"/>
      <c r="N160" s="598">
        <f ca="1">IF(NOT(ISERROR(MATCH(M160,_xlfn.ANCHORARRAY(H161),0))),#REF!&amp;"Por favor no seleccionar los criterios de impacto",M160)</f>
        <v>0</v>
      </c>
      <c r="O160" s="596"/>
      <c r="P160" s="598"/>
      <c r="Q160" s="600"/>
      <c r="R160" s="192">
        <v>2</v>
      </c>
      <c r="S160" s="33"/>
      <c r="T160" s="193"/>
      <c r="U160" s="192" t="str">
        <f t="shared" si="67"/>
        <v/>
      </c>
      <c r="V160" s="144"/>
      <c r="W160" s="144"/>
      <c r="X160" s="140" t="str">
        <f t="shared" si="68"/>
        <v/>
      </c>
      <c r="Y160" s="144"/>
      <c r="Z160" s="144"/>
      <c r="AA160" s="144"/>
      <c r="AB160" s="194" t="str">
        <f t="shared" ref="AB160:AB168" si="71">IFERROR(IF(U160="Probabilidad",(L160-(+L160*X160)),IF(U160="Impacto",L160,"")),"")</f>
        <v/>
      </c>
      <c r="AC160" s="58" t="str">
        <f>IFERROR(IF(AB160="","",IF(AB160&lt;=0.2,"Muy Baja",IF(AB160&lt;=0.4,"Baja",IF(AB160&lt;=0.6,"Media",IF(AB160&lt;=0.8,"Alta","Muy Alta"))))),"")</f>
        <v/>
      </c>
      <c r="AD160" s="29" t="str">
        <f t="shared" si="69"/>
        <v/>
      </c>
      <c r="AE160" s="58" t="str">
        <f>IFERROR(IF(AF160="","",IF(AF160&lt;=0.2,"Leve",IF(AF160&lt;=0.4,"Menor",IF(AF160&lt;=0.6,"Moderado",IF(AF160&lt;=0.8,"Mayor","Catastrófico"))))),"")</f>
        <v/>
      </c>
      <c r="AF160" s="29" t="str">
        <f t="shared" ref="AF160:AF168" si="72">IFERROR(IF(U160="Impacto",(P160-(+P160*X160)),IF(U160="Probabilidad",P160,"")),"")</f>
        <v/>
      </c>
      <c r="AG160" s="59" t="str">
        <f t="shared" si="70"/>
        <v/>
      </c>
      <c r="AH160" s="79"/>
      <c r="AI160" s="302"/>
      <c r="AJ160" s="302"/>
      <c r="AK160" s="302"/>
      <c r="AL160" s="302"/>
      <c r="AM160" s="302"/>
      <c r="AN160" s="302"/>
      <c r="AO160" s="8"/>
    </row>
    <row r="161" spans="1:41" s="3" customFormat="1" ht="57" customHeight="1">
      <c r="A161" s="1"/>
      <c r="B161" s="768"/>
      <c r="C161" s="513"/>
      <c r="D161" s="841">
        <v>2</v>
      </c>
      <c r="E161" s="603" t="s">
        <v>121</v>
      </c>
      <c r="F161" s="603" t="s">
        <v>351</v>
      </c>
      <c r="G161" s="603" t="s">
        <v>351</v>
      </c>
      <c r="H161" s="622" t="str">
        <f>CONCATENATE(E161," ",F161," ",G161)</f>
        <v xml:space="preserve">Económico y Reputacional Indebida ejecución para favorecer a un tercero para recibir dádivas-colusión  Indebida ejecución para favorecer a un tercero para recibir dádivas-colusión </v>
      </c>
      <c r="I161" s="603" t="s">
        <v>77</v>
      </c>
      <c r="J161" s="603" t="s">
        <v>99</v>
      </c>
      <c r="K161" s="596" t="s">
        <v>116</v>
      </c>
      <c r="L161" s="598">
        <f>IF(K161="","",IF(K161="Muy Baja",0.2,IF(K161="Baja",0.4,IF(K161="Media",0.6,IF(K161="Alta",0.8,IF(K161="Muy Alta",1,))))))</f>
        <v>0.6</v>
      </c>
      <c r="M161" s="605" t="s">
        <v>348</v>
      </c>
      <c r="N161" s="598" t="str">
        <f>IF(M161="","",IF(NOT(ISERROR(MATCH(M161,'[21]Tabla Impacto'!$B$37:$B$39,0))),'[21]Tabla Impacto'!$F$37&amp;"Por favor no seleccionar los criterios de impacto(Afectación Económica o presupuestal y Pérdida Reputacional)",M161))</f>
        <v xml:space="preserve">     Entre 50 y 100 SMLMV </v>
      </c>
      <c r="O161" s="596" t="str">
        <f>IF(OR(M161='[21]Tabla Impacto'!$F$25,M161='[21]Tabla Impacto'!$F$31),"Leve",IF(OR(M161='[21]Tabla Impacto'!$F$26,M161='[21]Tabla Impacto'!$F$32),"Menor",IF(OR(M161='[21]Tabla Impacto'!$F$27,M161='[21]Tabla Impacto'!$F$33,M161='[21]Tabla Impacto'!$F$37),"Moderado",IF(OR(M161='[21]Tabla Impacto'!$F$28,M161='[21]Tabla Impacto'!$F$34,M161='[21]Tabla Impacto'!$F$38),"Mayor",IF(OR(M161='[21]Tabla Impacto'!$F$29,M161='[21]Tabla Impacto'!$F$35,M161='[21]Tabla Impacto'!$F$39),"Catastrófico","")))))</f>
        <v>Moderado</v>
      </c>
      <c r="P161" s="598">
        <f>IF(O161="","",IF(O161="Leve",0.2,IF(O161="Menor",0.4,IF(O161="Moderado",0.6,IF(O161="Mayor",0.8,IF(O161="Catastrófico",1,))))))</f>
        <v>0.6</v>
      </c>
      <c r="Q161" s="600" t="str">
        <f>IF(OR(AND(K161="Muy Baja",O161="Leve"),AND(K161="Muy Baja",O161="Menor"),AND(K161="Baja",O161="Leve")),"Bajo",IF(OR(AND(K161="Muy baja",O161="Moderado"),AND(K161="Baja",O161="Menor"),AND(K161="Baja",O161="Moderado"),AND(K161="Media",O161="Leve"),AND(K161="Media",O161="Menor"),AND(K161="Media",O161="Moderado"),AND(K161="Alta",O161="Leve"),AND(K161="Alta",O161="Menor")),"Moderado",IF(OR(AND(K161="Muy Baja",O161="Mayor"),AND(K161="Baja",O161="Mayor"),AND(K161="Media",O161="Mayor"),AND(K161="Alta",O161="Moderado"),AND(K161="Alta",O161="Mayor"),AND(K161="Muy Alta",O161="Leve"),AND(K161="Muy Alta",O161="Menor"),AND(K161="Muy Alta",O161="Moderado"),AND(K161="Muy Alta",O161="Mayor")),"Alto",IF(OR(AND(K161="Muy Baja",O161="Catastrófico"),AND(K161="Baja",O161="Catastrófico"),AND(K161="Media",O161="Catastrófico"),AND(K161="Alta",O161="Catastrófico"),AND(K161="Muy Alta",O161="Catastrófico")),"Extremo",""))))</f>
        <v>Moderado</v>
      </c>
      <c r="R161" s="192">
        <v>1</v>
      </c>
      <c r="S161" s="33" t="s">
        <v>589</v>
      </c>
      <c r="T161" s="33" t="s">
        <v>590</v>
      </c>
      <c r="U161" s="192" t="s">
        <v>82</v>
      </c>
      <c r="V161" s="144" t="s">
        <v>154</v>
      </c>
      <c r="W161" s="144" t="s">
        <v>155</v>
      </c>
      <c r="X161" s="140">
        <v>0.4</v>
      </c>
      <c r="Y161" s="144" t="s">
        <v>55</v>
      </c>
      <c r="Z161" s="144" t="s">
        <v>95</v>
      </c>
      <c r="AA161" s="144" t="s">
        <v>57</v>
      </c>
      <c r="AB161" s="194">
        <f t="shared" si="71"/>
        <v>0.36</v>
      </c>
      <c r="AC161" s="24" t="str">
        <f>IFERROR(IF(AB161="","",IF(AB161&lt;=0.2,"Muy Baja",IF(AB161&lt;=0.4,"Baja",IF(AB161&lt;=0.6,"Media",IF(AB161&lt;=0.8,"Alta","Muy Alta"))))),"")</f>
        <v>Baja</v>
      </c>
      <c r="AD161" s="29">
        <f t="shared" si="69"/>
        <v>0.36</v>
      </c>
      <c r="AE161" s="24" t="s">
        <v>129</v>
      </c>
      <c r="AF161" s="29">
        <v>0.8</v>
      </c>
      <c r="AG161" s="25" t="str">
        <f t="shared" si="70"/>
        <v>Alto</v>
      </c>
      <c r="AH161" s="79" t="s">
        <v>58</v>
      </c>
      <c r="AI161" s="302"/>
      <c r="AJ161" s="302"/>
      <c r="AK161" s="302"/>
      <c r="AL161" s="302"/>
      <c r="AM161" s="302"/>
      <c r="AN161" s="302"/>
      <c r="AO161" s="8"/>
    </row>
    <row r="162" spans="1:41" s="3" customFormat="1" ht="47.25" customHeight="1">
      <c r="A162" s="1"/>
      <c r="B162" s="768"/>
      <c r="C162" s="513"/>
      <c r="D162" s="841"/>
      <c r="E162" s="603"/>
      <c r="F162" s="603"/>
      <c r="G162" s="603"/>
      <c r="H162" s="622"/>
      <c r="I162" s="603"/>
      <c r="J162" s="603"/>
      <c r="K162" s="596"/>
      <c r="L162" s="598"/>
      <c r="M162" s="605"/>
      <c r="N162" s="598">
        <f ca="1">IF(NOT(ISERROR(MATCH(M162,_xlfn.ANCHORARRAY(H163),0))),#REF!&amp;"Por favor no seleccionar los criterios de impacto",M162)</f>
        <v>0</v>
      </c>
      <c r="O162" s="596"/>
      <c r="P162" s="598"/>
      <c r="Q162" s="600"/>
      <c r="R162" s="192">
        <v>2</v>
      </c>
      <c r="S162" s="33" t="s">
        <v>591</v>
      </c>
      <c r="T162" s="33" t="s">
        <v>592</v>
      </c>
      <c r="U162" s="192" t="str">
        <f t="shared" ref="U162" si="73">IF(OR(V162="Preventivo",V162="Detectivo"),"Probabilidad",IF(V162="Correctivo","Impacto",""))</f>
        <v>Impacto</v>
      </c>
      <c r="V162" s="144" t="s">
        <v>154</v>
      </c>
      <c r="W162" s="144" t="s">
        <v>155</v>
      </c>
      <c r="X162" s="140">
        <v>0.25</v>
      </c>
      <c r="Y162" s="144" t="s">
        <v>55</v>
      </c>
      <c r="Z162" s="144" t="s">
        <v>95</v>
      </c>
      <c r="AA162" s="144" t="s">
        <v>57</v>
      </c>
      <c r="AB162" s="194">
        <f t="shared" ref="AB162" si="74">IFERROR(IF(U162="Probabilidad",(L162-(+L162*X162)),IF(U162="Impacto",L162,"")),"")</f>
        <v>0</v>
      </c>
      <c r="AC162" s="24" t="str">
        <f>IFERROR(IF(AB162="","",IF(AB162&lt;=0.2,"Muy Baja",IF(AB162&lt;=0.4,"Baja",IF(AB162&lt;=0.6,"Media",IF(AB162&lt;=0.8,"Alta","Muy Alta"))))),"")</f>
        <v>Muy Baja</v>
      </c>
      <c r="AD162" s="29">
        <f t="shared" ref="AD162" si="75">+AB162</f>
        <v>0</v>
      </c>
      <c r="AE162" s="24" t="str">
        <f>IFERROR(IF(AF162="","",IF(AF162&lt;=0.2,"Leve",IF(AF162&lt;=0.4,"Menor",IF(AF162&lt;=0.6,"Moderado",IF(AF162&lt;=0.8,"Mayor","Catastrófico"))))),"")</f>
        <v>Leve</v>
      </c>
      <c r="AF162" s="29">
        <f t="shared" ref="AF162" si="76">IFERROR(IF(U162="Impacto",(P162-(+P162*X162)),IF(U162="Probabilidad",P162,"")),"")</f>
        <v>0</v>
      </c>
      <c r="AG162" s="25" t="str">
        <f t="shared" ref="AG162" si="77">IFERROR(IF(OR(AND(AC162="Muy Baja",AE162="Leve"),AND(AC162="Muy Baja",AE162="Menor"),AND(AC162="Baja",AE162="Leve")),"Bajo",IF(OR(AND(AC162="Muy baja",AE162="Moderado"),AND(AC162="Baja",AE162="Menor"),AND(AC162="Baja",AE162="Moderado"),AND(AC162="Media",AE162="Leve"),AND(AC162="Media",AE162="Menor"),AND(AC162="Media",AE162="Moderado"),AND(AC162="Alta",AE162="Leve"),AND(AC162="Alta",AE162="Menor")),"Moderado",IF(OR(AND(AC162="Muy Baja",AE162="Mayor"),AND(AC162="Baja",AE162="Mayor"),AND(AC162="Media",AE162="Mayor"),AND(AC162="Alta",AE162="Moderado"),AND(AC162="Alta",AE162="Mayor"),AND(AC162="Muy Alta",AE162="Leve"),AND(AC162="Muy Alta",AE162="Menor"),AND(AC162="Muy Alta",AE162="Moderado"),AND(AC162="Muy Alta",AE162="Mayor")),"Alto",IF(OR(AND(AC162="Muy Baja",AE162="Catastrófico"),AND(AC162="Baja",AE162="Catastrófico"),AND(AC162="Media",AE162="Catastrófico"),AND(AC162="Alta",AE162="Catastrófico"),AND(AC162="Muy Alta",AE162="Catastrófico")),"Extremo","")))),"")</f>
        <v>Bajo</v>
      </c>
      <c r="AH162" s="79" t="s">
        <v>58</v>
      </c>
      <c r="AI162" s="302"/>
      <c r="AJ162" s="302"/>
      <c r="AK162" s="302"/>
      <c r="AL162" s="302"/>
      <c r="AM162" s="302"/>
      <c r="AN162" s="302"/>
      <c r="AO162" s="8"/>
    </row>
    <row r="163" spans="1:41" s="3" customFormat="1" ht="51.75" customHeight="1">
      <c r="A163" s="1"/>
      <c r="B163" s="768"/>
      <c r="C163" s="513"/>
      <c r="D163" s="841">
        <v>3</v>
      </c>
      <c r="E163" s="603" t="s">
        <v>121</v>
      </c>
      <c r="F163" s="603" t="s">
        <v>352</v>
      </c>
      <c r="G163" s="603" t="s">
        <v>353</v>
      </c>
      <c r="H163" s="622" t="str">
        <f>CONCATENATE(E163," ",F163," ",G163)</f>
        <v>Económico y Reputacional No implementacion de Check List de control en la docmuentacion requerida para la expedicion de permisos de eventos masivos Manipulación u omision en la documentación requerida para expedir certificacion para la realización de eventos masivos</v>
      </c>
      <c r="I163" s="603" t="s">
        <v>336</v>
      </c>
      <c r="J163" s="603" t="s">
        <v>99</v>
      </c>
      <c r="K163" s="596" t="s">
        <v>116</v>
      </c>
      <c r="L163" s="598">
        <f>IF(K163="","",IF(K163="Muy Baja",0.2,IF(K163="Baja",0.4,IF(K163="Media",0.6,IF(K163="Alta",0.8,IF(K163="Muy Alta",1,))))))</f>
        <v>0.6</v>
      </c>
      <c r="M163" s="605" t="s">
        <v>348</v>
      </c>
      <c r="N163" s="598" t="str">
        <f>IF(M163="","",IF(NOT(ISERROR(MATCH(M163,'[21]Tabla Impacto'!$B$37:$B$39,0))),'[21]Tabla Impacto'!$F$37&amp;"Por favor no seleccionar los criterios de impacto(Afectación Económica o presupuestal y Pérdida Reputacional)",M163))</f>
        <v xml:space="preserve">     Entre 50 y 100 SMLMV </v>
      </c>
      <c r="O163" s="596" t="str">
        <f>IF(OR(M163='[21]Tabla Impacto'!$F$25,M163='[21]Tabla Impacto'!$F$31),"Leve",IF(OR(M163='[21]Tabla Impacto'!$F$26,M163='[21]Tabla Impacto'!$F$32),"Menor",IF(OR(M163='[21]Tabla Impacto'!$F$27,M163='[21]Tabla Impacto'!$F$33,M163='[21]Tabla Impacto'!$F$37),"Moderado",IF(OR(M163='[21]Tabla Impacto'!$F$28,M163='[21]Tabla Impacto'!$F$34,M163='[21]Tabla Impacto'!$F$38),"Mayor",IF(OR(M163='[21]Tabla Impacto'!$F$29,M163='[21]Tabla Impacto'!$F$35,M163='[21]Tabla Impacto'!$F$39),"Catastrófico","")))))</f>
        <v>Moderado</v>
      </c>
      <c r="P163" s="598">
        <f>IF(O163="","",IF(O163="Leve",0.2,IF(O163="Menor",0.4,IF(O163="Moderado",0.6,IF(O163="Mayor",0.8,IF(O163="Catastrófico",1,))))))</f>
        <v>0.6</v>
      </c>
      <c r="Q163" s="600" t="str">
        <f>IF(OR(AND(K163="Muy Baja",O163="Leve"),AND(K163="Muy Baja",O163="Menor"),AND(K163="Baja",O163="Leve")),"Bajo",IF(OR(AND(K163="Muy baja",O163="Moderado"),AND(K163="Baja",O163="Menor"),AND(K163="Baja",O163="Moderado"),AND(K163="Media",O163="Leve"),AND(K163="Media",O163="Menor"),AND(K163="Media",O163="Moderado"),AND(K163="Alta",O163="Leve"),AND(K163="Alta",O163="Menor")),"Moderado",IF(OR(AND(K163="Muy Baja",O163="Mayor"),AND(K163="Baja",O163="Mayor"),AND(K163="Media",O163="Mayor"),AND(K163="Alta",O163="Moderado"),AND(K163="Alta",O163="Mayor"),AND(K163="Muy Alta",O163="Leve"),AND(K163="Muy Alta",O163="Menor"),AND(K163="Muy Alta",O163="Moderado"),AND(K163="Muy Alta",O163="Mayor")),"Alto",IF(OR(AND(K163="Muy Baja",O163="Catastrófico"),AND(K163="Baja",O163="Catastrófico"),AND(K163="Media",O163="Catastrófico"),AND(K163="Alta",O163="Catastrófico"),AND(K163="Muy Alta",O163="Catastrófico")),"Extremo",""))))</f>
        <v>Moderado</v>
      </c>
      <c r="R163" s="192">
        <v>1</v>
      </c>
      <c r="S163" s="33" t="s">
        <v>354</v>
      </c>
      <c r="T163" s="33" t="s">
        <v>355</v>
      </c>
      <c r="U163" s="192" t="str">
        <f t="shared" si="67"/>
        <v>Probabilidad</v>
      </c>
      <c r="V163" s="144" t="s">
        <v>88</v>
      </c>
      <c r="W163" s="144" t="s">
        <v>54</v>
      </c>
      <c r="X163" s="140" t="str">
        <f t="shared" si="68"/>
        <v>40%</v>
      </c>
      <c r="Y163" s="144" t="s">
        <v>55</v>
      </c>
      <c r="Z163" s="144" t="s">
        <v>56</v>
      </c>
      <c r="AA163" s="144" t="s">
        <v>57</v>
      </c>
      <c r="AB163" s="194">
        <f t="shared" si="71"/>
        <v>0.36</v>
      </c>
      <c r="AC163" s="24" t="str">
        <f>IFERROR(IF(AB163="","",IF(AB163&lt;=0.2,"Muy Baja",IF(AB163&lt;=0.4,"Baja",IF(AB163&lt;=0.6,"Media",IF(AB163&lt;=0.8,"Alta","Muy Alta"))))),"")</f>
        <v>Baja</v>
      </c>
      <c r="AD163" s="29">
        <f t="shared" si="69"/>
        <v>0.36</v>
      </c>
      <c r="AE163" s="24" t="str">
        <f>IFERROR(IF(AF163="","",IF(AF163&lt;=0.2,"Leve",IF(AF163&lt;=0.4,"Menor",IF(AF163&lt;=0.6,"Moderado",IF(AF163&lt;=0.8,"Mayor","Catastrófico"))))),"")</f>
        <v>Moderado</v>
      </c>
      <c r="AF163" s="29">
        <f t="shared" si="72"/>
        <v>0.6</v>
      </c>
      <c r="AG163" s="25" t="str">
        <f t="shared" si="70"/>
        <v>Moderado</v>
      </c>
      <c r="AH163" s="348" t="s">
        <v>58</v>
      </c>
      <c r="AI163" s="302"/>
      <c r="AJ163" s="302"/>
      <c r="AK163" s="302"/>
      <c r="AL163" s="302"/>
      <c r="AM163" s="302"/>
      <c r="AN163" s="302"/>
      <c r="AO163" s="8"/>
    </row>
    <row r="164" spans="1:41" s="3" customFormat="1" ht="50.25" customHeight="1">
      <c r="A164" s="1"/>
      <c r="B164" s="768"/>
      <c r="C164" s="513"/>
      <c r="D164" s="841"/>
      <c r="E164" s="603"/>
      <c r="F164" s="603"/>
      <c r="G164" s="603"/>
      <c r="H164" s="622"/>
      <c r="I164" s="603"/>
      <c r="J164" s="603"/>
      <c r="K164" s="596"/>
      <c r="L164" s="598"/>
      <c r="M164" s="605"/>
      <c r="N164" s="598">
        <f ca="1">IF(NOT(ISERROR(MATCH(M164,_xlfn.ANCHORARRAY(H167),0))),#REF!&amp;"Por favor no seleccionar los criterios de impacto",M164)</f>
        <v>0</v>
      </c>
      <c r="O164" s="596"/>
      <c r="P164" s="598"/>
      <c r="Q164" s="600"/>
      <c r="R164" s="192">
        <v>2</v>
      </c>
      <c r="S164" s="33"/>
      <c r="T164" s="33"/>
      <c r="U164" s="192" t="str">
        <f t="shared" si="67"/>
        <v/>
      </c>
      <c r="V164" s="144"/>
      <c r="W164" s="144"/>
      <c r="X164" s="140" t="str">
        <f t="shared" si="68"/>
        <v/>
      </c>
      <c r="Y164" s="144"/>
      <c r="Z164" s="144"/>
      <c r="AA164" s="144"/>
      <c r="AB164" s="194" t="str">
        <f t="shared" si="71"/>
        <v/>
      </c>
      <c r="AC164" s="58" t="str">
        <f t="shared" ref="AC164:AC168" si="78">IFERROR(IF(AB164="","",IF(AB164&lt;=0.2,"Muy Baja",IF(AB164&lt;=0.4,"Baja",IF(AB164&lt;=0.6,"Media",IF(AB164&lt;=0.8,"Alta","Muy Alta"))))),"")</f>
        <v/>
      </c>
      <c r="AD164" s="29" t="str">
        <f t="shared" si="69"/>
        <v/>
      </c>
      <c r="AE164" s="58" t="str">
        <f t="shared" ref="AE164:AE168" si="79">IFERROR(IF(AF164="","",IF(AF164&lt;=0.2,"Leve",IF(AF164&lt;=0.4,"Menor",IF(AF164&lt;=0.6,"Moderado",IF(AF164&lt;=0.8,"Mayor","Catastrófico"))))),"")</f>
        <v/>
      </c>
      <c r="AF164" s="29" t="str">
        <f t="shared" si="72"/>
        <v/>
      </c>
      <c r="AG164" s="59" t="str">
        <f t="shared" si="70"/>
        <v/>
      </c>
      <c r="AH164" s="348"/>
      <c r="AI164" s="302"/>
      <c r="AJ164" s="302"/>
      <c r="AK164" s="302"/>
      <c r="AL164" s="302"/>
      <c r="AM164" s="302"/>
      <c r="AN164" s="302"/>
      <c r="AO164" s="8"/>
    </row>
    <row r="165" spans="1:41" s="3" customFormat="1" ht="69" customHeight="1">
      <c r="A165" s="1"/>
      <c r="B165" s="768"/>
      <c r="C165" s="513"/>
      <c r="D165" s="841">
        <v>4</v>
      </c>
      <c r="E165" s="603" t="s">
        <v>121</v>
      </c>
      <c r="F165" s="603" t="s">
        <v>356</v>
      </c>
      <c r="G165" s="603" t="s">
        <v>357</v>
      </c>
      <c r="H165" s="622" t="str">
        <f>CONCATENATE(E165," ",F165," ",G165)</f>
        <v>Económico y Reputacional Aceptación de dadivas por parte de particulares para desarrollar actividades que se ajustan a intereses particulares Sobrecostos en la ejecucion de los recursos destinados para la implementacion de los procesos de la gestion del riesgo de desastres</v>
      </c>
      <c r="I165" s="603" t="s">
        <v>336</v>
      </c>
      <c r="J165" s="603" t="s">
        <v>99</v>
      </c>
      <c r="K165" s="596" t="s">
        <v>116</v>
      </c>
      <c r="L165" s="598">
        <f>IF(K165="","",IF(K165="Muy Baja",0.2,IF(K165="Baja",0.4,IF(K165="Media",0.6,IF(K165="Alta",0.8,IF(K165="Muy Alta",1,))))))</f>
        <v>0.6</v>
      </c>
      <c r="M165" s="605" t="s">
        <v>348</v>
      </c>
      <c r="N165" s="598" t="str">
        <f>IF(M165="","",IF(NOT(ISERROR(MATCH(M165,'[21]Tabla Impacto'!$B$37:$B$39,0))),'[21]Tabla Impacto'!$F$37&amp;"Por favor no seleccionar los criterios de impacto(Afectación Económica o presupuestal y Pérdida Reputacional)",M165))</f>
        <v xml:space="preserve">     Entre 50 y 100 SMLMV </v>
      </c>
      <c r="O165" s="596" t="str">
        <f>IF(OR(M165='[21]Tabla Impacto'!$F$25,M165='[21]Tabla Impacto'!$F$31),"Leve",IF(OR(M165='[21]Tabla Impacto'!$F$26,M165='[21]Tabla Impacto'!$F$32),"Menor",IF(OR(M165='[21]Tabla Impacto'!$F$27,M165='[21]Tabla Impacto'!$F$33,M165='[21]Tabla Impacto'!$F$37),"Moderado",IF(OR(M165='[21]Tabla Impacto'!$F$28,M165='[21]Tabla Impacto'!$F$34,M165='[21]Tabla Impacto'!$F$38),"Mayor",IF(OR(M165='[21]Tabla Impacto'!$F$29,M165='[21]Tabla Impacto'!$F$35,M165='[21]Tabla Impacto'!$F$39),"Catastrófico","")))))</f>
        <v>Moderado</v>
      </c>
      <c r="P165" s="598">
        <f>IF(O165="","",IF(O165="Leve",0.2,IF(O165="Menor",0.4,IF(O165="Moderado",0.6,IF(O165="Mayor",0.8,IF(O165="Catastrófico",1,))))))</f>
        <v>0.6</v>
      </c>
      <c r="Q165" s="600" t="str">
        <f>IF(OR(AND(K165="Muy Baja",O165="Leve"),AND(K165="Muy Baja",O165="Menor"),AND(K165="Baja",O165="Leve")),"Bajo",IF(OR(AND(K165="Muy baja",O165="Moderado"),AND(K165="Baja",O165="Menor"),AND(K165="Baja",O165="Moderado"),AND(K165="Media",O165="Leve"),AND(K165="Media",O165="Menor"),AND(K165="Media",O165="Moderado"),AND(K165="Alta",O165="Leve"),AND(K165="Alta",O165="Menor")),"Moderado",IF(OR(AND(K165="Muy Baja",O165="Mayor"),AND(K165="Baja",O165="Mayor"),AND(K165="Media",O165="Mayor"),AND(K165="Alta",O165="Moderado"),AND(K165="Alta",O165="Mayor"),AND(K165="Muy Alta",O165="Leve"),AND(K165="Muy Alta",O165="Menor"),AND(K165="Muy Alta",O165="Moderado"),AND(K165="Muy Alta",O165="Mayor")),"Alto",IF(OR(AND(K165="Muy Baja",O165="Catastrófico"),AND(K165="Baja",O165="Catastrófico"),AND(K165="Media",O165="Catastrófico"),AND(K165="Alta",O165="Catastrófico"),AND(K165="Muy Alta",O165="Catastrófico")),"Extremo",""))))</f>
        <v>Moderado</v>
      </c>
      <c r="R165" s="192">
        <v>1</v>
      </c>
      <c r="S165" s="33" t="s">
        <v>358</v>
      </c>
      <c r="T165" s="33" t="s">
        <v>359</v>
      </c>
      <c r="U165" s="192" t="str">
        <f t="shared" si="67"/>
        <v>Probabilidad</v>
      </c>
      <c r="V165" s="144" t="s">
        <v>88</v>
      </c>
      <c r="W165" s="144" t="s">
        <v>54</v>
      </c>
      <c r="X165" s="140" t="str">
        <f t="shared" si="68"/>
        <v>40%</v>
      </c>
      <c r="Y165" s="144" t="s">
        <v>55</v>
      </c>
      <c r="Z165" s="144" t="s">
        <v>56</v>
      </c>
      <c r="AA165" s="144" t="s">
        <v>57</v>
      </c>
      <c r="AB165" s="194">
        <f t="shared" si="71"/>
        <v>0.36</v>
      </c>
      <c r="AC165" s="24" t="str">
        <f>IFERROR(IF(AB165="","",IF(AB165&lt;=0.2,"Muy Baja",IF(AB165&lt;=0.4,"Baja",IF(AB165&lt;=0.6,"Media",IF(AB165&lt;=0.8,"Alta","Muy Alta"))))),"")</f>
        <v>Baja</v>
      </c>
      <c r="AD165" s="29">
        <f t="shared" si="69"/>
        <v>0.36</v>
      </c>
      <c r="AE165" s="24" t="str">
        <f>IFERROR(IF(AF165="","",IF(AF165&lt;=0.2,"Leve",IF(AF165&lt;=0.4,"Menor",IF(AF165&lt;=0.6,"Moderado",IF(AF165&lt;=0.8,"Mayor","Catastrófico"))))),"")</f>
        <v>Moderado</v>
      </c>
      <c r="AF165" s="29">
        <f t="shared" si="72"/>
        <v>0.6</v>
      </c>
      <c r="AG165" s="25" t="str">
        <f t="shared" si="70"/>
        <v>Moderado</v>
      </c>
      <c r="AH165" s="348" t="s">
        <v>58</v>
      </c>
      <c r="AI165" s="302"/>
      <c r="AJ165" s="302"/>
      <c r="AK165" s="302"/>
      <c r="AL165" s="302"/>
      <c r="AM165" s="302"/>
      <c r="AN165" s="302"/>
      <c r="AO165" s="8"/>
    </row>
    <row r="166" spans="1:41" s="3" customFormat="1" ht="69" customHeight="1">
      <c r="A166" s="1"/>
      <c r="B166" s="768"/>
      <c r="C166" s="513"/>
      <c r="D166" s="841"/>
      <c r="E166" s="603"/>
      <c r="F166" s="603"/>
      <c r="G166" s="603"/>
      <c r="H166" s="622"/>
      <c r="I166" s="603"/>
      <c r="J166" s="603"/>
      <c r="K166" s="596"/>
      <c r="L166" s="598"/>
      <c r="M166" s="605"/>
      <c r="N166" s="598">
        <f ca="1">IF(NOT(ISERROR(MATCH(M166,_xlfn.ANCHORARRAY(#REF!),0))),#REF!&amp;"Por favor no seleccionar los criterios de impacto",M166)</f>
        <v>0</v>
      </c>
      <c r="O166" s="596"/>
      <c r="P166" s="598"/>
      <c r="Q166" s="600"/>
      <c r="R166" s="192">
        <v>2</v>
      </c>
      <c r="S166" s="33"/>
      <c r="T166" s="33"/>
      <c r="U166" s="192" t="str">
        <f t="shared" si="67"/>
        <v/>
      </c>
      <c r="V166" s="144"/>
      <c r="W166" s="144"/>
      <c r="X166" s="140" t="str">
        <f t="shared" si="68"/>
        <v/>
      </c>
      <c r="Y166" s="144"/>
      <c r="Z166" s="144"/>
      <c r="AA166" s="144"/>
      <c r="AB166" s="194" t="str">
        <f t="shared" si="71"/>
        <v/>
      </c>
      <c r="AC166" s="58" t="str">
        <f t="shared" si="78"/>
        <v/>
      </c>
      <c r="AD166" s="29" t="str">
        <f t="shared" si="69"/>
        <v/>
      </c>
      <c r="AE166" s="58" t="str">
        <f t="shared" si="79"/>
        <v/>
      </c>
      <c r="AF166" s="29" t="str">
        <f t="shared" si="72"/>
        <v/>
      </c>
      <c r="AG166" s="59" t="str">
        <f t="shared" si="70"/>
        <v/>
      </c>
      <c r="AH166" s="348"/>
      <c r="AI166" s="302"/>
      <c r="AJ166" s="302"/>
      <c r="AK166" s="302"/>
      <c r="AL166" s="302"/>
      <c r="AM166" s="302"/>
      <c r="AN166" s="302"/>
      <c r="AO166" s="8"/>
    </row>
    <row r="167" spans="1:41" s="3" customFormat="1" ht="56.25" customHeight="1">
      <c r="A167" s="1"/>
      <c r="B167" s="768"/>
      <c r="C167" s="513"/>
      <c r="D167" s="841">
        <v>5</v>
      </c>
      <c r="E167" s="603" t="s">
        <v>121</v>
      </c>
      <c r="F167" s="603" t="s">
        <v>360</v>
      </c>
      <c r="G167" s="603" t="s">
        <v>361</v>
      </c>
      <c r="H167" s="622" t="str">
        <f>CONCATENATE(E167," ",F167," ",G167)</f>
        <v>Económico y Reputacional Excepcionalidades en la aplicación del régimen de contratación estatal
Fraccionamiento de contratos
 Diseños direccionados de procesos de contratación Desarrollo de procesos contractuales ajustados a intereses particulares.</v>
      </c>
      <c r="I167" s="603" t="s">
        <v>47</v>
      </c>
      <c r="J167" s="603" t="s">
        <v>99</v>
      </c>
      <c r="K167" s="596" t="s">
        <v>116</v>
      </c>
      <c r="L167" s="598">
        <f>IF(K167="","",IF(K167="Muy Baja",0.2,IF(K167="Baja",0.4,IF(K167="Media",0.6,IF(K167="Alta",0.8,IF(K167="Muy Alta",1,))))))</f>
        <v>0.6</v>
      </c>
      <c r="M167" s="605" t="s">
        <v>348</v>
      </c>
      <c r="N167" s="598" t="str">
        <f>IF(M167="","",IF(NOT(ISERROR(MATCH(M167,'[21]Tabla Impacto'!$B$37:$B$39,0))),'[21]Tabla Impacto'!$F$37&amp;"Por favor no seleccionar los criterios de impacto(Afectación Económica o presupuestal y Pérdida Reputacional)",M167))</f>
        <v xml:space="preserve">     Entre 50 y 100 SMLMV </v>
      </c>
      <c r="O167" s="596" t="str">
        <f>IF(OR(M167='[21]Tabla Impacto'!$F$25,M167='[21]Tabla Impacto'!$F$31),"Leve",IF(OR(M167='[21]Tabla Impacto'!$F$26,M167='[21]Tabla Impacto'!$F$32),"Menor",IF(OR(M167='[21]Tabla Impacto'!$F$27,M167='[21]Tabla Impacto'!$F$33,M167='[21]Tabla Impacto'!$F$37),"Moderado",IF(OR(M167='[21]Tabla Impacto'!$F$28,M167='[21]Tabla Impacto'!$F$34,M167='[21]Tabla Impacto'!$F$38),"Mayor",IF(OR(M167='[21]Tabla Impacto'!$F$29,M167='[21]Tabla Impacto'!$F$35,M167='[21]Tabla Impacto'!$F$39),"Catastrófico","")))))</f>
        <v>Moderado</v>
      </c>
      <c r="P167" s="598">
        <f>IF(O167="","",IF(O167="Leve",0.2,IF(O167="Menor",0.4,IF(O167="Moderado",0.6,IF(O167="Mayor",0.8,IF(O167="Catastrófico",1,))))))</f>
        <v>0.6</v>
      </c>
      <c r="Q167" s="600" t="str">
        <f>IF(OR(AND(K167="Muy Baja",O167="Leve"),AND(K167="Muy Baja",O167="Menor"),AND(K167="Baja",O167="Leve")),"Bajo",IF(OR(AND(K167="Muy baja",O167="Moderado"),AND(K167="Baja",O167="Menor"),AND(K167="Baja",O167="Moderado"),AND(K167="Media",O167="Leve"),AND(K167="Media",O167="Menor"),AND(K167="Media",O167="Moderado"),AND(K167="Alta",O167="Leve"),AND(K167="Alta",O167="Menor")),"Moderado",IF(OR(AND(K167="Muy Baja",O167="Mayor"),AND(K167="Baja",O167="Mayor"),AND(K167="Media",O167="Mayor"),AND(K167="Alta",O167="Moderado"),AND(K167="Alta",O167="Mayor"),AND(K167="Muy Alta",O167="Leve"),AND(K167="Muy Alta",O167="Menor"),AND(K167="Muy Alta",O167="Moderado"),AND(K167="Muy Alta",O167="Mayor")),"Alto",IF(OR(AND(K167="Muy Baja",O167="Catastrófico"),AND(K167="Baja",O167="Catastrófico"),AND(K167="Media",O167="Catastrófico"),AND(K167="Alta",O167="Catastrófico"),AND(K167="Muy Alta",O167="Catastrófico")),"Extremo",""))))</f>
        <v>Moderado</v>
      </c>
      <c r="R167" s="192">
        <v>1</v>
      </c>
      <c r="S167" s="33" t="s">
        <v>362</v>
      </c>
      <c r="T167" s="33" t="s">
        <v>363</v>
      </c>
      <c r="U167" s="192" t="str">
        <f t="shared" si="67"/>
        <v>Probabilidad</v>
      </c>
      <c r="V167" s="144" t="s">
        <v>88</v>
      </c>
      <c r="W167" s="144" t="s">
        <v>54</v>
      </c>
      <c r="X167" s="140" t="str">
        <f t="shared" si="68"/>
        <v>40%</v>
      </c>
      <c r="Y167" s="144" t="s">
        <v>55</v>
      </c>
      <c r="Z167" s="144" t="s">
        <v>56</v>
      </c>
      <c r="AA167" s="144" t="s">
        <v>57</v>
      </c>
      <c r="AB167" s="194">
        <f t="shared" si="71"/>
        <v>0.36</v>
      </c>
      <c r="AC167" s="24" t="str">
        <f>IFERROR(IF(AB167="","",IF(AB167&lt;=0.2,"Muy Baja",IF(AB167&lt;=0.4,"Baja",IF(AB167&lt;=0.6,"Media",IF(AB167&lt;=0.8,"Alta","Muy Alta"))))),"")</f>
        <v>Baja</v>
      </c>
      <c r="AD167" s="29">
        <f t="shared" si="69"/>
        <v>0.36</v>
      </c>
      <c r="AE167" s="24" t="str">
        <f>IFERROR(IF(AF167="","",IF(AF167&lt;=0.2,"Leve",IF(AF167&lt;=0.4,"Menor",IF(AF167&lt;=0.6,"Moderado",IF(AF167&lt;=0.8,"Mayor","Catastrófico"))))),"")</f>
        <v>Moderado</v>
      </c>
      <c r="AF167" s="29">
        <f t="shared" si="72"/>
        <v>0.6</v>
      </c>
      <c r="AG167" s="25" t="str">
        <f t="shared" si="70"/>
        <v>Moderado</v>
      </c>
      <c r="AH167" s="348" t="s">
        <v>58</v>
      </c>
      <c r="AI167" s="302"/>
      <c r="AJ167" s="302"/>
      <c r="AK167" s="302"/>
      <c r="AL167" s="302"/>
      <c r="AM167" s="302"/>
      <c r="AN167" s="302"/>
      <c r="AO167" s="8"/>
    </row>
    <row r="168" spans="1:41" s="1" customFormat="1" ht="69.75" customHeight="1">
      <c r="B168" s="768"/>
      <c r="C168" s="513"/>
      <c r="D168" s="841"/>
      <c r="E168" s="516"/>
      <c r="F168" s="516"/>
      <c r="G168" s="516"/>
      <c r="H168" s="518"/>
      <c r="I168" s="516"/>
      <c r="J168" s="516"/>
      <c r="K168" s="879"/>
      <c r="L168" s="522"/>
      <c r="M168" s="524"/>
      <c r="N168" s="522">
        <f ca="1">IF(NOT(ISERROR(MATCH(M168,_xlfn.ANCHORARRAY(#REF!),0))),#REF!&amp;"Por favor no seleccionar los criterios de impacto",M168)</f>
        <v>0</v>
      </c>
      <c r="O168" s="879"/>
      <c r="P168" s="522"/>
      <c r="Q168" s="873"/>
      <c r="R168" s="225">
        <v>2</v>
      </c>
      <c r="S168" s="349"/>
      <c r="T168" s="350"/>
      <c r="U168" s="225" t="str">
        <f t="shared" si="67"/>
        <v/>
      </c>
      <c r="V168" s="351"/>
      <c r="W168" s="351"/>
      <c r="X168" s="221" t="str">
        <f t="shared" si="68"/>
        <v/>
      </c>
      <c r="Y168" s="351"/>
      <c r="Z168" s="351"/>
      <c r="AA168" s="351"/>
      <c r="AB168" s="352" t="str">
        <f t="shared" si="71"/>
        <v/>
      </c>
      <c r="AC168" s="353" t="str">
        <f t="shared" si="78"/>
        <v/>
      </c>
      <c r="AD168" s="354" t="str">
        <f t="shared" si="69"/>
        <v/>
      </c>
      <c r="AE168" s="353" t="str">
        <f t="shared" si="79"/>
        <v/>
      </c>
      <c r="AF168" s="354" t="str">
        <f t="shared" si="72"/>
        <v/>
      </c>
      <c r="AG168" s="355" t="str">
        <f t="shared" si="70"/>
        <v/>
      </c>
      <c r="AH168" s="356"/>
      <c r="AI168" s="357"/>
      <c r="AJ168" s="357"/>
      <c r="AK168" s="357"/>
      <c r="AL168" s="357"/>
      <c r="AM168" s="357"/>
      <c r="AN168" s="357"/>
    </row>
    <row r="169" spans="1:41" s="1" customFormat="1" ht="50.25" customHeight="1" thickBot="1">
      <c r="B169" s="860"/>
      <c r="C169" s="863"/>
      <c r="D169" s="639"/>
      <c r="E169" s="639"/>
      <c r="F169" s="639"/>
      <c r="G169" s="639"/>
      <c r="H169" s="119"/>
      <c r="I169" s="119"/>
      <c r="J169" s="119"/>
      <c r="K169" s="119"/>
      <c r="L169" s="119"/>
      <c r="M169" s="119"/>
      <c r="N169" s="119"/>
      <c r="O169" s="332"/>
      <c r="P169" s="332"/>
      <c r="Q169" s="332"/>
      <c r="R169" s="333"/>
      <c r="S169" s="333"/>
      <c r="T169" s="333"/>
      <c r="U169" s="333"/>
      <c r="V169" s="333"/>
      <c r="W169" s="333"/>
      <c r="X169" s="333"/>
      <c r="Y169" s="333"/>
      <c r="Z169" s="333"/>
      <c r="AA169" s="333"/>
      <c r="AB169" s="333"/>
      <c r="AC169" s="333"/>
      <c r="AD169" s="333"/>
      <c r="AE169" s="332"/>
      <c r="AF169" s="334"/>
      <c r="AG169" s="87"/>
      <c r="AH169" s="334"/>
      <c r="AI169" s="325"/>
      <c r="AJ169" s="325"/>
      <c r="AK169" s="325"/>
      <c r="AL169" s="325"/>
      <c r="AM169" s="325"/>
      <c r="AN169" s="325"/>
    </row>
    <row r="170" spans="1:41" s="1" customFormat="1" ht="30.75" customHeight="1" thickBot="1">
      <c r="B170" s="874" t="s">
        <v>364</v>
      </c>
      <c r="C170" s="48" t="s">
        <v>1</v>
      </c>
      <c r="D170" s="48" t="s">
        <v>2</v>
      </c>
      <c r="E170" s="49" t="s">
        <v>6</v>
      </c>
      <c r="F170" s="49" t="s">
        <v>7</v>
      </c>
      <c r="G170" s="49" t="s">
        <v>8</v>
      </c>
      <c r="H170" s="49" t="s">
        <v>9</v>
      </c>
      <c r="I170" s="49" t="s">
        <v>10</v>
      </c>
      <c r="J170" s="48" t="s">
        <v>11</v>
      </c>
      <c r="K170" s="48" t="s">
        <v>12</v>
      </c>
      <c r="L170" s="48" t="s">
        <v>13</v>
      </c>
      <c r="M170" s="48" t="s">
        <v>14</v>
      </c>
      <c r="N170" s="48" t="s">
        <v>15</v>
      </c>
      <c r="O170" s="48" t="s">
        <v>16</v>
      </c>
      <c r="P170" s="48" t="s">
        <v>13</v>
      </c>
      <c r="Q170" s="48" t="s">
        <v>17</v>
      </c>
      <c r="R170" s="48" t="s">
        <v>18</v>
      </c>
      <c r="S170" s="48" t="s">
        <v>19</v>
      </c>
      <c r="T170" s="48" t="s">
        <v>20</v>
      </c>
      <c r="U170" s="48" t="s">
        <v>21</v>
      </c>
      <c r="V170" s="48" t="s">
        <v>35</v>
      </c>
      <c r="W170" s="48" t="s">
        <v>36</v>
      </c>
      <c r="X170" s="48" t="s">
        <v>37</v>
      </c>
      <c r="Y170" s="48" t="s">
        <v>38</v>
      </c>
      <c r="Z170" s="48" t="s">
        <v>39</v>
      </c>
      <c r="AA170" s="49" t="s">
        <v>40</v>
      </c>
      <c r="AB170" s="48" t="s">
        <v>24</v>
      </c>
      <c r="AC170" s="49" t="s">
        <v>25</v>
      </c>
      <c r="AD170" s="49" t="s">
        <v>13</v>
      </c>
      <c r="AE170" s="49" t="s">
        <v>26</v>
      </c>
      <c r="AF170" s="49" t="s">
        <v>13</v>
      </c>
      <c r="AG170" s="48" t="s">
        <v>27</v>
      </c>
      <c r="AH170" s="49" t="s">
        <v>28</v>
      </c>
      <c r="AI170" s="48" t="s">
        <v>72</v>
      </c>
      <c r="AJ170" s="49" t="s">
        <v>30</v>
      </c>
      <c r="AK170" s="48" t="s">
        <v>31</v>
      </c>
      <c r="AL170" s="48" t="s">
        <v>32</v>
      </c>
      <c r="AM170" s="49" t="s">
        <v>33</v>
      </c>
      <c r="AN170" s="49" t="s">
        <v>34</v>
      </c>
    </row>
    <row r="171" spans="1:41" s="1" customFormat="1" ht="21.75" customHeight="1" thickBot="1">
      <c r="B171" s="875"/>
      <c r="C171" s="540" t="s">
        <v>365</v>
      </c>
      <c r="D171" s="541"/>
      <c r="E171" s="541"/>
      <c r="F171" s="541"/>
      <c r="G171" s="541"/>
      <c r="H171" s="541"/>
      <c r="I171" s="541"/>
      <c r="J171" s="541"/>
      <c r="K171" s="541"/>
      <c r="L171" s="541"/>
      <c r="M171" s="541"/>
      <c r="N171" s="541"/>
      <c r="O171" s="541"/>
      <c r="P171" s="541"/>
      <c r="Q171" s="541"/>
      <c r="R171" s="541"/>
      <c r="S171" s="541"/>
      <c r="T171" s="541"/>
      <c r="U171" s="541"/>
      <c r="V171" s="541"/>
      <c r="W171" s="541"/>
      <c r="X171" s="541"/>
      <c r="Y171" s="541"/>
      <c r="Z171" s="541"/>
      <c r="AA171" s="541"/>
      <c r="AB171" s="541"/>
      <c r="AC171" s="541"/>
      <c r="AD171" s="541"/>
      <c r="AE171" s="541"/>
      <c r="AF171" s="541"/>
      <c r="AG171" s="541"/>
      <c r="AH171" s="541"/>
      <c r="AI171" s="51"/>
      <c r="AJ171" s="51"/>
      <c r="AK171" s="51"/>
      <c r="AL171" s="51"/>
      <c r="AM171" s="51"/>
      <c r="AN171" s="53"/>
    </row>
    <row r="172" spans="1:41" s="1" customFormat="1" ht="50.25" customHeight="1">
      <c r="B172" s="875"/>
      <c r="C172" s="877" t="s">
        <v>366</v>
      </c>
      <c r="D172" s="842">
        <v>1</v>
      </c>
      <c r="E172" s="602" t="s">
        <v>44</v>
      </c>
      <c r="F172" s="602" t="s">
        <v>367</v>
      </c>
      <c r="G172" s="602" t="s">
        <v>368</v>
      </c>
      <c r="H172" s="613" t="s">
        <v>369</v>
      </c>
      <c r="I172" s="602" t="s">
        <v>77</v>
      </c>
      <c r="J172" s="602" t="s">
        <v>165</v>
      </c>
      <c r="K172" s="595" t="s">
        <v>166</v>
      </c>
      <c r="L172" s="597">
        <f>IF(K172="","",IF(K172="Muy Baja",0.2,IF(K172="Baja",0.4,IF(K172="Media",0.6,IF(K172="Alta",0.8,IF(K172="Muy Alta",1,))))))</f>
        <v>1</v>
      </c>
      <c r="M172" s="604" t="s">
        <v>152</v>
      </c>
      <c r="N172" s="597" t="str">
        <f>IF(M172="","",IF(NOT(ISERROR(MATCH(M172,'[22]Tabla Impacto'!$B$37:$B$39,0))),'[22]Tabla Impacto'!$F$37&amp;"Por favor no seleccionar los criterios de impacto(Afectación Económica o presupuestal y Pérdida Reputacional)",M172))</f>
        <v xml:space="preserve">     Genera altas consecuencias sobre la entidad</v>
      </c>
      <c r="O172" s="595" t="str">
        <f>IF(OR(M172='[22]Tabla Impacto'!$F$25,M172='[22]Tabla Impacto'!$F$31),"Leve",IF(OR(M172='[22]Tabla Impacto'!$F$26,M172='[22]Tabla Impacto'!$F$32),"Menor",IF(OR(M172='[22]Tabla Impacto'!$F$27,M172='[22]Tabla Impacto'!$F$33,M172='[22]Tabla Impacto'!$F$37),"Moderado",IF(OR(M172='[22]Tabla Impacto'!$F$28,M172='[22]Tabla Impacto'!$F$34,M172='[22]Tabla Impacto'!$F$38),"Mayor",IF(OR(M172='[22]Tabla Impacto'!$F$29,M172='[22]Tabla Impacto'!$F$35,M172='[22]Tabla Impacto'!$F$39),"Catastrófico","")))))</f>
        <v>Mayor</v>
      </c>
      <c r="P172" s="597">
        <f>IF(O172="","",IF(O172="Leve",0.2,IF(O172="Menor",0.4,IF(O172="Moderado",0.6,IF(O172="Mayor",0.8,IF(O172="Catastrófico",1,))))))</f>
        <v>0.8</v>
      </c>
      <c r="Q172" s="599" t="str">
        <f>IF(OR(AND(K172="Muy Baja",O172="Leve"),AND(K172="Muy Baja",O172="Menor"),AND(K172="Baja",O172="Leve")),"Bajo",IF(OR(AND(K172="Muy baja",O172="Moderado"),AND(K172="Baja",O172="Menor"),AND(K172="Baja",O172="Moderado"),AND(K172="Media",O172="Leve"),AND(K172="Media",O172="Menor"),AND(K172="Media",O172="Moderado"),AND(K172="Alta",O172="Leve"),AND(K172="Alta",O172="Menor")),"Moderado",IF(OR(AND(K172="Muy Baja",O172="Mayor"),AND(K172="Baja",O172="Mayor"),AND(K172="Media",O172="Mayor"),AND(K172="Alta",O172="Moderado"),AND(K172="Alta",O172="Mayor"),AND(K172="Muy Alta",O172="Leve"),AND(K172="Muy Alta",O172="Menor"),AND(K172="Muy Alta",O172="Moderado"),AND(K172="Muy Alta",O172="Mayor")),"Alto",IF(OR(AND(K172="Muy Baja",O172="Catastrófico"),AND(K172="Baja",O172="Catastrófico"),AND(K172="Media",O172="Catastrófico"),AND(K172="Alta",O172="Catastrófico"),AND(K172="Muy Alta",O172="Catastrófico")),"Extremo",""))))</f>
        <v>Alto</v>
      </c>
      <c r="R172" s="14">
        <v>1</v>
      </c>
      <c r="S172" s="66" t="s">
        <v>370</v>
      </c>
      <c r="T172" s="66" t="s">
        <v>371</v>
      </c>
      <c r="U172" s="14" t="str">
        <f>IF(OR(V172="Preventivo",V172="Detectivo"),"Probabilidad",IF(V172="Correctivo","Impacto",""))</f>
        <v>Probabilidad</v>
      </c>
      <c r="V172" s="17" t="s">
        <v>88</v>
      </c>
      <c r="W172" s="17" t="s">
        <v>54</v>
      </c>
      <c r="X172" s="18" t="str">
        <f>IF(AND(V172="Preventivo",W172="Automático"),"50%",IF(AND(V172="Preventivo",W172="Manual"),"40%",IF(AND(V172="Detectivo",W172="Automático"),"40%",IF(AND(V172="Detectivo",W172="Manual"),"30%",IF(AND(V172="Correctivo",W172="Automático"),"35%",IF(AND(V172="Correctivo",W172="Manual"),"25%",""))))))</f>
        <v>40%</v>
      </c>
      <c r="Y172" s="11" t="s">
        <v>101</v>
      </c>
      <c r="Z172" s="17" t="s">
        <v>56</v>
      </c>
      <c r="AA172" s="11" t="s">
        <v>57</v>
      </c>
      <c r="AB172" s="814">
        <f>IFERROR(IF(U172="Probabilidad",(L172-(+L172*X172)),IF(U172="Impacto",L172,"")),"")</f>
        <v>0.6</v>
      </c>
      <c r="AC172" s="595" t="str">
        <f>IFERROR(IF(AB172="","",IF(AB172&lt;=0.2,"Muy Baja",IF(AB172&lt;=0.4,"Baja",IF(AB172&lt;=0.6,"Media",IF(AB172&lt;=0.8,"Alta","Muy Alta"))))),"")</f>
        <v>Media</v>
      </c>
      <c r="AD172" s="811">
        <f>+AB172</f>
        <v>0.6</v>
      </c>
      <c r="AE172" s="595" t="str">
        <f>IFERROR(IF(AF172="","",IF(AF172&lt;=0.2,"Leve",IF(AF172&lt;=0.4,"Menor",IF(AF172&lt;=0.6,"Moderado",IF(AF172&lt;=0.8,"Mayor","Catastrófico"))))),"")</f>
        <v>Mayor</v>
      </c>
      <c r="AF172" s="811">
        <f>IFERROR(IF(U172="Impacto",(P172-(+P172*X172)),IF(U172="Probabilidad",P172,"")),"")</f>
        <v>0.8</v>
      </c>
      <c r="AG172" s="599" t="str">
        <f>IFERROR(IF(OR(AND(AC172="Muy Baja",AE172="Leve"),AND(AC172="Muy Baja",AE172="Menor"),AND(AC172="Baja",AE172="Leve")),"Bajo",IF(OR(AND(AC172="Muy baja",AE172="Moderado"),AND(AC172="Baja",AE172="Menor"),AND(AC172="Baja",AE172="Moderado"),AND(AC172="Media",AE172="Leve"),AND(AC172="Media",AE172="Menor"),AND(AC172="Media",AE172="Moderado"),AND(AC172="Alta",AE172="Leve"),AND(AC172="Alta",AE172="Menor")),"Moderado",IF(OR(AND(AC172="Muy Baja",AE172="Mayor"),AND(AC172="Baja",AE172="Mayor"),AND(AC172="Media",AE172="Mayor"),AND(AC172="Alta",AE172="Moderado"),AND(AC172="Alta",AE172="Mayor"),AND(AC172="Muy Alta",AE172="Leve"),AND(AC172="Muy Alta",AE172="Menor"),AND(AC172="Muy Alta",AE172="Moderado"),AND(AC172="Muy Alta",AE172="Mayor")),"Alto",IF(OR(AND(AC172="Muy Baja",AE172="Catastrófico"),AND(AC172="Baja",AE172="Catastrófico"),AND(AC172="Media",AE172="Catastrófico"),AND(AC172="Alta",AE172="Catastrófico"),AND(AC172="Muy Alta",AE172="Catastrófico")),"Extremo","")))),"")</f>
        <v>Alto</v>
      </c>
      <c r="AH172" s="809" t="s">
        <v>97</v>
      </c>
      <c r="AI172" s="325"/>
      <c r="AJ172" s="325"/>
      <c r="AK172" s="325"/>
      <c r="AL172" s="325"/>
      <c r="AM172" s="325"/>
      <c r="AN172" s="325"/>
      <c r="AO172" s="358"/>
    </row>
    <row r="173" spans="1:41" s="1" customFormat="1" ht="50.25" customHeight="1">
      <c r="B173" s="875"/>
      <c r="C173" s="877"/>
      <c r="D173" s="841"/>
      <c r="E173" s="603"/>
      <c r="F173" s="603"/>
      <c r="G173" s="603"/>
      <c r="H173" s="622"/>
      <c r="I173" s="603"/>
      <c r="J173" s="603"/>
      <c r="K173" s="596"/>
      <c r="L173" s="598"/>
      <c r="M173" s="605"/>
      <c r="N173" s="598">
        <f ca="1">IF(NOT(ISERROR(MATCH(M173,_xlfn.ANCHORARRAY(H176),0))),#REF!&amp;"Por favor no seleccionar los criterios de impacto",M173)</f>
        <v>0</v>
      </c>
      <c r="O173" s="596"/>
      <c r="P173" s="598"/>
      <c r="Q173" s="600"/>
      <c r="R173" s="26">
        <v>2</v>
      </c>
      <c r="S173" s="27" t="s">
        <v>372</v>
      </c>
      <c r="T173" s="27" t="s">
        <v>371</v>
      </c>
      <c r="U173" s="26" t="str">
        <f>IF(OR(V173="Preventivo",V173="Detectivo"),"Probabilidad",IF(V173="Correctivo","Impacto",""))</f>
        <v>Probabilidad</v>
      </c>
      <c r="V173" s="28" t="s">
        <v>88</v>
      </c>
      <c r="W173" s="28" t="s">
        <v>54</v>
      </c>
      <c r="X173" s="29" t="str">
        <f>IF(AND(V173="Preventivo",W173="Automático"),"50%",IF(AND(V173="Preventivo",W173="Manual"),"40%",IF(AND(V173="Detectivo",W173="Automático"),"40%",IF(AND(V173="Detectivo",W173="Manual"),"30%",IF(AND(V173="Correctivo",W173="Automático"),"35%",IF(AND(V173="Correctivo",W173="Manual"),"25%",""))))))</f>
        <v>40%</v>
      </c>
      <c r="Y173" s="23" t="s">
        <v>101</v>
      </c>
      <c r="Z173" s="28" t="s">
        <v>56</v>
      </c>
      <c r="AA173" s="23" t="s">
        <v>57</v>
      </c>
      <c r="AB173" s="815"/>
      <c r="AC173" s="596"/>
      <c r="AD173" s="812"/>
      <c r="AE173" s="596"/>
      <c r="AF173" s="812"/>
      <c r="AG173" s="600"/>
      <c r="AH173" s="810"/>
      <c r="AI173" s="302"/>
      <c r="AJ173" s="302"/>
      <c r="AK173" s="302"/>
      <c r="AL173" s="302"/>
      <c r="AM173" s="302"/>
      <c r="AN173" s="302"/>
      <c r="AO173" s="358"/>
    </row>
    <row r="174" spans="1:41" s="1" customFormat="1" ht="50.25" customHeight="1">
      <c r="B174" s="875"/>
      <c r="C174" s="877"/>
      <c r="D174" s="841">
        <v>2</v>
      </c>
      <c r="E174" s="603" t="s">
        <v>121</v>
      </c>
      <c r="F174" s="603" t="s">
        <v>373</v>
      </c>
      <c r="G174" s="603" t="s">
        <v>374</v>
      </c>
      <c r="H174" s="622" t="s">
        <v>375</v>
      </c>
      <c r="I174" s="603" t="s">
        <v>77</v>
      </c>
      <c r="J174" s="603" t="s">
        <v>48</v>
      </c>
      <c r="K174" s="596" t="s">
        <v>49</v>
      </c>
      <c r="L174" s="598">
        <f>IF(K174="","",IF(K174="Muy Baja",0.2,IF(K174="Baja",0.4,IF(K174="Media",0.6,IF(K174="Alta",0.8,IF(K174="Muy Alta",1,))))))</f>
        <v>0.4</v>
      </c>
      <c r="M174" s="605" t="s">
        <v>152</v>
      </c>
      <c r="N174" s="598" t="str">
        <f>IF(M174="","",IF(NOT(ISERROR(MATCH(M174,'[22]Tabla Impacto'!$B$37:$B$39,0))),'[22]Tabla Impacto'!$F$37&amp;"Por favor no seleccionar los criterios de impacto(Afectación Económica o presupuestal y Pérdida Reputacional)",M174))</f>
        <v xml:space="preserve">     Genera altas consecuencias sobre la entidad</v>
      </c>
      <c r="O174" s="596" t="str">
        <f>IF(OR(M174='[22]Tabla Impacto'!$F$25,M174='[22]Tabla Impacto'!$F$31),"Leve",IF(OR(M174='[22]Tabla Impacto'!$F$26,M174='[22]Tabla Impacto'!$F$32),"Menor",IF(OR(M174='[22]Tabla Impacto'!$F$27,M174='[22]Tabla Impacto'!$F$33,M174='[22]Tabla Impacto'!$F$37),"Moderado",IF(OR(M174='[22]Tabla Impacto'!$F$28,M174='[22]Tabla Impacto'!$F$34,M174='[22]Tabla Impacto'!$F$38),"Mayor",IF(OR(M174='[22]Tabla Impacto'!$F$29,M174='[22]Tabla Impacto'!$F$35,M174='[22]Tabla Impacto'!$F$39),"Catastrófico","")))))</f>
        <v>Mayor</v>
      </c>
      <c r="P174" s="598">
        <f>IF(O174="","",IF(O174="Leve",0.2,IF(O174="Menor",0.4,IF(O174="Moderado",0.6,IF(O174="Mayor",0.8,IF(O174="Catastrófico",1,))))))</f>
        <v>0.8</v>
      </c>
      <c r="Q174" s="600" t="str">
        <f>IF(OR(AND(K174="Muy Baja",O174="Leve"),AND(K174="Muy Baja",O174="Menor"),AND(K174="Baja",O174="Leve")),"Bajo",IF(OR(AND(K174="Muy baja",O174="Moderado"),AND(K174="Baja",O174="Menor"),AND(K174="Baja",O174="Moderado"),AND(K174="Media",O174="Leve"),AND(K174="Media",O174="Menor"),AND(K174="Media",O174="Moderado"),AND(K174="Alta",O174="Leve"),AND(K174="Alta",O174="Menor")),"Moderado",IF(OR(AND(K174="Muy Baja",O174="Mayor"),AND(K174="Baja",O174="Mayor"),AND(K174="Media",O174="Mayor"),AND(K174="Alta",O174="Moderado"),AND(K174="Alta",O174="Mayor"),AND(K174="Muy Alta",O174="Leve"),AND(K174="Muy Alta",O174="Menor"),AND(K174="Muy Alta",O174="Moderado"),AND(K174="Muy Alta",O174="Mayor")),"Alto",IF(OR(AND(K174="Muy Baja",O174="Catastrófico"),AND(K174="Baja",O174="Catastrófico"),AND(K174="Media",O174="Catastrófico"),AND(K174="Alta",O174="Catastrófico"),AND(K174="Muy Alta",O174="Catastrófico")),"Extremo",""))))</f>
        <v>Alto</v>
      </c>
      <c r="R174" s="26">
        <v>1</v>
      </c>
      <c r="S174" s="27" t="s">
        <v>376</v>
      </c>
      <c r="T174" s="27" t="s">
        <v>377</v>
      </c>
      <c r="U174" s="26" t="str">
        <f>IF(OR(V174="Preventivo",V174="Detectivo"),"Probabilidad",IF(V174="Correctivo","Impacto",""))</f>
        <v>Probabilidad</v>
      </c>
      <c r="V174" s="28" t="s">
        <v>88</v>
      </c>
      <c r="W174" s="28" t="s">
        <v>54</v>
      </c>
      <c r="X174" s="29" t="str">
        <f>IF(AND(V174="Preventivo",W174="Automático"),"50%",IF(AND(V174="Preventivo",W174="Manual"),"40%",IF(AND(V174="Detectivo",W174="Automático"),"40%",IF(AND(V174="Detectivo",W174="Manual"),"30%",IF(AND(V174="Correctivo",W174="Automático"),"35%",IF(AND(V174="Correctivo",W174="Manual"),"25%",""))))))</f>
        <v>40%</v>
      </c>
      <c r="Y174" s="23" t="s">
        <v>55</v>
      </c>
      <c r="Z174" s="28" t="s">
        <v>56</v>
      </c>
      <c r="AA174" s="23" t="s">
        <v>57</v>
      </c>
      <c r="AB174" s="815">
        <f>IFERROR(IF(U174="Probabilidad",(L174-(+L174*X174)),IF(U174="Impacto",L174,"")),"")</f>
        <v>0.24</v>
      </c>
      <c r="AC174" s="596" t="str">
        <f>IFERROR(IF(AB174="","",IF(AB174&lt;=0.2,"Muy Baja",IF(AB174&lt;=0.4,"Baja",IF(AB174&lt;=0.6,"Media",IF(AB174&lt;=0.8,"Alta","Muy Alta"))))),"")</f>
        <v>Baja</v>
      </c>
      <c r="AD174" s="812">
        <f>+AB174</f>
        <v>0.24</v>
      </c>
      <c r="AE174" s="596" t="str">
        <f>IFERROR(IF(AF174="","",IF(AF174&lt;=0.2,"Leve",IF(AF174&lt;=0.4,"Menor",IF(AF174&lt;=0.6,"Moderado",IF(AF174&lt;=0.8,"Mayor","Catastrófico"))))),"")</f>
        <v>Mayor</v>
      </c>
      <c r="AF174" s="812">
        <f>IFERROR(IF(U174="Impacto",(P174-(+P174*X174)),IF(U174="Probabilidad",P174,"")),"")</f>
        <v>0.8</v>
      </c>
      <c r="AG174" s="600" t="str">
        <f>IFERROR(IF(OR(AND(AC174="Muy Baja",AE174="Leve"),AND(AC174="Muy Baja",AE174="Menor"),AND(AC174="Baja",AE174="Leve")),"Bajo",IF(OR(AND(AC174="Muy baja",AE174="Moderado"),AND(AC174="Baja",AE174="Menor"),AND(AC174="Baja",AE174="Moderado"),AND(AC174="Media",AE174="Leve"),AND(AC174="Media",AE174="Menor"),AND(AC174="Media",AE174="Moderado"),AND(AC174="Alta",AE174="Leve"),AND(AC174="Alta",AE174="Menor")),"Moderado",IF(OR(AND(AC174="Muy Baja",AE174="Mayor"),AND(AC174="Baja",AE174="Mayor"),AND(AC174="Media",AE174="Mayor"),AND(AC174="Alta",AE174="Moderado"),AND(AC174="Alta",AE174="Mayor"),AND(AC174="Muy Alta",AE174="Leve"),AND(AC174="Muy Alta",AE174="Menor"),AND(AC174="Muy Alta",AE174="Moderado"),AND(AC174="Muy Alta",AE174="Mayor")),"Alto",IF(OR(AND(AC174="Muy Baja",AE174="Catastrófico"),AND(AC174="Baja",AE174="Catastrófico"),AND(AC174="Media",AE174="Catastrófico"),AND(AC174="Alta",AE174="Catastrófico"),AND(AC174="Muy Alta",AE174="Catastrófico")),"Extremo","")))),"")</f>
        <v>Alto</v>
      </c>
      <c r="AH174" s="810" t="s">
        <v>97</v>
      </c>
      <c r="AI174" s="302"/>
      <c r="AJ174" s="302"/>
      <c r="AK174" s="302"/>
      <c r="AL174" s="302"/>
      <c r="AM174" s="302"/>
      <c r="AN174" s="302"/>
      <c r="AO174" s="358"/>
    </row>
    <row r="175" spans="1:41" s="1" customFormat="1" ht="50.25" customHeight="1">
      <c r="B175" s="875"/>
      <c r="C175" s="877"/>
      <c r="D175" s="841"/>
      <c r="E175" s="603"/>
      <c r="F175" s="603"/>
      <c r="G175" s="603"/>
      <c r="H175" s="622"/>
      <c r="I175" s="603"/>
      <c r="J175" s="603"/>
      <c r="K175" s="596"/>
      <c r="L175" s="598"/>
      <c r="M175" s="605"/>
      <c r="N175" s="598">
        <f ca="1">IF(NOT(ISERROR(MATCH(M175,_xlfn.ANCHORARRAY(H206),0))),#REF!&amp;"Por favor no seleccionar los criterios de impacto",M175)</f>
        <v>0</v>
      </c>
      <c r="O175" s="596"/>
      <c r="P175" s="598"/>
      <c r="Q175" s="600"/>
      <c r="R175" s="26">
        <v>2</v>
      </c>
      <c r="S175" s="27" t="s">
        <v>378</v>
      </c>
      <c r="T175" s="27" t="s">
        <v>377</v>
      </c>
      <c r="U175" s="26" t="str">
        <f>IF(OR(V175="Preventivo",V175="Detectivo"),"Probabilidad",IF(V175="Correctivo","Impacto",""))</f>
        <v>Probabilidad</v>
      </c>
      <c r="V175" s="28" t="s">
        <v>53</v>
      </c>
      <c r="W175" s="28" t="s">
        <v>54</v>
      </c>
      <c r="X175" s="29" t="str">
        <f>IF(AND(V175="Preventivo",W175="Automático"),"50%",IF(AND(V175="Preventivo",W175="Manual"),"40%",IF(AND(V175="Detectivo",W175="Automático"),"40%",IF(AND(V175="Detectivo",W175="Manual"),"30%",IF(AND(V175="Correctivo",W175="Automático"),"35%",IF(AND(V175="Correctivo",W175="Manual"),"25%",""))))))</f>
        <v>30%</v>
      </c>
      <c r="Y175" s="23" t="s">
        <v>55</v>
      </c>
      <c r="Z175" s="28" t="s">
        <v>56</v>
      </c>
      <c r="AA175" s="23" t="s">
        <v>57</v>
      </c>
      <c r="AB175" s="815"/>
      <c r="AC175" s="596"/>
      <c r="AD175" s="812"/>
      <c r="AE175" s="596"/>
      <c r="AF175" s="812"/>
      <c r="AG175" s="600"/>
      <c r="AH175" s="810"/>
      <c r="AI175" s="302"/>
      <c r="AJ175" s="302"/>
      <c r="AK175" s="302"/>
      <c r="AL175" s="302"/>
      <c r="AM175" s="302"/>
      <c r="AN175" s="302"/>
      <c r="AO175" s="358"/>
    </row>
    <row r="176" spans="1:41" s="1" customFormat="1" ht="50.25" customHeight="1" thickBot="1">
      <c r="B176" s="876"/>
      <c r="C176" s="878"/>
      <c r="D176" s="882" t="s">
        <v>71</v>
      </c>
      <c r="E176" s="882"/>
      <c r="F176" s="882" t="s">
        <v>379</v>
      </c>
      <c r="G176" s="882"/>
      <c r="H176" s="60"/>
      <c r="I176" s="60"/>
      <c r="J176" s="60"/>
      <c r="K176" s="60"/>
      <c r="L176" s="60"/>
      <c r="M176" s="60"/>
      <c r="N176" s="60"/>
      <c r="O176" s="328"/>
      <c r="P176" s="328"/>
      <c r="Q176" s="328"/>
      <c r="R176" s="329"/>
      <c r="S176" s="329"/>
      <c r="T176" s="329"/>
      <c r="U176" s="329"/>
      <c r="V176" s="329"/>
      <c r="W176" s="329"/>
      <c r="X176" s="329"/>
      <c r="Y176" s="329"/>
      <c r="Z176" s="329"/>
      <c r="AA176" s="329"/>
      <c r="AB176" s="329"/>
      <c r="AC176" s="329"/>
      <c r="AD176" s="329"/>
      <c r="AE176" s="328"/>
      <c r="AF176" s="330"/>
      <c r="AG176" s="192"/>
      <c r="AH176" s="330"/>
      <c r="AI176" s="302"/>
      <c r="AJ176" s="302"/>
      <c r="AK176" s="302"/>
      <c r="AL176" s="302"/>
      <c r="AM176" s="302"/>
      <c r="AN176" s="302"/>
      <c r="AO176" s="358"/>
    </row>
    <row r="177" spans="2:40" s="1" customFormat="1" ht="27" customHeight="1" thickBot="1">
      <c r="B177" s="874" t="s">
        <v>380</v>
      </c>
      <c r="C177" s="48" t="s">
        <v>1</v>
      </c>
      <c r="D177" s="48" t="s">
        <v>2</v>
      </c>
      <c r="E177" s="49" t="s">
        <v>6</v>
      </c>
      <c r="F177" s="49" t="s">
        <v>7</v>
      </c>
      <c r="G177" s="49" t="s">
        <v>8</v>
      </c>
      <c r="H177" s="49" t="s">
        <v>9</v>
      </c>
      <c r="I177" s="49" t="s">
        <v>10</v>
      </c>
      <c r="J177" s="48" t="s">
        <v>11</v>
      </c>
      <c r="K177" s="48" t="s">
        <v>12</v>
      </c>
      <c r="L177" s="48" t="s">
        <v>13</v>
      </c>
      <c r="M177" s="48" t="s">
        <v>14</v>
      </c>
      <c r="N177" s="48" t="s">
        <v>15</v>
      </c>
      <c r="O177" s="48" t="s">
        <v>16</v>
      </c>
      <c r="P177" s="48" t="s">
        <v>13</v>
      </c>
      <c r="Q177" s="48" t="s">
        <v>17</v>
      </c>
      <c r="R177" s="48" t="s">
        <v>18</v>
      </c>
      <c r="S177" s="48" t="s">
        <v>19</v>
      </c>
      <c r="T177" s="48" t="s">
        <v>20</v>
      </c>
      <c r="U177" s="48" t="s">
        <v>21</v>
      </c>
      <c r="V177" s="48" t="s">
        <v>35</v>
      </c>
      <c r="W177" s="48" t="s">
        <v>36</v>
      </c>
      <c r="X177" s="48" t="s">
        <v>37</v>
      </c>
      <c r="Y177" s="48" t="s">
        <v>38</v>
      </c>
      <c r="Z177" s="48" t="s">
        <v>39</v>
      </c>
      <c r="AA177" s="49" t="s">
        <v>40</v>
      </c>
      <c r="AB177" s="48" t="s">
        <v>24</v>
      </c>
      <c r="AC177" s="49" t="s">
        <v>25</v>
      </c>
      <c r="AD177" s="49" t="s">
        <v>13</v>
      </c>
      <c r="AE177" s="49" t="s">
        <v>26</v>
      </c>
      <c r="AF177" s="49" t="s">
        <v>13</v>
      </c>
      <c r="AG177" s="48" t="s">
        <v>27</v>
      </c>
      <c r="AH177" s="49" t="s">
        <v>28</v>
      </c>
      <c r="AI177" s="48" t="s">
        <v>72</v>
      </c>
      <c r="AJ177" s="49" t="s">
        <v>30</v>
      </c>
      <c r="AK177" s="48" t="s">
        <v>31</v>
      </c>
      <c r="AL177" s="48" t="s">
        <v>32</v>
      </c>
      <c r="AM177" s="49" t="s">
        <v>33</v>
      </c>
      <c r="AN177" s="49" t="s">
        <v>34</v>
      </c>
    </row>
    <row r="178" spans="2:40" s="1" customFormat="1" ht="24" customHeight="1" thickBot="1">
      <c r="B178" s="875"/>
      <c r="C178" s="540" t="s">
        <v>381</v>
      </c>
      <c r="D178" s="541"/>
      <c r="E178" s="541"/>
      <c r="F178" s="541"/>
      <c r="G178" s="541"/>
      <c r="H178" s="541"/>
      <c r="I178" s="541"/>
      <c r="J178" s="541"/>
      <c r="K178" s="541"/>
      <c r="L178" s="541"/>
      <c r="M178" s="541"/>
      <c r="N178" s="541"/>
      <c r="O178" s="541"/>
      <c r="P178" s="541"/>
      <c r="Q178" s="541"/>
      <c r="R178" s="541"/>
      <c r="S178" s="541"/>
      <c r="T178" s="541"/>
      <c r="U178" s="541"/>
      <c r="V178" s="541"/>
      <c r="W178" s="541"/>
      <c r="X178" s="541"/>
      <c r="Y178" s="541"/>
      <c r="Z178" s="541"/>
      <c r="AA178" s="541"/>
      <c r="AB178" s="541"/>
      <c r="AC178" s="541"/>
      <c r="AD178" s="541"/>
      <c r="AE178" s="541"/>
      <c r="AF178" s="541"/>
      <c r="AG178" s="541"/>
      <c r="AH178" s="542"/>
      <c r="AI178" s="51"/>
      <c r="AJ178" s="51"/>
      <c r="AK178" s="51"/>
      <c r="AL178" s="51"/>
      <c r="AM178" s="51"/>
      <c r="AN178" s="53"/>
    </row>
    <row r="179" spans="2:40" s="1" customFormat="1" ht="50.25" customHeight="1">
      <c r="B179" s="875"/>
      <c r="C179" s="880" t="s">
        <v>382</v>
      </c>
      <c r="D179" s="840">
        <v>1</v>
      </c>
      <c r="E179" s="602" t="s">
        <v>44</v>
      </c>
      <c r="F179" s="602" t="s">
        <v>383</v>
      </c>
      <c r="G179" s="602" t="s">
        <v>384</v>
      </c>
      <c r="H179" s="613" t="s">
        <v>385</v>
      </c>
      <c r="I179" s="602" t="s">
        <v>77</v>
      </c>
      <c r="J179" s="602" t="s">
        <v>99</v>
      </c>
      <c r="K179" s="595" t="s">
        <v>116</v>
      </c>
      <c r="L179" s="597">
        <f>IF(K179="","",IF(K179="Muy Baja",0.2,IF(K179="Baja",0.4,IF(K179="Media",0.6,IF(K179="Alta",0.8,IF(K179="Muy Alta",1,))))))</f>
        <v>0.6</v>
      </c>
      <c r="M179" s="604" t="s">
        <v>50</v>
      </c>
      <c r="N179" s="597" t="str">
        <f>IF(M179="","",IF(NOT(ISERROR(MATCH(M179,'[23]Tabla Impacto'!$B$37:$B$39,0))),'[23]Tabla Impacto'!$F$37&amp;"Por favor no seleccionar los criterios de impacto(Afectación Económica o presupuestal y Pérdida Reputacional)",M179))</f>
        <v xml:space="preserve">     Genera medianas consecuencias sobre la entidad</v>
      </c>
      <c r="O179" s="595" t="str">
        <f>IF(OR(M179='[23]Tabla Impacto'!$F$25,M179='[23]Tabla Impacto'!$F$31),"Leve",IF(OR(M179='[23]Tabla Impacto'!$F$26,M179='[23]Tabla Impacto'!$F$32),"Menor",IF(OR(M179='[23]Tabla Impacto'!$F$27,M179='[23]Tabla Impacto'!$F$33,M179='[23]Tabla Impacto'!$F$37),"Moderado",IF(OR(M179='[23]Tabla Impacto'!$F$28,M179='[23]Tabla Impacto'!$F$34,M179='[23]Tabla Impacto'!$F$38),"Mayor",IF(OR(M179='[23]Tabla Impacto'!$F$29,M179='[23]Tabla Impacto'!$F$35,M179='[23]Tabla Impacto'!$F$39),"Catastrófico","")))))</f>
        <v>Moderado</v>
      </c>
      <c r="P179" s="597">
        <f>IF(O179="","",IF(O179="Leve",0.2,IF(O179="Menor",0.4,IF(O179="Moderado",0.6,IF(O179="Mayor",0.8,IF(O179="Catastrófico",1,))))))</f>
        <v>0.6</v>
      </c>
      <c r="Q179" s="599" t="str">
        <f>IF(OR(AND(K179="Muy Baja",O179="Leve"),AND(K179="Muy Baja",O179="Menor"),AND(K179="Baja",O179="Leve")),"Bajo",IF(OR(AND(K179="Muy baja",O179="Moderado"),AND(K179="Baja",O179="Menor"),AND(K179="Baja",O179="Moderado"),AND(K179="Media",O179="Leve"),AND(K179="Media",O179="Menor"),AND(K179="Media",O179="Moderado"),AND(K179="Alta",O179="Leve"),AND(K179="Alta",O179="Menor")),"Moderado",IF(OR(AND(K179="Muy Baja",O179="Mayor"),AND(K179="Baja",O179="Mayor"),AND(K179="Media",O179="Mayor"),AND(K179="Alta",O179="Moderado"),AND(K179="Alta",O179="Mayor"),AND(K179="Muy Alta",O179="Leve"),AND(K179="Muy Alta",O179="Menor"),AND(K179="Muy Alta",O179="Moderado"),AND(K179="Muy Alta",O179="Mayor")),"Alto",IF(OR(AND(K179="Muy Baja",O179="Catastrófico"),AND(K179="Baja",O179="Catastrófico"),AND(K179="Media",O179="Catastrófico"),AND(K179="Alta",O179="Catastrófico"),AND(K179="Muy Alta",O179="Catastrófico")),"Extremo",""))))</f>
        <v>Moderado</v>
      </c>
      <c r="R179" s="14">
        <v>1</v>
      </c>
      <c r="S179" s="66" t="s">
        <v>386</v>
      </c>
      <c r="T179" s="66" t="s">
        <v>387</v>
      </c>
      <c r="U179" s="14" t="str">
        <f t="shared" ref="U179:U186" si="80">IF(OR(V179="Preventivo",V179="Detectivo"),"Probabilidad",IF(V179="Correctivo","Impacto",""))</f>
        <v>Probabilidad</v>
      </c>
      <c r="V179" s="359" t="s">
        <v>88</v>
      </c>
      <c r="W179" s="359" t="s">
        <v>54</v>
      </c>
      <c r="X179" s="75" t="str">
        <f t="shared" ref="X179:X186" si="81">IF(AND(V179="Preventivo",W179="Automático"),"50%",IF(AND(V179="Preventivo",W179="Manual"),"40%",IF(AND(V179="Detectivo",W179="Automático"),"40%",IF(AND(V179="Detectivo",W179="Manual"),"30%",IF(AND(V179="Correctivo",W179="Automático"),"35%",IF(AND(V179="Correctivo",W179="Manual"),"25%",""))))))</f>
        <v>40%</v>
      </c>
      <c r="Y179" s="359" t="s">
        <v>55</v>
      </c>
      <c r="Z179" s="359" t="s">
        <v>56</v>
      </c>
      <c r="AA179" s="359" t="s">
        <v>57</v>
      </c>
      <c r="AB179" s="19">
        <f>IFERROR(IF(U179="Probabilidad",(L179-(+L179*X179)),IF(U179="Impacto",L179,"")),"")</f>
        <v>0.36</v>
      </c>
      <c r="AC179" s="12" t="str">
        <f t="shared" ref="AC179:AC186" si="82">IFERROR(IF(AB179="","",IF(AB179&lt;=0.2,"Muy Baja",IF(AB179&lt;=0.4,"Baja",IF(AB179&lt;=0.6,"Media",IF(AB179&lt;=0.8,"Alta","Muy Alta"))))),"")</f>
        <v>Baja</v>
      </c>
      <c r="AD179" s="18">
        <f t="shared" ref="AD179:AD186" si="83">+AB179</f>
        <v>0.36</v>
      </c>
      <c r="AE179" s="12" t="str">
        <f t="shared" ref="AE179:AE186" si="84">IFERROR(IF(AF179="","",IF(AF179&lt;=0.2,"Leve",IF(AF179&lt;=0.4,"Menor",IF(AF179&lt;=0.6,"Moderado",IF(AF179&lt;=0.8,"Mayor","Catastrófico"))))),"")</f>
        <v>Moderado</v>
      </c>
      <c r="AF179" s="18">
        <f>IFERROR(IF(U179="Impacto",(P179-(+P179*X179)),IF(U179="Probabilidad",P179,"")),"")</f>
        <v>0.6</v>
      </c>
      <c r="AG179" s="13" t="str">
        <f t="shared" ref="AG179:AG186" si="85">IFERROR(IF(OR(AND(AC179="Muy Baja",AE179="Leve"),AND(AC179="Muy Baja",AE179="Menor"),AND(AC179="Baja",AE179="Leve")),"Bajo",IF(OR(AND(AC179="Muy baja",AE179="Moderado"),AND(AC179="Baja",AE179="Menor"),AND(AC179="Baja",AE179="Moderado"),AND(AC179="Media",AE179="Leve"),AND(AC179="Media",AE179="Menor"),AND(AC179="Media",AE179="Moderado"),AND(AC179="Alta",AE179="Leve"),AND(AC179="Alta",AE179="Menor")),"Moderado",IF(OR(AND(AC179="Muy Baja",AE179="Mayor"),AND(AC179="Baja",AE179="Mayor"),AND(AC179="Media",AE179="Mayor"),AND(AC179="Alta",AE179="Moderado"),AND(AC179="Alta",AE179="Mayor"),AND(AC179="Muy Alta",AE179="Leve"),AND(AC179="Muy Alta",AE179="Menor"),AND(AC179="Muy Alta",AE179="Moderado"),AND(AC179="Muy Alta",AE179="Mayor")),"Alto",IF(OR(AND(AC179="Muy Baja",AE179="Catastrófico"),AND(AC179="Baja",AE179="Catastrófico"),AND(AC179="Media",AE179="Catastrófico"),AND(AC179="Alta",AE179="Catastrófico"),AND(AC179="Muy Alta",AE179="Catastrófico")),"Extremo","")))),"")</f>
        <v>Moderado</v>
      </c>
      <c r="AH179" s="359" t="s">
        <v>97</v>
      </c>
      <c r="AI179" s="325"/>
      <c r="AJ179" s="325"/>
      <c r="AK179" s="325"/>
      <c r="AL179" s="325"/>
      <c r="AM179" s="325"/>
      <c r="AN179" s="325"/>
    </row>
    <row r="180" spans="2:40" s="1" customFormat="1" ht="50.25" customHeight="1">
      <c r="B180" s="875"/>
      <c r="C180" s="880"/>
      <c r="D180" s="836"/>
      <c r="E180" s="603"/>
      <c r="F180" s="603"/>
      <c r="G180" s="603"/>
      <c r="H180" s="622"/>
      <c r="I180" s="603"/>
      <c r="J180" s="603"/>
      <c r="K180" s="596"/>
      <c r="L180" s="598"/>
      <c r="M180" s="605"/>
      <c r="N180" s="598">
        <f ca="1">IF(NOT(ISERROR(MATCH(M180,_xlfn.ANCHORARRAY(H183),0))),#REF!&amp;"Por favor no seleccionar los criterios de impacto",M180)</f>
        <v>0</v>
      </c>
      <c r="O180" s="596"/>
      <c r="P180" s="598"/>
      <c r="Q180" s="600"/>
      <c r="R180" s="26">
        <v>2</v>
      </c>
      <c r="S180" s="27"/>
      <c r="T180" s="27"/>
      <c r="U180" s="26" t="str">
        <f t="shared" si="80"/>
        <v/>
      </c>
      <c r="V180" s="360"/>
      <c r="W180" s="360"/>
      <c r="X180" s="316" t="str">
        <f t="shared" si="81"/>
        <v/>
      </c>
      <c r="Y180" s="360"/>
      <c r="Z180" s="360"/>
      <c r="AA180" s="360"/>
      <c r="AB180" s="30" t="str">
        <f t="shared" ref="AB180:AB186" si="86">IFERROR(IF(U180="Probabilidad",(L180-(+L180*X180)),IF(U180="Impacto",L180,"")),"")</f>
        <v/>
      </c>
      <c r="AC180" s="58" t="str">
        <f t="shared" si="82"/>
        <v/>
      </c>
      <c r="AD180" s="29" t="str">
        <f t="shared" si="83"/>
        <v/>
      </c>
      <c r="AE180" s="58" t="str">
        <f t="shared" si="84"/>
        <v/>
      </c>
      <c r="AF180" s="29" t="str">
        <f t="shared" ref="AF180:AF186" si="87">IFERROR(IF(U180="Impacto",(P180-(+P180*X180)),IF(U180="Probabilidad",P180,"")),"")</f>
        <v/>
      </c>
      <c r="AG180" s="59" t="str">
        <f t="shared" si="85"/>
        <v/>
      </c>
      <c r="AH180" s="360"/>
      <c r="AI180" s="302"/>
      <c r="AJ180" s="302"/>
      <c r="AK180" s="302"/>
      <c r="AL180" s="302"/>
      <c r="AM180" s="302"/>
      <c r="AN180" s="302"/>
    </row>
    <row r="181" spans="2:40" s="1" customFormat="1" ht="50.25" customHeight="1">
      <c r="B181" s="875"/>
      <c r="C181" s="880"/>
      <c r="D181" s="836">
        <v>2</v>
      </c>
      <c r="E181" s="603" t="s">
        <v>44</v>
      </c>
      <c r="F181" s="603" t="s">
        <v>388</v>
      </c>
      <c r="G181" s="603" t="s">
        <v>389</v>
      </c>
      <c r="H181" s="622" t="s">
        <v>390</v>
      </c>
      <c r="I181" s="603" t="s">
        <v>77</v>
      </c>
      <c r="J181" s="603" t="s">
        <v>99</v>
      </c>
      <c r="K181" s="596" t="s">
        <v>116</v>
      </c>
      <c r="L181" s="598">
        <f>IF(K181="","",IF(K181="Muy Baja",0.2,IF(K181="Baja",0.4,IF(K181="Media",0.6,IF(K181="Alta",0.8,IF(K181="Muy Alta",1,))))))</f>
        <v>0.6</v>
      </c>
      <c r="M181" s="605" t="s">
        <v>152</v>
      </c>
      <c r="N181" s="598" t="str">
        <f>IF(M181="","",IF(NOT(ISERROR(MATCH(M181,'[23]Tabla Impacto'!$B$37:$B$39,0))),'[23]Tabla Impacto'!$F$37&amp;"Por favor no seleccionar los criterios de impacto(Afectación Económica o presupuestal y Pérdida Reputacional)",M181))</f>
        <v xml:space="preserve">     Genera altas consecuencias sobre la entidad</v>
      </c>
      <c r="O181" s="596" t="str">
        <f>IF(OR(M181='[23]Tabla Impacto'!$F$25,M181='[23]Tabla Impacto'!$F$31),"Leve",IF(OR(M181='[23]Tabla Impacto'!$F$26,M181='[23]Tabla Impacto'!$F$32),"Menor",IF(OR(M181='[23]Tabla Impacto'!$F$27,M181='[23]Tabla Impacto'!$F$33,M181='[23]Tabla Impacto'!$F$37),"Moderado",IF(OR(M181='[23]Tabla Impacto'!$F$28,M181='[23]Tabla Impacto'!$F$34,M181='[23]Tabla Impacto'!$F$38),"Mayor",IF(OR(M181='[23]Tabla Impacto'!$F$29,M181='[23]Tabla Impacto'!$F$35,M181='[23]Tabla Impacto'!$F$39),"Catastrófico","")))))</f>
        <v>Mayor</v>
      </c>
      <c r="P181" s="598">
        <f>IF(O181="","",IF(O181="Leve",0.2,IF(O181="Menor",0.4,IF(O181="Moderado",0.6,IF(O181="Mayor",0.8,IF(O181="Catastrófico",1,))))))</f>
        <v>0.8</v>
      </c>
      <c r="Q181" s="600" t="str">
        <f>IF(OR(AND(K181="Muy Baja",O181="Leve"),AND(K181="Muy Baja",O181="Menor"),AND(K181="Baja",O181="Leve")),"Bajo",IF(OR(AND(K181="Muy baja",O181="Moderado"),AND(K181="Baja",O181="Menor"),AND(K181="Baja",O181="Moderado"),AND(K181="Media",O181="Leve"),AND(K181="Media",O181="Menor"),AND(K181="Media",O181="Moderado"),AND(K181="Alta",O181="Leve"),AND(K181="Alta",O181="Menor")),"Moderado",IF(OR(AND(K181="Muy Baja",O181="Mayor"),AND(K181="Baja",O181="Mayor"),AND(K181="Media",O181="Mayor"),AND(K181="Alta",O181="Moderado"),AND(K181="Alta",O181="Mayor"),AND(K181="Muy Alta",O181="Leve"),AND(K181="Muy Alta",O181="Menor"),AND(K181="Muy Alta",O181="Moderado"),AND(K181="Muy Alta",O181="Mayor")),"Alto",IF(OR(AND(K181="Muy Baja",O181="Catastrófico"),AND(K181="Baja",O181="Catastrófico"),AND(K181="Media",O181="Catastrófico"),AND(K181="Alta",O181="Catastrófico"),AND(K181="Muy Alta",O181="Catastrófico")),"Extremo",""))))</f>
        <v>Alto</v>
      </c>
      <c r="R181" s="26">
        <v>1</v>
      </c>
      <c r="S181" s="27" t="s">
        <v>391</v>
      </c>
      <c r="T181" s="27" t="s">
        <v>392</v>
      </c>
      <c r="U181" s="26" t="str">
        <f t="shared" si="80"/>
        <v>Probabilidad</v>
      </c>
      <c r="V181" s="360" t="s">
        <v>88</v>
      </c>
      <c r="W181" s="360" t="s">
        <v>54</v>
      </c>
      <c r="X181" s="316" t="str">
        <f t="shared" si="81"/>
        <v>40%</v>
      </c>
      <c r="Y181" s="360" t="s">
        <v>55</v>
      </c>
      <c r="Z181" s="360" t="s">
        <v>56</v>
      </c>
      <c r="AA181" s="360" t="s">
        <v>57</v>
      </c>
      <c r="AB181" s="30">
        <f t="shared" si="86"/>
        <v>0.36</v>
      </c>
      <c r="AC181" s="24" t="str">
        <f t="shared" si="82"/>
        <v>Baja</v>
      </c>
      <c r="AD181" s="29">
        <f t="shared" si="83"/>
        <v>0.36</v>
      </c>
      <c r="AE181" s="24" t="str">
        <f t="shared" si="84"/>
        <v>Mayor</v>
      </c>
      <c r="AF181" s="29">
        <f t="shared" si="87"/>
        <v>0.8</v>
      </c>
      <c r="AG181" s="25" t="str">
        <f t="shared" si="85"/>
        <v>Alto</v>
      </c>
      <c r="AH181" s="360" t="s">
        <v>97</v>
      </c>
      <c r="AI181" s="302"/>
      <c r="AJ181" s="302"/>
      <c r="AK181" s="302"/>
      <c r="AL181" s="302"/>
      <c r="AM181" s="302"/>
      <c r="AN181" s="361"/>
    </row>
    <row r="182" spans="2:40" s="1" customFormat="1" ht="50.25" customHeight="1">
      <c r="B182" s="875"/>
      <c r="C182" s="880"/>
      <c r="D182" s="836"/>
      <c r="E182" s="603"/>
      <c r="F182" s="603"/>
      <c r="G182" s="603"/>
      <c r="H182" s="622"/>
      <c r="I182" s="603"/>
      <c r="J182" s="603"/>
      <c r="K182" s="596"/>
      <c r="L182" s="598"/>
      <c r="M182" s="605"/>
      <c r="N182" s="598">
        <f ca="1">IF(NOT(ISERROR(MATCH(M182,_xlfn.ANCHORARRAY(H185),0))),#REF!&amp;"Por favor no seleccionar los criterios de impacto",M182)</f>
        <v>0</v>
      </c>
      <c r="O182" s="596"/>
      <c r="P182" s="598"/>
      <c r="Q182" s="600"/>
      <c r="R182" s="26">
        <v>2</v>
      </c>
      <c r="S182" s="27"/>
      <c r="T182" s="27"/>
      <c r="U182" s="26" t="str">
        <f t="shared" si="80"/>
        <v/>
      </c>
      <c r="V182" s="360"/>
      <c r="W182" s="360"/>
      <c r="X182" s="316" t="str">
        <f t="shared" si="81"/>
        <v/>
      </c>
      <c r="Y182" s="360"/>
      <c r="Z182" s="360"/>
      <c r="AA182" s="360"/>
      <c r="AB182" s="30" t="str">
        <f t="shared" si="86"/>
        <v/>
      </c>
      <c r="AC182" s="58" t="str">
        <f t="shared" si="82"/>
        <v/>
      </c>
      <c r="AD182" s="29" t="str">
        <f t="shared" si="83"/>
        <v/>
      </c>
      <c r="AE182" s="58" t="str">
        <f t="shared" si="84"/>
        <v/>
      </c>
      <c r="AF182" s="29" t="str">
        <f t="shared" si="87"/>
        <v/>
      </c>
      <c r="AG182" s="59" t="str">
        <f t="shared" si="85"/>
        <v/>
      </c>
      <c r="AH182" s="360"/>
      <c r="AI182" s="302"/>
      <c r="AJ182" s="302"/>
      <c r="AK182" s="302"/>
      <c r="AL182" s="302"/>
      <c r="AM182" s="302"/>
      <c r="AN182" s="361"/>
    </row>
    <row r="183" spans="2:40" s="1" customFormat="1" ht="50.25" customHeight="1">
      <c r="B183" s="875"/>
      <c r="C183" s="880"/>
      <c r="D183" s="836">
        <v>3</v>
      </c>
      <c r="E183" s="603" t="s">
        <v>156</v>
      </c>
      <c r="F183" s="603" t="s">
        <v>393</v>
      </c>
      <c r="G183" s="603" t="s">
        <v>394</v>
      </c>
      <c r="H183" s="622" t="s">
        <v>395</v>
      </c>
      <c r="I183" s="603" t="s">
        <v>77</v>
      </c>
      <c r="J183" s="603" t="s">
        <v>48</v>
      </c>
      <c r="K183" s="596" t="s">
        <v>49</v>
      </c>
      <c r="L183" s="598">
        <f>IF(K183="","",IF(K183="Muy Baja",0.2,IF(K183="Baja",0.4,IF(K183="Media",0.6,IF(K183="Alta",0.8,IF(K183="Muy Alta",1,))))))</f>
        <v>0.4</v>
      </c>
      <c r="M183" s="605" t="s">
        <v>152</v>
      </c>
      <c r="N183" s="598" t="str">
        <f>IF(M183="","",IF(NOT(ISERROR(MATCH(M183,'[23]Tabla Impacto'!$B$37:$B$39,0))),'[23]Tabla Impacto'!$F$37&amp;"Por favor no seleccionar los criterios de impacto(Afectación Económica o presupuestal y Pérdida Reputacional)",M183))</f>
        <v xml:space="preserve">     Genera altas consecuencias sobre la entidad</v>
      </c>
      <c r="O183" s="596" t="str">
        <f>IF(OR(M183='[23]Tabla Impacto'!$F$25,M183='[23]Tabla Impacto'!$F$31),"Leve",IF(OR(M183='[23]Tabla Impacto'!$F$26,M183='[23]Tabla Impacto'!$F$32),"Menor",IF(OR(M183='[23]Tabla Impacto'!$F$27,M183='[23]Tabla Impacto'!$F$33,M183='[23]Tabla Impacto'!$F$37),"Moderado",IF(OR(M183='[23]Tabla Impacto'!$F$28,M183='[23]Tabla Impacto'!$F$34,M183='[23]Tabla Impacto'!$F$38),"Mayor",IF(OR(M183='[23]Tabla Impacto'!$F$29,M183='[23]Tabla Impacto'!$F$35,M183='[23]Tabla Impacto'!$F$39),"Catastrófico","")))))</f>
        <v>Mayor</v>
      </c>
      <c r="P183" s="598">
        <f>IF(O183="","",IF(O183="Leve",0.2,IF(O183="Menor",0.4,IF(O183="Moderado",0.6,IF(O183="Mayor",0.8,IF(O183="Catastrófico",1,))))))</f>
        <v>0.8</v>
      </c>
      <c r="Q183" s="600" t="str">
        <f>IF(OR(AND(K183="Muy Baja",O183="Leve"),AND(K183="Muy Baja",O183="Menor"),AND(K183="Baja",O183="Leve")),"Bajo",IF(OR(AND(K183="Muy baja",O183="Moderado"),AND(K183="Baja",O183="Menor"),AND(K183="Baja",O183="Moderado"),AND(K183="Media",O183="Leve"),AND(K183="Media",O183="Menor"),AND(K183="Media",O183="Moderado"),AND(K183="Alta",O183="Leve"),AND(K183="Alta",O183="Menor")),"Moderado",IF(OR(AND(K183="Muy Baja",O183="Mayor"),AND(K183="Baja",O183="Mayor"),AND(K183="Media",O183="Mayor"),AND(K183="Alta",O183="Moderado"),AND(K183="Alta",O183="Mayor"),AND(K183="Muy Alta",O183="Leve"),AND(K183="Muy Alta",O183="Menor"),AND(K183="Muy Alta",O183="Moderado"),AND(K183="Muy Alta",O183="Mayor")),"Alto",IF(OR(AND(K183="Muy Baja",O183="Catastrófico"),AND(K183="Baja",O183="Catastrófico"),AND(K183="Media",O183="Catastrófico"),AND(K183="Alta",O183="Catastrófico"),AND(K183="Muy Alta",O183="Catastrófico")),"Extremo",""))))</f>
        <v>Alto</v>
      </c>
      <c r="R183" s="26">
        <v>1</v>
      </c>
      <c r="S183" s="27" t="s">
        <v>396</v>
      </c>
      <c r="T183" s="806" t="s">
        <v>397</v>
      </c>
      <c r="U183" s="26" t="str">
        <f t="shared" si="80"/>
        <v>Probabilidad</v>
      </c>
      <c r="V183" s="360" t="s">
        <v>88</v>
      </c>
      <c r="W183" s="360" t="s">
        <v>54</v>
      </c>
      <c r="X183" s="316" t="str">
        <f t="shared" si="81"/>
        <v>40%</v>
      </c>
      <c r="Y183" s="360" t="s">
        <v>55</v>
      </c>
      <c r="Z183" s="360" t="s">
        <v>56</v>
      </c>
      <c r="AA183" s="360" t="s">
        <v>57</v>
      </c>
      <c r="AB183" s="30">
        <f t="shared" si="86"/>
        <v>0.24</v>
      </c>
      <c r="AC183" s="24" t="str">
        <f t="shared" si="82"/>
        <v>Baja</v>
      </c>
      <c r="AD183" s="29">
        <f t="shared" si="83"/>
        <v>0.24</v>
      </c>
      <c r="AE183" s="24" t="str">
        <f t="shared" si="84"/>
        <v>Mayor</v>
      </c>
      <c r="AF183" s="29">
        <f t="shared" si="87"/>
        <v>0.8</v>
      </c>
      <c r="AG183" s="25" t="str">
        <f t="shared" si="85"/>
        <v>Alto</v>
      </c>
      <c r="AH183" s="885" t="s">
        <v>97</v>
      </c>
      <c r="AI183" s="302"/>
      <c r="AJ183" s="302"/>
      <c r="AK183" s="302"/>
      <c r="AL183" s="302"/>
      <c r="AM183" s="302"/>
      <c r="AN183" s="361"/>
    </row>
    <row r="184" spans="2:40" s="1" customFormat="1" ht="50.25" customHeight="1">
      <c r="B184" s="875"/>
      <c r="C184" s="880"/>
      <c r="D184" s="836"/>
      <c r="E184" s="603"/>
      <c r="F184" s="603"/>
      <c r="G184" s="603"/>
      <c r="H184" s="622"/>
      <c r="I184" s="603"/>
      <c r="J184" s="603"/>
      <c r="K184" s="596"/>
      <c r="L184" s="598"/>
      <c r="M184" s="605"/>
      <c r="N184" s="598">
        <f ca="1">IF(NOT(ISERROR(MATCH(M184,_xlfn.ANCHORARRAY(H187),0))),#REF!&amp;"Por favor no seleccionar los criterios de impacto",M184)</f>
        <v>0</v>
      </c>
      <c r="O184" s="596"/>
      <c r="P184" s="598"/>
      <c r="Q184" s="600"/>
      <c r="R184" s="26">
        <v>2</v>
      </c>
      <c r="S184" s="27" t="s">
        <v>398</v>
      </c>
      <c r="T184" s="806"/>
      <c r="U184" s="26" t="str">
        <f t="shared" si="80"/>
        <v>Probabilidad</v>
      </c>
      <c r="V184" s="360" t="s">
        <v>88</v>
      </c>
      <c r="W184" s="360" t="s">
        <v>54</v>
      </c>
      <c r="X184" s="316" t="str">
        <f t="shared" si="81"/>
        <v>40%</v>
      </c>
      <c r="Y184" s="360" t="s">
        <v>55</v>
      </c>
      <c r="Z184" s="360" t="s">
        <v>56</v>
      </c>
      <c r="AA184" s="360" t="s">
        <v>57</v>
      </c>
      <c r="AB184" s="30">
        <f t="shared" si="86"/>
        <v>0</v>
      </c>
      <c r="AC184" s="24" t="str">
        <f t="shared" si="82"/>
        <v>Muy Baja</v>
      </c>
      <c r="AD184" s="29">
        <f t="shared" si="83"/>
        <v>0</v>
      </c>
      <c r="AE184" s="24" t="str">
        <f t="shared" si="84"/>
        <v>Leve</v>
      </c>
      <c r="AF184" s="29">
        <f t="shared" si="87"/>
        <v>0</v>
      </c>
      <c r="AG184" s="25" t="str">
        <f t="shared" si="85"/>
        <v>Bajo</v>
      </c>
      <c r="AH184" s="885"/>
      <c r="AI184" s="302"/>
      <c r="AJ184" s="302"/>
      <c r="AK184" s="302"/>
      <c r="AL184" s="302"/>
      <c r="AM184" s="302"/>
      <c r="AN184" s="361"/>
    </row>
    <row r="185" spans="2:40" s="1" customFormat="1" ht="50.25" customHeight="1">
      <c r="B185" s="875"/>
      <c r="C185" s="880"/>
      <c r="D185" s="836">
        <v>4</v>
      </c>
      <c r="E185" s="603" t="s">
        <v>156</v>
      </c>
      <c r="F185" s="603" t="s">
        <v>399</v>
      </c>
      <c r="G185" s="603" t="s">
        <v>400</v>
      </c>
      <c r="H185" s="622" t="s">
        <v>401</v>
      </c>
      <c r="I185" s="603" t="s">
        <v>77</v>
      </c>
      <c r="J185" s="603" t="s">
        <v>99</v>
      </c>
      <c r="K185" s="596" t="s">
        <v>116</v>
      </c>
      <c r="L185" s="598">
        <f>IF(K185="","",IF(K185="Muy Baja",0.2,IF(K185="Baja",0.4,IF(K185="Media",0.6,IF(K185="Alta",0.8,IF(K185="Muy Alta",1,))))))</f>
        <v>0.6</v>
      </c>
      <c r="M185" s="605" t="s">
        <v>152</v>
      </c>
      <c r="N185" s="598" t="str">
        <f>IF(M185="","",IF(NOT(ISERROR(MATCH(M185,'[23]Tabla Impacto'!$B$37:$B$39,0))),'[23]Tabla Impacto'!$F$37&amp;"Por favor no seleccionar los criterios de impacto(Afectación Económica o presupuestal y Pérdida Reputacional)",M185))</f>
        <v xml:space="preserve">     Genera altas consecuencias sobre la entidad</v>
      </c>
      <c r="O185" s="596" t="str">
        <f>IF(OR(M185='[23]Tabla Impacto'!$F$25,M185='[23]Tabla Impacto'!$F$31),"Leve",IF(OR(M185='[23]Tabla Impacto'!$F$26,M185='[23]Tabla Impacto'!$F$32),"Menor",IF(OR(M185='[23]Tabla Impacto'!$F$27,M185='[23]Tabla Impacto'!$F$33,M185='[23]Tabla Impacto'!$F$37),"Moderado",IF(OR(M185='[23]Tabla Impacto'!$F$28,M185='[23]Tabla Impacto'!$F$34,M185='[23]Tabla Impacto'!$F$38),"Mayor",IF(OR(M185='[23]Tabla Impacto'!$F$29,M185='[23]Tabla Impacto'!$F$35,M185='[23]Tabla Impacto'!$F$39),"Catastrófico","")))))</f>
        <v>Mayor</v>
      </c>
      <c r="P185" s="598">
        <f>IF(O185="","",IF(O185="Leve",0.2,IF(O185="Menor",0.4,IF(O185="Moderado",0.6,IF(O185="Mayor",0.8,IF(O185="Catastrófico",1,))))))</f>
        <v>0.8</v>
      </c>
      <c r="Q185" s="600" t="str">
        <f>IF(OR(AND(K185="Muy Baja",O185="Leve"),AND(K185="Muy Baja",O185="Menor"),AND(K185="Baja",O185="Leve")),"Bajo",IF(OR(AND(K185="Muy baja",O185="Moderado"),AND(K185="Baja",O185="Menor"),AND(K185="Baja",O185="Moderado"),AND(K185="Media",O185="Leve"),AND(K185="Media",O185="Menor"),AND(K185="Media",O185="Moderado"),AND(K185="Alta",O185="Leve"),AND(K185="Alta",O185="Menor")),"Moderado",IF(OR(AND(K185="Muy Baja",O185="Mayor"),AND(K185="Baja",O185="Mayor"),AND(K185="Media",O185="Mayor"),AND(K185="Alta",O185="Moderado"),AND(K185="Alta",O185="Mayor"),AND(K185="Muy Alta",O185="Leve"),AND(K185="Muy Alta",O185="Menor"),AND(K185="Muy Alta",O185="Moderado"),AND(K185="Muy Alta",O185="Mayor")),"Alto",IF(OR(AND(K185="Muy Baja",O185="Catastrófico"),AND(K185="Baja",O185="Catastrófico"),AND(K185="Media",O185="Catastrófico"),AND(K185="Alta",O185="Catastrófico"),AND(K185="Muy Alta",O185="Catastrófico")),"Extremo",""))))</f>
        <v>Alto</v>
      </c>
      <c r="R185" s="26">
        <v>1</v>
      </c>
      <c r="S185" s="27" t="s">
        <v>402</v>
      </c>
      <c r="T185" s="27" t="s">
        <v>403</v>
      </c>
      <c r="U185" s="26" t="str">
        <f>IF(OR(V185="Preventivo",V185="Detectivo"),"Probabilidad",IF(V185="Correctivo","Impacto",""))</f>
        <v>Probabilidad</v>
      </c>
      <c r="V185" s="360" t="s">
        <v>88</v>
      </c>
      <c r="W185" s="360" t="s">
        <v>54</v>
      </c>
      <c r="X185" s="316" t="str">
        <f t="shared" si="81"/>
        <v>40%</v>
      </c>
      <c r="Y185" s="360" t="s">
        <v>55</v>
      </c>
      <c r="Z185" s="360" t="s">
        <v>56</v>
      </c>
      <c r="AA185" s="360" t="s">
        <v>57</v>
      </c>
      <c r="AB185" s="30">
        <f t="shared" si="86"/>
        <v>0.36</v>
      </c>
      <c r="AC185" s="24" t="str">
        <f t="shared" si="82"/>
        <v>Baja</v>
      </c>
      <c r="AD185" s="29">
        <f t="shared" si="83"/>
        <v>0.36</v>
      </c>
      <c r="AE185" s="24" t="str">
        <f t="shared" si="84"/>
        <v>Mayor</v>
      </c>
      <c r="AF185" s="29">
        <f t="shared" si="87"/>
        <v>0.8</v>
      </c>
      <c r="AG185" s="25" t="str">
        <f t="shared" si="85"/>
        <v>Alto</v>
      </c>
      <c r="AH185" s="360" t="s">
        <v>97</v>
      </c>
      <c r="AI185" s="302"/>
      <c r="AJ185" s="302"/>
      <c r="AK185" s="302"/>
      <c r="AL185" s="302"/>
      <c r="AM185" s="302"/>
      <c r="AN185" s="361"/>
    </row>
    <row r="186" spans="2:40" s="1" customFormat="1" ht="50.25" customHeight="1">
      <c r="B186" s="875"/>
      <c r="C186" s="880"/>
      <c r="D186" s="836"/>
      <c r="E186" s="603"/>
      <c r="F186" s="603"/>
      <c r="G186" s="603"/>
      <c r="H186" s="622"/>
      <c r="I186" s="603"/>
      <c r="J186" s="603"/>
      <c r="K186" s="596"/>
      <c r="L186" s="598"/>
      <c r="M186" s="605"/>
      <c r="N186" s="598">
        <f ca="1">IF(NOT(ISERROR(MATCH(M186,_xlfn.ANCHORARRAY(H206),0))),#REF!&amp;"Por favor no seleccionar los criterios de impacto",M186)</f>
        <v>0</v>
      </c>
      <c r="O186" s="596"/>
      <c r="P186" s="598"/>
      <c r="Q186" s="600"/>
      <c r="R186" s="26">
        <v>2</v>
      </c>
      <c r="S186" s="27"/>
      <c r="T186" s="27"/>
      <c r="U186" s="26" t="str">
        <f t="shared" si="80"/>
        <v/>
      </c>
      <c r="V186" s="360"/>
      <c r="W186" s="360"/>
      <c r="X186" s="316" t="str">
        <f t="shared" si="81"/>
        <v/>
      </c>
      <c r="Y186" s="360"/>
      <c r="Z186" s="360"/>
      <c r="AA186" s="360"/>
      <c r="AB186" s="30" t="str">
        <f t="shared" si="86"/>
        <v/>
      </c>
      <c r="AC186" s="58" t="str">
        <f t="shared" si="82"/>
        <v/>
      </c>
      <c r="AD186" s="29" t="str">
        <f t="shared" si="83"/>
        <v/>
      </c>
      <c r="AE186" s="58" t="str">
        <f t="shared" si="84"/>
        <v/>
      </c>
      <c r="AF186" s="29" t="str">
        <f t="shared" si="87"/>
        <v/>
      </c>
      <c r="AG186" s="59" t="str">
        <f t="shared" si="85"/>
        <v/>
      </c>
      <c r="AH186" s="360"/>
      <c r="AI186" s="305"/>
      <c r="AJ186" s="305"/>
      <c r="AK186" s="305"/>
      <c r="AL186" s="305"/>
      <c r="AM186" s="305"/>
      <c r="AN186" s="270"/>
    </row>
    <row r="187" spans="2:40" s="1" customFormat="1" ht="50.25" customHeight="1" thickBot="1">
      <c r="B187" s="876"/>
      <c r="C187" s="881"/>
      <c r="D187" s="883"/>
      <c r="E187" s="882"/>
      <c r="F187" s="882"/>
      <c r="G187" s="882"/>
      <c r="H187" s="60"/>
      <c r="I187" s="60"/>
      <c r="J187" s="60"/>
      <c r="K187" s="60"/>
      <c r="L187" s="60"/>
      <c r="M187" s="60"/>
      <c r="N187" s="60"/>
      <c r="O187" s="328"/>
      <c r="P187" s="328"/>
      <c r="Q187" s="328"/>
      <c r="R187" s="329"/>
      <c r="S187" s="329"/>
      <c r="T187" s="329"/>
      <c r="U187" s="329"/>
      <c r="V187" s="329"/>
      <c r="W187" s="329"/>
      <c r="X187" s="329"/>
      <c r="Y187" s="329"/>
      <c r="Z187" s="329"/>
      <c r="AA187" s="329"/>
      <c r="AB187" s="329"/>
      <c r="AC187" s="329"/>
      <c r="AD187" s="329"/>
      <c r="AE187" s="328"/>
      <c r="AF187" s="330"/>
      <c r="AG187" s="192"/>
      <c r="AH187" s="330"/>
      <c r="AI187" s="302"/>
      <c r="AJ187" s="302"/>
      <c r="AK187" s="302"/>
      <c r="AL187" s="302"/>
      <c r="AM187" s="302"/>
      <c r="AN187" s="302"/>
    </row>
    <row r="188" spans="2:40" s="1" customFormat="1" ht="27.75" customHeight="1" thickBot="1">
      <c r="B188" s="884" t="s">
        <v>404</v>
      </c>
      <c r="C188" s="48" t="s">
        <v>1</v>
      </c>
      <c r="D188" s="48" t="s">
        <v>2</v>
      </c>
      <c r="E188" s="49" t="s">
        <v>6</v>
      </c>
      <c r="F188" s="49" t="s">
        <v>7</v>
      </c>
      <c r="G188" s="49" t="s">
        <v>8</v>
      </c>
      <c r="H188" s="49" t="s">
        <v>9</v>
      </c>
      <c r="I188" s="49" t="s">
        <v>10</v>
      </c>
      <c r="J188" s="48" t="s">
        <v>11</v>
      </c>
      <c r="K188" s="48" t="s">
        <v>12</v>
      </c>
      <c r="L188" s="48" t="s">
        <v>13</v>
      </c>
      <c r="M188" s="48" t="s">
        <v>14</v>
      </c>
      <c r="N188" s="48" t="s">
        <v>15</v>
      </c>
      <c r="O188" s="48" t="s">
        <v>16</v>
      </c>
      <c r="P188" s="48" t="s">
        <v>13</v>
      </c>
      <c r="Q188" s="48" t="s">
        <v>17</v>
      </c>
      <c r="R188" s="48" t="s">
        <v>18</v>
      </c>
      <c r="S188" s="48" t="s">
        <v>19</v>
      </c>
      <c r="T188" s="48" t="s">
        <v>20</v>
      </c>
      <c r="U188" s="48" t="s">
        <v>21</v>
      </c>
      <c r="V188" s="48" t="s">
        <v>35</v>
      </c>
      <c r="W188" s="48" t="s">
        <v>36</v>
      </c>
      <c r="X188" s="48" t="s">
        <v>37</v>
      </c>
      <c r="Y188" s="48" t="s">
        <v>38</v>
      </c>
      <c r="Z188" s="48" t="s">
        <v>39</v>
      </c>
      <c r="AA188" s="49" t="s">
        <v>40</v>
      </c>
      <c r="AB188" s="48" t="s">
        <v>24</v>
      </c>
      <c r="AC188" s="49" t="s">
        <v>25</v>
      </c>
      <c r="AD188" s="49" t="s">
        <v>13</v>
      </c>
      <c r="AE188" s="49" t="s">
        <v>26</v>
      </c>
      <c r="AF188" s="49" t="s">
        <v>13</v>
      </c>
      <c r="AG188" s="48" t="s">
        <v>27</v>
      </c>
      <c r="AH188" s="49" t="s">
        <v>28</v>
      </c>
      <c r="AI188" s="68" t="s">
        <v>72</v>
      </c>
      <c r="AJ188" s="69" t="s">
        <v>30</v>
      </c>
      <c r="AK188" s="68" t="s">
        <v>31</v>
      </c>
      <c r="AL188" s="68" t="s">
        <v>32</v>
      </c>
      <c r="AM188" s="69" t="s">
        <v>33</v>
      </c>
      <c r="AN188" s="69" t="s">
        <v>34</v>
      </c>
    </row>
    <row r="189" spans="2:40" s="1" customFormat="1" ht="21.75" customHeight="1" thickBot="1">
      <c r="B189" s="768"/>
      <c r="C189" s="540" t="s">
        <v>405</v>
      </c>
      <c r="D189" s="541"/>
      <c r="E189" s="541"/>
      <c r="F189" s="541"/>
      <c r="G189" s="541"/>
      <c r="H189" s="541"/>
      <c r="I189" s="541"/>
      <c r="J189" s="541"/>
      <c r="K189" s="541"/>
      <c r="L189" s="541"/>
      <c r="M189" s="541"/>
      <c r="N189" s="541"/>
      <c r="O189" s="541"/>
      <c r="P189" s="541"/>
      <c r="Q189" s="541"/>
      <c r="R189" s="541"/>
      <c r="S189" s="541"/>
      <c r="T189" s="541"/>
      <c r="U189" s="541"/>
      <c r="V189" s="541"/>
      <c r="W189" s="541"/>
      <c r="X189" s="541"/>
      <c r="Y189" s="541"/>
      <c r="Z189" s="541"/>
      <c r="AA189" s="541"/>
      <c r="AB189" s="541"/>
      <c r="AC189" s="541"/>
      <c r="AD189" s="541"/>
      <c r="AE189" s="541"/>
      <c r="AF189" s="541"/>
      <c r="AG189" s="541"/>
      <c r="AH189" s="542"/>
      <c r="AI189" s="70"/>
      <c r="AJ189" s="70"/>
      <c r="AK189" s="70"/>
      <c r="AL189" s="70"/>
      <c r="AM189" s="70"/>
      <c r="AN189" s="70"/>
    </row>
    <row r="190" spans="2:40" s="1" customFormat="1" ht="50.25" customHeight="1">
      <c r="B190" s="768"/>
      <c r="C190" s="513" t="s">
        <v>406</v>
      </c>
      <c r="D190" s="840">
        <v>1</v>
      </c>
      <c r="E190" s="602" t="s">
        <v>121</v>
      </c>
      <c r="F190" s="602" t="s">
        <v>407</v>
      </c>
      <c r="G190" s="602" t="s">
        <v>408</v>
      </c>
      <c r="H190" s="613" t="s">
        <v>409</v>
      </c>
      <c r="I190" s="602" t="s">
        <v>98</v>
      </c>
      <c r="J190" s="602" t="s">
        <v>165</v>
      </c>
      <c r="K190" s="595" t="s">
        <v>166</v>
      </c>
      <c r="L190" s="597">
        <f>IF(K190="","",IF(K190="Muy Baja",0.2,IF(K190="Baja",0.4,IF(K190="Media",0.6,IF(K190="Alta",0.8,IF(K190="Muy Alta",1,))))))</f>
        <v>1</v>
      </c>
      <c r="M190" s="604" t="s">
        <v>146</v>
      </c>
      <c r="N190" s="597" t="str">
        <f>IF(M190="","",IF(NOT(ISERROR(MATCH(M190,'[14]Tabla Impacto'!$B$37:$B$39,0))),'[14]Tabla Impacto'!$F$37&amp;"Por favor no seleccionar los criterios de impacto(Afectación Económica o presupuestal y Pérdida Reputacional)",M190))</f>
        <v xml:space="preserve">     Genera consecuencias catastroficas sobre la entidad</v>
      </c>
      <c r="O190" s="595" t="str">
        <f>IF(OR(M190='[14]Tabla Impacto'!$F$25,M190='[14]Tabla Impacto'!$F$31),"Leve",IF(OR(M190='[14]Tabla Impacto'!$F$26,M190='[14]Tabla Impacto'!$F$32),"Menor",IF(OR(M190='[14]Tabla Impacto'!$F$27,M190='[14]Tabla Impacto'!$F$33,M190='[14]Tabla Impacto'!$F$37),"Moderado",IF(OR(M190='[14]Tabla Impacto'!$F$28,M190='[14]Tabla Impacto'!$F$34,M190='[14]Tabla Impacto'!$F$38),"Mayor",IF(OR(M190='[14]Tabla Impacto'!$F$29,M190='[14]Tabla Impacto'!$F$35,M190='[14]Tabla Impacto'!$F$39),"Catastrófico","")))))</f>
        <v>Catastrófico</v>
      </c>
      <c r="P190" s="597">
        <f>IF(O190="","",IF(O190="Leve",0.2,IF(O190="Menor",0.4,IF(O190="Moderado",0.6,IF(O190="Mayor",0.8,IF(O190="Catastrófico",1,))))))</f>
        <v>1</v>
      </c>
      <c r="Q190" s="599" t="str">
        <f>IF(OR(AND(K190="Muy Baja",O190="Leve"),AND(K190="Muy Baja",O190="Menor"),AND(K190="Baja",O190="Leve")),"Bajo",IF(OR(AND(K190="Muy baja",O190="Moderado"),AND(K190="Baja",O190="Menor"),AND(K190="Baja",O190="Moderado"),AND(K190="Media",O190="Leve"),AND(K190="Media",O190="Menor"),AND(K190="Media",O190="Moderado"),AND(K190="Alta",O190="Leve"),AND(K190="Alta",O190="Menor")),"Moderado",IF(OR(AND(K190="Muy Baja",O190="Mayor"),AND(K190="Baja",O190="Mayor"),AND(K190="Media",O190="Mayor"),AND(K190="Alta",O190="Moderado"),AND(K190="Alta",O190="Mayor"),AND(K190="Muy Alta",O190="Leve"),AND(K190="Muy Alta",O190="Menor"),AND(K190="Muy Alta",O190="Moderado"),AND(K190="Muy Alta",O190="Mayor")),"Alto",IF(OR(AND(K190="Muy Baja",O190="Catastrófico"),AND(K190="Baja",O190="Catastrófico"),AND(K190="Media",O190="Catastrófico"),AND(K190="Alta",O190="Catastrófico"),AND(K190="Muy Alta",O190="Catastrófico")),"Extremo",""))))</f>
        <v>Extremo</v>
      </c>
      <c r="R190" s="14">
        <v>1</v>
      </c>
      <c r="S190" s="66" t="s">
        <v>410</v>
      </c>
      <c r="T190" s="66" t="s">
        <v>411</v>
      </c>
      <c r="U190" s="14" t="str">
        <f>IF(OR(V190="Preventivo",V190="Detectivo"),"Probabilidad",IF(V190="Correctivo","Impacto",""))</f>
        <v>Probabilidad</v>
      </c>
      <c r="V190" s="17" t="s">
        <v>88</v>
      </c>
      <c r="W190" s="17" t="s">
        <v>54</v>
      </c>
      <c r="X190" s="18" t="str">
        <f>IF(AND(V190="Preventivo",W190="Automático"),"50%",IF(AND(V190="Preventivo",W190="Manual"),"40%",IF(AND(V190="Detectivo",W190="Automático"),"40%",IF(AND(V190="Detectivo",W190="Manual"),"30%",IF(AND(V190="Correctivo",W190="Automático"),"35%",IF(AND(V190="Correctivo",W190="Manual"),"25%",""))))))</f>
        <v>40%</v>
      </c>
      <c r="Y190" s="17" t="s">
        <v>55</v>
      </c>
      <c r="Z190" s="17" t="s">
        <v>56</v>
      </c>
      <c r="AA190" s="17" t="s">
        <v>57</v>
      </c>
      <c r="AB190" s="19">
        <f>IFERROR(IF(U190="Probabilidad",(L190-(+L190*X190)),IF(U190="Impacto",L190,"")),"")</f>
        <v>0.6</v>
      </c>
      <c r="AC190" s="12" t="str">
        <f>IFERROR(IF(AB190="","",IF(AB190&lt;=0.2,"Muy Baja",IF(AB190&lt;=0.4,"Baja",IF(AB190&lt;=0.6,"Media",IF(AB190&lt;=0.8,"Alta","Muy Alta"))))),"")</f>
        <v>Media</v>
      </c>
      <c r="AD190" s="18">
        <f>+AB190</f>
        <v>0.6</v>
      </c>
      <c r="AE190" s="12" t="str">
        <f>IFERROR(IF(AF190="","",IF(AF190&lt;=0.2,"Leve",IF(AF190&lt;=0.4,"Menor",IF(AF190&lt;=0.6,"Moderado",IF(AF190&lt;=0.8,"Mayor","Catastrófico"))))),"")</f>
        <v>Catastrófico</v>
      </c>
      <c r="AF190" s="18">
        <f>IFERROR(IF(U190="Impacto",(P190-(+P190*X190)),IF(U190="Probabilidad",P190,"")),"")</f>
        <v>1</v>
      </c>
      <c r="AG190" s="13" t="str">
        <f>IFERROR(IF(OR(AND(AC190="Muy Baja",AE190="Leve"),AND(AC190="Muy Baja",AE190="Menor"),AND(AC190="Baja",AE190="Leve")),"Bajo",IF(OR(AND(AC190="Muy baja",AE190="Moderado"),AND(AC190="Baja",AE190="Menor"),AND(AC190="Baja",AE190="Moderado"),AND(AC190="Media",AE190="Leve"),AND(AC190="Media",AE190="Menor"),AND(AC190="Media",AE190="Moderado"),AND(AC190="Alta",AE190="Leve"),AND(AC190="Alta",AE190="Menor")),"Moderado",IF(OR(AND(AC190="Muy Baja",AE190="Mayor"),AND(AC190="Baja",AE190="Mayor"),AND(AC190="Media",AE190="Mayor"),AND(AC190="Alta",AE190="Moderado"),AND(AC190="Alta",AE190="Mayor"),AND(AC190="Muy Alta",AE190="Leve"),AND(AC190="Muy Alta",AE190="Menor"),AND(AC190="Muy Alta",AE190="Moderado"),AND(AC190="Muy Alta",AE190="Mayor")),"Alto",IF(OR(AND(AC190="Muy Baja",AE190="Catastrófico"),AND(AC190="Baja",AE190="Catastrófico"),AND(AC190="Media",AE190="Catastrófico"),AND(AC190="Alta",AE190="Catastrófico"),AND(AC190="Muy Alta",AE190="Catastrófico")),"Extremo","")))),"")</f>
        <v>Extremo</v>
      </c>
      <c r="AH190" s="17" t="s">
        <v>58</v>
      </c>
      <c r="AI190" s="302"/>
      <c r="AJ190" s="302"/>
      <c r="AK190" s="302"/>
      <c r="AL190" s="302"/>
      <c r="AM190" s="302"/>
      <c r="AN190" s="302"/>
    </row>
    <row r="191" spans="2:40" s="1" customFormat="1" ht="50.25" customHeight="1">
      <c r="B191" s="768"/>
      <c r="C191" s="513"/>
      <c r="D191" s="836"/>
      <c r="E191" s="603"/>
      <c r="F191" s="603"/>
      <c r="G191" s="603"/>
      <c r="H191" s="622"/>
      <c r="I191" s="603"/>
      <c r="J191" s="603"/>
      <c r="K191" s="596"/>
      <c r="L191" s="598"/>
      <c r="M191" s="605"/>
      <c r="N191" s="598">
        <f ca="1">IF(NOT(ISERROR(MATCH(M191,_xlfn.ANCHORARRAY(H195),0))),#REF!&amp;"Por favor no seleccionar los criterios de impacto",M191)</f>
        <v>0</v>
      </c>
      <c r="O191" s="596"/>
      <c r="P191" s="598"/>
      <c r="Q191" s="600"/>
      <c r="R191" s="26">
        <v>2</v>
      </c>
      <c r="S191" s="27" t="s">
        <v>412</v>
      </c>
      <c r="T191" s="27" t="s">
        <v>413</v>
      </c>
      <c r="U191" s="26" t="str">
        <f>IF(OR(V191="Preventivo",V191="Detectivo"),"Probabilidad",IF(V191="Correctivo","Impacto",""))</f>
        <v>Probabilidad</v>
      </c>
      <c r="V191" s="28" t="s">
        <v>53</v>
      </c>
      <c r="W191" s="28" t="s">
        <v>54</v>
      </c>
      <c r="X191" s="29" t="str">
        <f>IF(AND(V191="Preventivo",W191="Automático"),"50%",IF(AND(V191="Preventivo",W191="Manual"),"40%",IF(AND(V191="Detectivo",W191="Automático"),"40%",IF(AND(V191="Detectivo",W191="Manual"),"30%",IF(AND(V191="Correctivo",W191="Automático"),"35%",IF(AND(V191="Correctivo",W191="Manual"),"25%",""))))))</f>
        <v>30%</v>
      </c>
      <c r="Y191" s="28" t="s">
        <v>55</v>
      </c>
      <c r="Z191" s="28" t="s">
        <v>56</v>
      </c>
      <c r="AA191" s="28" t="s">
        <v>57</v>
      </c>
      <c r="AB191" s="30">
        <f>IFERROR(IF(U191="Probabilidad",(L191-(+L191*X191)),IF(U191="Impacto",L191,"")),"")</f>
        <v>0</v>
      </c>
      <c r="AC191" s="24" t="str">
        <f>IFERROR(IF(AB191="","",IF(AB191&lt;=0.2,"Muy Baja",IF(AB191&lt;=0.4,"Baja",IF(AB191&lt;=0.6,"Media",IF(AB191&lt;=0.8,"Alta","Muy Alta"))))),"")</f>
        <v>Muy Baja</v>
      </c>
      <c r="AD191" s="29">
        <f>+AB191</f>
        <v>0</v>
      </c>
      <c r="AE191" s="24" t="str">
        <f>IFERROR(IF(AF191="","",IF(AF191&lt;=0.2,"Leve",IF(AF191&lt;=0.4,"Menor",IF(AF191&lt;=0.6,"Moderado",IF(AF191&lt;=0.8,"Mayor","Catastrófico"))))),"")</f>
        <v>Leve</v>
      </c>
      <c r="AF191" s="29">
        <f>IFERROR(IF(U191="Impacto",(P191-(+P191*X191)),IF(U191="Probabilidad",P191,"")),"")</f>
        <v>0</v>
      </c>
      <c r="AG191" s="25" t="str">
        <f>IFERROR(IF(OR(AND(AC191="Muy Baja",AE191="Leve"),AND(AC191="Muy Baja",AE191="Menor"),AND(AC191="Baja",AE191="Leve")),"Bajo",IF(OR(AND(AC191="Muy baja",AE191="Moderado"),AND(AC191="Baja",AE191="Menor"),AND(AC191="Baja",AE191="Moderado"),AND(AC191="Media",AE191="Leve"),AND(AC191="Media",AE191="Menor"),AND(AC191="Media",AE191="Moderado"),AND(AC191="Alta",AE191="Leve"),AND(AC191="Alta",AE191="Menor")),"Moderado",IF(OR(AND(AC191="Muy Baja",AE191="Mayor"),AND(AC191="Baja",AE191="Mayor"),AND(AC191="Media",AE191="Mayor"),AND(AC191="Alta",AE191="Moderado"),AND(AC191="Alta",AE191="Mayor"),AND(AC191="Muy Alta",AE191="Leve"),AND(AC191="Muy Alta",AE191="Menor"),AND(AC191="Muy Alta",AE191="Moderado"),AND(AC191="Muy Alta",AE191="Mayor")),"Alto",IF(OR(AND(AC191="Muy Baja",AE191="Catastrófico"),AND(AC191="Baja",AE191="Catastrófico"),AND(AC191="Media",AE191="Catastrófico"),AND(AC191="Alta",AE191="Catastrófico"),AND(AC191="Muy Alta",AE191="Catastrófico")),"Extremo","")))),"")</f>
        <v>Bajo</v>
      </c>
      <c r="AH191" s="28" t="s">
        <v>58</v>
      </c>
      <c r="AI191" s="302"/>
      <c r="AJ191" s="302"/>
      <c r="AK191" s="302"/>
      <c r="AL191" s="302"/>
      <c r="AM191" s="302"/>
      <c r="AN191" s="302"/>
    </row>
    <row r="192" spans="2:40" s="1" customFormat="1" ht="50.25" customHeight="1">
      <c r="B192" s="768"/>
      <c r="C192" s="513"/>
      <c r="D192" s="836">
        <v>2</v>
      </c>
      <c r="E192" s="603" t="s">
        <v>121</v>
      </c>
      <c r="F192" s="603" t="s">
        <v>414</v>
      </c>
      <c r="G192" s="603" t="s">
        <v>414</v>
      </c>
      <c r="H192" s="622" t="s">
        <v>415</v>
      </c>
      <c r="I192" s="603" t="s">
        <v>98</v>
      </c>
      <c r="J192" s="603" t="s">
        <v>165</v>
      </c>
      <c r="K192" s="596" t="s">
        <v>166</v>
      </c>
      <c r="L192" s="598">
        <f>IF(K192="","",IF(K192="Muy Baja",0.2,IF(K192="Baja",0.4,IF(K192="Media",0.6,IF(K192="Alta",0.8,IF(K192="Muy Alta",1,))))))</f>
        <v>1</v>
      </c>
      <c r="M192" s="605" t="s">
        <v>152</v>
      </c>
      <c r="N192" s="598" t="str">
        <f>IF(M192="","",IF(NOT(ISERROR(MATCH(M192,'[14]Tabla Impacto'!$B$37:$B$39,0))),'[14]Tabla Impacto'!$F$37&amp;"Por favor no seleccionar los criterios de impacto(Afectación Económica o presupuestal y Pérdida Reputacional)",M192))</f>
        <v xml:space="preserve">     Genera altas consecuencias sobre la entidad</v>
      </c>
      <c r="O192" s="596" t="str">
        <f>IF(OR(M192='[14]Tabla Impacto'!$F$25,M192='[14]Tabla Impacto'!$F$31),"Leve",IF(OR(M192='[14]Tabla Impacto'!$F$26,M192='[14]Tabla Impacto'!$F$32),"Menor",IF(OR(M192='[14]Tabla Impacto'!$F$27,M192='[14]Tabla Impacto'!$F$33,M192='[14]Tabla Impacto'!$F$37),"Moderado",IF(OR(M192='[14]Tabla Impacto'!$F$28,M192='[14]Tabla Impacto'!$F$34,M192='[14]Tabla Impacto'!$F$38),"Mayor",IF(OR(M192='[14]Tabla Impacto'!$F$29,M192='[14]Tabla Impacto'!$F$35,M192='[14]Tabla Impacto'!$F$39),"Catastrófico","")))))</f>
        <v>Mayor</v>
      </c>
      <c r="P192" s="598">
        <f>IF(O192="","",IF(O192="Leve",0.2,IF(O192="Menor",0.4,IF(O192="Moderado",0.6,IF(O192="Mayor",0.8,IF(O192="Catastrófico",1,))))))</f>
        <v>0.8</v>
      </c>
      <c r="Q192" s="600" t="str">
        <f>IF(OR(AND(K192="Muy Baja",O192="Leve"),AND(K192="Muy Baja",O192="Menor"),AND(K192="Baja",O192="Leve")),"Bajo",IF(OR(AND(K192="Muy baja",O192="Moderado"),AND(K192="Baja",O192="Menor"),AND(K192="Baja",O192="Moderado"),AND(K192="Media",O192="Leve"),AND(K192="Media",O192="Menor"),AND(K192="Media",O192="Moderado"),AND(K192="Alta",O192="Leve"),AND(K192="Alta",O192="Menor")),"Moderado",IF(OR(AND(K192="Muy Baja",O192="Mayor"),AND(K192="Baja",O192="Mayor"),AND(K192="Media",O192="Mayor"),AND(K192="Alta",O192="Moderado"),AND(K192="Alta",O192="Mayor"),AND(K192="Muy Alta",O192="Leve"),AND(K192="Muy Alta",O192="Menor"),AND(K192="Muy Alta",O192="Moderado"),AND(K192="Muy Alta",O192="Mayor")),"Alto",IF(OR(AND(K192="Muy Baja",O192="Catastrófico"),AND(K192="Baja",O192="Catastrófico"),AND(K192="Media",O192="Catastrófico"),AND(K192="Alta",O192="Catastrófico"),AND(K192="Muy Alta",O192="Catastrófico")),"Extremo",""))))</f>
        <v>Alto</v>
      </c>
      <c r="R192" s="808">
        <v>1</v>
      </c>
      <c r="S192" s="806" t="s">
        <v>416</v>
      </c>
      <c r="T192" s="806" t="s">
        <v>413</v>
      </c>
      <c r="U192" s="808" t="str">
        <f>IF(OR(V192="Preventivo",V192="Detectivo"),"Probabilidad",IF(V192="Correctivo","Impacto",""))</f>
        <v>Probabilidad</v>
      </c>
      <c r="V192" s="810" t="s">
        <v>53</v>
      </c>
      <c r="W192" s="810" t="s">
        <v>54</v>
      </c>
      <c r="X192" s="812" t="str">
        <f>IF(AND(V192="Preventivo",W192="Automático"),"50%",IF(AND(V192="Preventivo",W192="Manual"),"40%",IF(AND(V192="Detectivo",W192="Automático"),"40%",IF(AND(V192="Detectivo",W192="Manual"),"30%",IF(AND(V192="Correctivo",W192="Automático"),"35%",IF(AND(V192="Correctivo",W192="Manual"),"25%",""))))))</f>
        <v>30%</v>
      </c>
      <c r="Y192" s="810" t="s">
        <v>55</v>
      </c>
      <c r="Z192" s="810" t="s">
        <v>56</v>
      </c>
      <c r="AA192" s="810" t="s">
        <v>57</v>
      </c>
      <c r="AB192" s="815">
        <f>IFERROR(IF(U192="Probabilidad",(L192-(+L192*X192)),IF(U192="Impacto",L192,"")),"")</f>
        <v>0.7</v>
      </c>
      <c r="AC192" s="596" t="str">
        <f>IFERROR(IF(AB192="","",IF(AB192&lt;=0.2,"Muy Baja",IF(AB192&lt;=0.4,"Baja",IF(AB192&lt;=0.6,"Media",IF(AB192&lt;=0.8,"Alta","Muy Alta"))))),"")</f>
        <v>Alta</v>
      </c>
      <c r="AD192" s="812">
        <f>+AB192</f>
        <v>0.7</v>
      </c>
      <c r="AE192" s="596" t="str">
        <f>IFERROR(IF(AF192="","",IF(AF192&lt;=0.2,"Leve",IF(AF192&lt;=0.4,"Menor",IF(AF192&lt;=0.6,"Moderado",IF(AF192&lt;=0.8,"Mayor","Catastrófico"))))),"")</f>
        <v>Mayor</v>
      </c>
      <c r="AF192" s="812">
        <f>IFERROR(IF(U192="Impacto",(P192-(+P192*X192)),IF(U192="Probabilidad",P192,"")),"")</f>
        <v>0.8</v>
      </c>
      <c r="AG192" s="600" t="str">
        <f>IFERROR(IF(OR(AND(AC192="Muy Baja",AE192="Leve"),AND(AC192="Muy Baja",AE192="Menor"),AND(AC192="Baja",AE192="Leve")),"Bajo",IF(OR(AND(AC192="Muy baja",AE192="Moderado"),AND(AC192="Baja",AE192="Menor"),AND(AC192="Baja",AE192="Moderado"),AND(AC192="Media",AE192="Leve"),AND(AC192="Media",AE192="Menor"),AND(AC192="Media",AE192="Moderado"),AND(AC192="Alta",AE192="Leve"),AND(AC192="Alta",AE192="Menor")),"Moderado",IF(OR(AND(AC192="Muy Baja",AE192="Mayor"),AND(AC192="Baja",AE192="Mayor"),AND(AC192="Media",AE192="Mayor"),AND(AC192="Alta",AE192="Moderado"),AND(AC192="Alta",AE192="Mayor"),AND(AC192="Muy Alta",AE192="Leve"),AND(AC192="Muy Alta",AE192="Menor"),AND(AC192="Muy Alta",AE192="Moderado"),AND(AC192="Muy Alta",AE192="Mayor")),"Alto",IF(OR(AND(AC192="Muy Baja",AE192="Catastrófico"),AND(AC192="Baja",AE192="Catastrófico"),AND(AC192="Media",AE192="Catastrófico"),AND(AC192="Alta",AE192="Catastrófico"),AND(AC192="Muy Alta",AE192="Catastrófico")),"Extremo","")))),"")</f>
        <v>Alto</v>
      </c>
      <c r="AH192" s="810" t="s">
        <v>58</v>
      </c>
      <c r="AI192" s="302"/>
      <c r="AJ192" s="302"/>
      <c r="AK192" s="302"/>
      <c r="AL192" s="302"/>
      <c r="AM192" s="302"/>
      <c r="AN192" s="302"/>
    </row>
    <row r="193" spans="2:40" s="1" customFormat="1" ht="50.25" customHeight="1">
      <c r="B193" s="768"/>
      <c r="C193" s="513"/>
      <c r="D193" s="836"/>
      <c r="E193" s="603"/>
      <c r="F193" s="603"/>
      <c r="G193" s="603"/>
      <c r="H193" s="622"/>
      <c r="I193" s="603"/>
      <c r="J193" s="603"/>
      <c r="K193" s="596"/>
      <c r="L193" s="598"/>
      <c r="M193" s="605"/>
      <c r="N193" s="598">
        <f ca="1">IF(NOT(ISERROR(MATCH(M193,_xlfn.ANCHORARRAY(H197),0))),#REF!&amp;"Por favor no seleccionar los criterios de impacto",M193)</f>
        <v>0</v>
      </c>
      <c r="O193" s="596"/>
      <c r="P193" s="598"/>
      <c r="Q193" s="600"/>
      <c r="R193" s="808"/>
      <c r="S193" s="806"/>
      <c r="T193" s="806"/>
      <c r="U193" s="808"/>
      <c r="V193" s="810"/>
      <c r="W193" s="810"/>
      <c r="X193" s="812"/>
      <c r="Y193" s="810"/>
      <c r="Z193" s="810"/>
      <c r="AA193" s="810"/>
      <c r="AB193" s="815"/>
      <c r="AC193" s="596"/>
      <c r="AD193" s="812"/>
      <c r="AE193" s="596"/>
      <c r="AF193" s="812"/>
      <c r="AG193" s="600"/>
      <c r="AH193" s="810"/>
      <c r="AI193" s="302"/>
      <c r="AJ193" s="302"/>
      <c r="AK193" s="302"/>
      <c r="AL193" s="302"/>
      <c r="AM193" s="302"/>
      <c r="AN193" s="302"/>
    </row>
    <row r="194" spans="2:40" s="1" customFormat="1" ht="50.25" customHeight="1" thickBot="1">
      <c r="B194" s="768"/>
      <c r="C194" s="863"/>
      <c r="D194" s="883"/>
      <c r="E194" s="882"/>
      <c r="F194" s="882"/>
      <c r="G194" s="882"/>
      <c r="H194" s="60"/>
      <c r="I194" s="60"/>
      <c r="J194" s="60"/>
      <c r="K194" s="60"/>
      <c r="L194" s="60"/>
      <c r="M194" s="60"/>
      <c r="N194" s="60"/>
      <c r="O194" s="328"/>
      <c r="P194" s="328"/>
      <c r="Q194" s="328"/>
      <c r="R194" s="329"/>
      <c r="S194" s="329"/>
      <c r="T194" s="329"/>
      <c r="U194" s="329"/>
      <c r="V194" s="329"/>
      <c r="W194" s="329"/>
      <c r="X194" s="329"/>
      <c r="Y194" s="329"/>
      <c r="Z194" s="329"/>
      <c r="AA194" s="329"/>
      <c r="AB194" s="329"/>
      <c r="AC194" s="329"/>
      <c r="AD194" s="329"/>
      <c r="AE194" s="328"/>
      <c r="AF194" s="330"/>
      <c r="AG194" s="192"/>
      <c r="AH194" s="330"/>
      <c r="AI194" s="302"/>
      <c r="AJ194" s="302"/>
      <c r="AK194" s="302"/>
      <c r="AL194" s="302"/>
      <c r="AM194" s="302"/>
      <c r="AN194" s="302"/>
    </row>
    <row r="195" spans="2:40" s="1" customFormat="1" ht="21.75" customHeight="1" thickBot="1">
      <c r="B195" s="768"/>
      <c r="C195" s="540" t="s">
        <v>417</v>
      </c>
      <c r="D195" s="541"/>
      <c r="E195" s="541"/>
      <c r="F195" s="541"/>
      <c r="G195" s="541"/>
      <c r="H195" s="541"/>
      <c r="I195" s="541"/>
      <c r="J195" s="541"/>
      <c r="K195" s="541"/>
      <c r="L195" s="541"/>
      <c r="M195" s="541"/>
      <c r="N195" s="541"/>
      <c r="O195" s="541"/>
      <c r="P195" s="541"/>
      <c r="Q195" s="541"/>
      <c r="R195" s="541"/>
      <c r="S195" s="541"/>
      <c r="T195" s="541"/>
      <c r="U195" s="541"/>
      <c r="V195" s="541"/>
      <c r="W195" s="541"/>
      <c r="X195" s="541"/>
      <c r="Y195" s="541"/>
      <c r="Z195" s="541"/>
      <c r="AA195" s="541"/>
      <c r="AB195" s="541"/>
      <c r="AC195" s="541"/>
      <c r="AD195" s="541"/>
      <c r="AE195" s="541"/>
      <c r="AF195" s="541"/>
      <c r="AG195" s="541"/>
      <c r="AH195" s="542"/>
      <c r="AI195" s="267"/>
      <c r="AJ195" s="267"/>
      <c r="AK195" s="267"/>
      <c r="AL195" s="267"/>
      <c r="AM195" s="267"/>
      <c r="AN195" s="267"/>
    </row>
    <row r="196" spans="2:40" s="1" customFormat="1" ht="50.25" customHeight="1">
      <c r="B196" s="768"/>
      <c r="C196" s="886" t="s">
        <v>418</v>
      </c>
      <c r="D196" s="840">
        <v>1</v>
      </c>
      <c r="E196" s="602" t="s">
        <v>121</v>
      </c>
      <c r="F196" s="602" t="s">
        <v>419</v>
      </c>
      <c r="G196" s="602" t="s">
        <v>420</v>
      </c>
      <c r="H196" s="613" t="s">
        <v>421</v>
      </c>
      <c r="I196" s="602" t="s">
        <v>91</v>
      </c>
      <c r="J196" s="602" t="s">
        <v>165</v>
      </c>
      <c r="K196" s="595" t="s">
        <v>166</v>
      </c>
      <c r="L196" s="597">
        <f>IF(K196="","",IF(K196="Muy Baja",0.2,IF(K196="Baja",0.4,IF(K196="Media",0.6,IF(K196="Alta",0.8,IF(K196="Muy Alta",1,))))))</f>
        <v>1</v>
      </c>
      <c r="M196" s="604" t="s">
        <v>152</v>
      </c>
      <c r="N196" s="597" t="str">
        <f>IF(M196="","",IF(NOT(ISERROR(MATCH(M196,'[14]Tabla Impacto'!$B$37:$B$39,0))),'[14]Tabla Impacto'!$F$37&amp;"Por favor no seleccionar los criterios de impacto(Afectación Económica o presupuestal y Pérdida Reputacional)",M196))</f>
        <v xml:space="preserve">     Genera altas consecuencias sobre la entidad</v>
      </c>
      <c r="O196" s="595" t="str">
        <f>IF(OR(M196='[14]Tabla Impacto'!$F$25,M196='[14]Tabla Impacto'!$F$31),"Leve",IF(OR(M196='[14]Tabla Impacto'!$F$26,M196='[14]Tabla Impacto'!$F$32),"Menor",IF(OR(M196='[14]Tabla Impacto'!$F$27,M196='[14]Tabla Impacto'!$F$33,M196='[14]Tabla Impacto'!$F$37),"Moderado",IF(OR(M196='[14]Tabla Impacto'!$F$28,M196='[14]Tabla Impacto'!$F$34,M196='[14]Tabla Impacto'!$F$38),"Mayor",IF(OR(M196='[14]Tabla Impacto'!$F$29,M196='[14]Tabla Impacto'!$F$35,M196='[14]Tabla Impacto'!$F$39),"Catastrófico","")))))</f>
        <v>Mayor</v>
      </c>
      <c r="P196" s="597">
        <f>IF(O196="","",IF(O196="Leve",0.2,IF(O196="Menor",0.4,IF(O196="Moderado",0.6,IF(O196="Mayor",0.8,IF(O196="Catastrófico",1,))))))</f>
        <v>0.8</v>
      </c>
      <c r="Q196" s="599" t="str">
        <f>IF(OR(AND(K196="Muy Baja",O196="Leve"),AND(K196="Muy Baja",O196="Menor"),AND(K196="Baja",O196="Leve")),"Bajo",IF(OR(AND(K196="Muy baja",O196="Moderado"),AND(K196="Baja",O196="Menor"),AND(K196="Baja",O196="Moderado"),AND(K196="Media",O196="Leve"),AND(K196="Media",O196="Menor"),AND(K196="Media",O196="Moderado"),AND(K196="Alta",O196="Leve"),AND(K196="Alta",O196="Menor")),"Moderado",IF(OR(AND(K196="Muy Baja",O196="Mayor"),AND(K196="Baja",O196="Mayor"),AND(K196="Media",O196="Mayor"),AND(K196="Alta",O196="Moderado"),AND(K196="Alta",O196="Mayor"),AND(K196="Muy Alta",O196="Leve"),AND(K196="Muy Alta",O196="Menor"),AND(K196="Muy Alta",O196="Moderado"),AND(K196="Muy Alta",O196="Mayor")),"Alto",IF(OR(AND(K196="Muy Baja",O196="Catastrófico"),AND(K196="Baja",O196="Catastrófico"),AND(K196="Media",O196="Catastrófico"),AND(K196="Alta",O196="Catastrófico"),AND(K196="Muy Alta",O196="Catastrófico")),"Extremo",""))))</f>
        <v>Alto</v>
      </c>
      <c r="R196" s="14">
        <v>1</v>
      </c>
      <c r="S196" s="66" t="s">
        <v>422</v>
      </c>
      <c r="T196" s="66" t="s">
        <v>423</v>
      </c>
      <c r="U196" s="14" t="str">
        <f>IF(OR(V196="Preventivo",V196="Detectivo"),"Probabilidad",IF(V196="Correctivo","Impacto",""))</f>
        <v>Probabilidad</v>
      </c>
      <c r="V196" s="17" t="s">
        <v>53</v>
      </c>
      <c r="W196" s="17" t="s">
        <v>155</v>
      </c>
      <c r="X196" s="18" t="str">
        <f>IF(AND(V196="Preventivo",W196="Automático"),"50%",IF(AND(V196="Preventivo",W196="Manual"),"40%",IF(AND(V196="Detectivo",W196="Automático"),"40%",IF(AND(V196="Detectivo",W196="Manual"),"30%",IF(AND(V196="Correctivo",W196="Automático"),"35%",IF(AND(V196="Correctivo",W196="Manual"),"25%",""))))))</f>
        <v>40%</v>
      </c>
      <c r="Y196" s="17" t="s">
        <v>55</v>
      </c>
      <c r="Z196" s="17" t="s">
        <v>56</v>
      </c>
      <c r="AA196" s="17" t="s">
        <v>57</v>
      </c>
      <c r="AB196" s="19">
        <f>IFERROR(IF(U196="Probabilidad",(L196-(+L196*X196)),IF(U196="Impacto",L196,"")),"")</f>
        <v>0.6</v>
      </c>
      <c r="AC196" s="12" t="str">
        <f>IFERROR(IF(AB196="","",IF(AB196&lt;=0.2,"Muy Baja",IF(AB196&lt;=0.4,"Baja",IF(AB196&lt;=0.6,"Media",IF(AB196&lt;=0.8,"Alta","Muy Alta"))))),"")</f>
        <v>Media</v>
      </c>
      <c r="AD196" s="18">
        <f>+AB196</f>
        <v>0.6</v>
      </c>
      <c r="AE196" s="12" t="str">
        <f>IFERROR(IF(AF196="","",IF(AF196&lt;=0.2,"Leve",IF(AF196&lt;=0.4,"Menor",IF(AF196&lt;=0.6,"Moderado",IF(AF196&lt;=0.8,"Mayor","Catastrófico"))))),"")</f>
        <v>Mayor</v>
      </c>
      <c r="AF196" s="18">
        <f>IFERROR(IF(U196="Impacto",(P196-(+P196*X196)),IF(U196="Probabilidad",P196,"")),"")</f>
        <v>0.8</v>
      </c>
      <c r="AG196" s="13" t="str">
        <f>IFERROR(IF(OR(AND(AC196="Muy Baja",AE196="Leve"),AND(AC196="Muy Baja",AE196="Menor"),AND(AC196="Baja",AE196="Leve")),"Bajo",IF(OR(AND(AC196="Muy baja",AE196="Moderado"),AND(AC196="Baja",AE196="Menor"),AND(AC196="Baja",AE196="Moderado"),AND(AC196="Media",AE196="Leve"),AND(AC196="Media",AE196="Menor"),AND(AC196="Media",AE196="Moderado"),AND(AC196="Alta",AE196="Leve"),AND(AC196="Alta",AE196="Menor")),"Moderado",IF(OR(AND(AC196="Muy Baja",AE196="Mayor"),AND(AC196="Baja",AE196="Mayor"),AND(AC196="Media",AE196="Mayor"),AND(AC196="Alta",AE196="Moderado"),AND(AC196="Alta",AE196="Mayor"),AND(AC196="Muy Alta",AE196="Leve"),AND(AC196="Muy Alta",AE196="Menor"),AND(AC196="Muy Alta",AE196="Moderado"),AND(AC196="Muy Alta",AE196="Mayor")),"Alto",IF(OR(AND(AC196="Muy Baja",AE196="Catastrófico"),AND(AC196="Baja",AE196="Catastrófico"),AND(AC196="Media",AE196="Catastrófico"),AND(AC196="Alta",AE196="Catastrófico"),AND(AC196="Muy Alta",AE196="Catastrófico")),"Extremo","")))),"")</f>
        <v>Alto</v>
      </c>
      <c r="AH196" s="11" t="s">
        <v>97</v>
      </c>
      <c r="AI196" s="23" t="s">
        <v>424</v>
      </c>
      <c r="AJ196" s="23" t="s">
        <v>425</v>
      </c>
      <c r="AK196" s="78" t="s">
        <v>276</v>
      </c>
      <c r="AL196" s="78" t="s">
        <v>277</v>
      </c>
      <c r="AM196" s="23" t="s">
        <v>243</v>
      </c>
      <c r="AN196" s="28" t="s">
        <v>118</v>
      </c>
    </row>
    <row r="197" spans="2:40" s="1" customFormat="1" ht="50.25" customHeight="1">
      <c r="B197" s="768"/>
      <c r="C197" s="886"/>
      <c r="D197" s="836"/>
      <c r="E197" s="603"/>
      <c r="F197" s="603"/>
      <c r="G197" s="603"/>
      <c r="H197" s="622"/>
      <c r="I197" s="603"/>
      <c r="J197" s="603"/>
      <c r="K197" s="596"/>
      <c r="L197" s="598"/>
      <c r="M197" s="605"/>
      <c r="N197" s="598">
        <f ca="1">IF(NOT(ISERROR(MATCH(M197,_xlfn.ANCHORARRAY(H201),0))),#REF!&amp;"Por favor no seleccionar los criterios de impacto",M197)</f>
        <v>0</v>
      </c>
      <c r="O197" s="596"/>
      <c r="P197" s="598"/>
      <c r="Q197" s="600"/>
      <c r="R197" s="26">
        <v>2</v>
      </c>
      <c r="S197" s="27" t="s">
        <v>426</v>
      </c>
      <c r="T197" s="27" t="s">
        <v>413</v>
      </c>
      <c r="U197" s="26" t="str">
        <f>IF(OR(V197="Preventivo",V197="Detectivo"),"Probabilidad",IF(V197="Correctivo","Impacto",""))</f>
        <v>Impacto</v>
      </c>
      <c r="V197" s="28" t="s">
        <v>154</v>
      </c>
      <c r="W197" s="28" t="s">
        <v>54</v>
      </c>
      <c r="X197" s="29" t="str">
        <f>IF(AND(V197="Preventivo",W197="Automático"),"50%",IF(AND(V197="Preventivo",W197="Manual"),"40%",IF(AND(V197="Detectivo",W197="Automático"),"40%",IF(AND(V197="Detectivo",W197="Manual"),"30%",IF(AND(V197="Correctivo",W197="Automático"),"35%",IF(AND(V197="Correctivo",W197="Manual"),"25%",""))))))</f>
        <v>25%</v>
      </c>
      <c r="Y197" s="28" t="s">
        <v>55</v>
      </c>
      <c r="Z197" s="28" t="s">
        <v>56</v>
      </c>
      <c r="AA197" s="28" t="s">
        <v>57</v>
      </c>
      <c r="AB197" s="30">
        <f>IFERROR(IF(U197="Probabilidad",(L197-(+L197*X197)),IF(U197="Impacto",L197,"")),"")</f>
        <v>0</v>
      </c>
      <c r="AC197" s="24" t="str">
        <f>IFERROR(IF(AB197="","",IF(AB197&lt;=0.2,"Muy Baja",IF(AB197&lt;=0.4,"Baja",IF(AB197&lt;=0.6,"Media",IF(AB197&lt;=0.8,"Alta","Muy Alta"))))),"")</f>
        <v>Muy Baja</v>
      </c>
      <c r="AD197" s="29">
        <f>+AB197</f>
        <v>0</v>
      </c>
      <c r="AE197" s="24" t="str">
        <f>IFERROR(IF(AF197="","",IF(AF197&lt;=0.2,"Leve",IF(AF197&lt;=0.4,"Menor",IF(AF197&lt;=0.6,"Moderado",IF(AF197&lt;=0.8,"Mayor","Catastrófico"))))),"")</f>
        <v>Leve</v>
      </c>
      <c r="AF197" s="29">
        <f>IFERROR(IF(U197="Impacto",(P197-(+P197*X197)),IF(U197="Probabilidad",P197,"")),"")</f>
        <v>0</v>
      </c>
      <c r="AG197" s="25" t="str">
        <f>IFERROR(IF(OR(AND(AC197="Muy Baja",AE197="Leve"),AND(AC197="Muy Baja",AE197="Menor"),AND(AC197="Baja",AE197="Leve")),"Bajo",IF(OR(AND(AC197="Muy baja",AE197="Moderado"),AND(AC197="Baja",AE197="Menor"),AND(AC197="Baja",AE197="Moderado"),AND(AC197="Media",AE197="Leve"),AND(AC197="Media",AE197="Menor"),AND(AC197="Media",AE197="Moderado"),AND(AC197="Alta",AE197="Leve"),AND(AC197="Alta",AE197="Menor")),"Moderado",IF(OR(AND(AC197="Muy Baja",AE197="Mayor"),AND(AC197="Baja",AE197="Mayor"),AND(AC197="Media",AE197="Mayor"),AND(AC197="Alta",AE197="Moderado"),AND(AC197="Alta",AE197="Mayor"),AND(AC197="Muy Alta",AE197="Leve"),AND(AC197="Muy Alta",AE197="Menor"),AND(AC197="Muy Alta",AE197="Moderado"),AND(AC197="Muy Alta",AE197="Mayor")),"Alto",IF(OR(AND(AC197="Muy Baja",AE197="Catastrófico"),AND(AC197="Baja",AE197="Catastrófico"),AND(AC197="Media",AE197="Catastrófico"),AND(AC197="Alta",AE197="Catastrófico"),AND(AC197="Muy Alta",AE197="Catastrófico")),"Extremo","")))),"")</f>
        <v>Bajo</v>
      </c>
      <c r="AH197" s="28" t="s">
        <v>58</v>
      </c>
      <c r="AI197" s="23"/>
      <c r="AJ197" s="28"/>
      <c r="AK197" s="78"/>
      <c r="AL197" s="78"/>
      <c r="AM197" s="23"/>
      <c r="AN197" s="28"/>
    </row>
    <row r="198" spans="2:40" s="1" customFormat="1" ht="50.25" customHeight="1">
      <c r="B198" s="768"/>
      <c r="C198" s="886"/>
      <c r="D198" s="836">
        <v>2</v>
      </c>
      <c r="E198" s="603" t="s">
        <v>121</v>
      </c>
      <c r="F198" s="603" t="s">
        <v>427</v>
      </c>
      <c r="G198" s="603" t="s">
        <v>428</v>
      </c>
      <c r="H198" s="622" t="s">
        <v>429</v>
      </c>
      <c r="I198" s="603" t="s">
        <v>91</v>
      </c>
      <c r="J198" s="603" t="s">
        <v>165</v>
      </c>
      <c r="K198" s="596" t="s">
        <v>166</v>
      </c>
      <c r="L198" s="598">
        <f>IF(K198="","",IF(K198="Muy Baja",0.2,IF(K198="Baja",0.4,IF(K198="Media",0.6,IF(K198="Alta",0.8,IF(K198="Muy Alta",1,))))))</f>
        <v>1</v>
      </c>
      <c r="M198" s="605" t="s">
        <v>152</v>
      </c>
      <c r="N198" s="598" t="str">
        <f>IF(M198="","",IF(NOT(ISERROR(MATCH(M198,'[14]Tabla Impacto'!$B$37:$B$39,0))),'[14]Tabla Impacto'!$F$37&amp;"Por favor no seleccionar los criterios de impacto(Afectación Económica o presupuestal y Pérdida Reputacional)",M198))</f>
        <v xml:space="preserve">     Genera altas consecuencias sobre la entidad</v>
      </c>
      <c r="O198" s="596" t="str">
        <f>IF(OR(M198='[14]Tabla Impacto'!$F$25,M198='[14]Tabla Impacto'!$F$31),"Leve",IF(OR(M198='[14]Tabla Impacto'!$F$26,M198='[14]Tabla Impacto'!$F$32),"Menor",IF(OR(M198='[14]Tabla Impacto'!$F$27,M198='[14]Tabla Impacto'!$F$33,M198='[14]Tabla Impacto'!$F$37),"Moderado",IF(OR(M198='[14]Tabla Impacto'!$F$28,M198='[14]Tabla Impacto'!$F$34,M198='[14]Tabla Impacto'!$F$38),"Mayor",IF(OR(M198='[14]Tabla Impacto'!$F$29,M198='[14]Tabla Impacto'!$F$35,M198='[14]Tabla Impacto'!$F$39),"Catastrófico","")))))</f>
        <v>Mayor</v>
      </c>
      <c r="P198" s="598">
        <f>IF(O198="","",IF(O198="Leve",0.2,IF(O198="Menor",0.4,IF(O198="Moderado",0.6,IF(O198="Mayor",0.8,IF(O198="Catastrófico",1,))))))</f>
        <v>0.8</v>
      </c>
      <c r="Q198" s="600" t="str">
        <f>IF(OR(AND(K198="Muy Baja",O198="Leve"),AND(K198="Muy Baja",O198="Menor"),AND(K198="Baja",O198="Leve")),"Bajo",IF(OR(AND(K198="Muy baja",O198="Moderado"),AND(K198="Baja",O198="Menor"),AND(K198="Baja",O198="Moderado"),AND(K198="Media",O198="Leve"),AND(K198="Media",O198="Menor"),AND(K198="Media",O198="Moderado"),AND(K198="Alta",O198="Leve"),AND(K198="Alta",O198="Menor")),"Moderado",IF(OR(AND(K198="Muy Baja",O198="Mayor"),AND(K198="Baja",O198="Mayor"),AND(K198="Media",O198="Mayor"),AND(K198="Alta",O198="Moderado"),AND(K198="Alta",O198="Mayor"),AND(K198="Muy Alta",O198="Leve"),AND(K198="Muy Alta",O198="Menor"),AND(K198="Muy Alta",O198="Moderado"),AND(K198="Muy Alta",O198="Mayor")),"Alto",IF(OR(AND(K198="Muy Baja",O198="Catastrófico"),AND(K198="Baja",O198="Catastrófico"),AND(K198="Media",O198="Catastrófico"),AND(K198="Alta",O198="Catastrófico"),AND(K198="Muy Alta",O198="Catastrófico")),"Extremo",""))))</f>
        <v>Alto</v>
      </c>
      <c r="R198" s="26">
        <v>1</v>
      </c>
      <c r="S198" s="27" t="s">
        <v>430</v>
      </c>
      <c r="T198" s="27" t="s">
        <v>431</v>
      </c>
      <c r="U198" s="26" t="str">
        <f>IF(OR(V198="Preventivo",V198="Detectivo"),"Probabilidad",IF(V198="Correctivo","Impacto",""))</f>
        <v>Probabilidad</v>
      </c>
      <c r="V198" s="28" t="s">
        <v>53</v>
      </c>
      <c r="W198" s="28" t="s">
        <v>54</v>
      </c>
      <c r="X198" s="29" t="str">
        <f>IF(AND(V198="Preventivo",W198="Automático"),"50%",IF(AND(V198="Preventivo",W198="Manual"),"40%",IF(AND(V198="Detectivo",W198="Automático"),"40%",IF(AND(V198="Detectivo",W198="Manual"),"30%",IF(AND(V198="Correctivo",W198="Automático"),"35%",IF(AND(V198="Correctivo",W198="Manual"),"25%",""))))))</f>
        <v>30%</v>
      </c>
      <c r="Y198" s="28" t="s">
        <v>55</v>
      </c>
      <c r="Z198" s="28" t="s">
        <v>56</v>
      </c>
      <c r="AA198" s="28" t="s">
        <v>57</v>
      </c>
      <c r="AB198" s="30">
        <f>IFERROR(IF(U198="Probabilidad",(L198-(+L198*X198)),IF(U198="Impacto",L198,"")),"")</f>
        <v>0.7</v>
      </c>
      <c r="AC198" s="24" t="str">
        <f>IFERROR(IF(AB198="","",IF(AB198&lt;=0.2,"Muy Baja",IF(AB198&lt;=0.4,"Baja",IF(AB198&lt;=0.6,"Media",IF(AB198&lt;=0.8,"Alta","Muy Alta"))))),"")</f>
        <v>Alta</v>
      </c>
      <c r="AD198" s="29">
        <f>+AB198</f>
        <v>0.7</v>
      </c>
      <c r="AE198" s="24" t="str">
        <f>IFERROR(IF(AF198="","",IF(AF198&lt;=0.2,"Leve",IF(AF198&lt;=0.4,"Menor",IF(AF198&lt;=0.6,"Moderado",IF(AF198&lt;=0.8,"Mayor","Catastrófico"))))),"")</f>
        <v>Mayor</v>
      </c>
      <c r="AF198" s="29">
        <f>IFERROR(IF(U198="Impacto",(P198-(+P198*X198)),IF(U198="Probabilidad",P198,"")),"")</f>
        <v>0.8</v>
      </c>
      <c r="AG198" s="25" t="str">
        <f>IFERROR(IF(OR(AND(AC198="Muy Baja",AE198="Leve"),AND(AC198="Muy Baja",AE198="Menor"),AND(AC198="Baja",AE198="Leve")),"Bajo",IF(OR(AND(AC198="Muy baja",AE198="Moderado"),AND(AC198="Baja",AE198="Menor"),AND(AC198="Baja",AE198="Moderado"),AND(AC198="Media",AE198="Leve"),AND(AC198="Media",AE198="Menor"),AND(AC198="Media",AE198="Moderado"),AND(AC198="Alta",AE198="Leve"),AND(AC198="Alta",AE198="Menor")),"Moderado",IF(OR(AND(AC198="Muy Baja",AE198="Mayor"),AND(AC198="Baja",AE198="Mayor"),AND(AC198="Media",AE198="Mayor"),AND(AC198="Alta",AE198="Moderado"),AND(AC198="Alta",AE198="Mayor"),AND(AC198="Muy Alta",AE198="Leve"),AND(AC198="Muy Alta",AE198="Menor"),AND(AC198="Muy Alta",AE198="Moderado"),AND(AC198="Muy Alta",AE198="Mayor")),"Alto",IF(OR(AND(AC198="Muy Baja",AE198="Catastrófico"),AND(AC198="Baja",AE198="Catastrófico"),AND(AC198="Media",AE198="Catastrófico"),AND(AC198="Alta",AE198="Catastrófico"),AND(AC198="Muy Alta",AE198="Catastrófico")),"Extremo","")))),"")</f>
        <v>Alto</v>
      </c>
      <c r="AH198" s="28" t="s">
        <v>97</v>
      </c>
      <c r="AI198" s="23" t="s">
        <v>432</v>
      </c>
      <c r="AJ198" s="23" t="s">
        <v>425</v>
      </c>
      <c r="AK198" s="78" t="s">
        <v>276</v>
      </c>
      <c r="AL198" s="78" t="s">
        <v>277</v>
      </c>
      <c r="AM198" s="23" t="s">
        <v>243</v>
      </c>
      <c r="AN198" s="28" t="s">
        <v>118</v>
      </c>
    </row>
    <row r="199" spans="2:40" s="1" customFormat="1" ht="50.25" customHeight="1">
      <c r="B199" s="768"/>
      <c r="C199" s="886"/>
      <c r="D199" s="836"/>
      <c r="E199" s="603"/>
      <c r="F199" s="603"/>
      <c r="G199" s="603"/>
      <c r="H199" s="622"/>
      <c r="I199" s="603"/>
      <c r="J199" s="603"/>
      <c r="K199" s="596"/>
      <c r="L199" s="598"/>
      <c r="M199" s="605"/>
      <c r="N199" s="598">
        <f ca="1">IF(NOT(ISERROR(MATCH(M199,_xlfn.ANCHORARRAY(H206),0))),#REF!&amp;"Por favor no seleccionar los criterios de impacto",M199)</f>
        <v>0</v>
      </c>
      <c r="O199" s="596"/>
      <c r="P199" s="598"/>
      <c r="Q199" s="600"/>
      <c r="R199" s="26">
        <v>2</v>
      </c>
      <c r="S199" s="27" t="s">
        <v>433</v>
      </c>
      <c r="T199" s="27" t="s">
        <v>413</v>
      </c>
      <c r="U199" s="26" t="str">
        <f>IF(OR(V199="Preventivo",V199="Detectivo"),"Probabilidad",IF(V199="Correctivo","Impacto",""))</f>
        <v>Probabilidad</v>
      </c>
      <c r="V199" s="28" t="s">
        <v>53</v>
      </c>
      <c r="W199" s="28" t="s">
        <v>54</v>
      </c>
      <c r="X199" s="29" t="str">
        <f>IF(AND(V199="Preventivo",W199="Automático"),"50%",IF(AND(V199="Preventivo",W199="Manual"),"40%",IF(AND(V199="Detectivo",W199="Automático"),"40%",IF(AND(V199="Detectivo",W199="Manual"),"30%",IF(AND(V199="Correctivo",W199="Automático"),"35%",IF(AND(V199="Correctivo",W199="Manual"),"25%",""))))))</f>
        <v>30%</v>
      </c>
      <c r="Y199" s="28" t="s">
        <v>55</v>
      </c>
      <c r="Z199" s="28" t="s">
        <v>56</v>
      </c>
      <c r="AA199" s="28" t="s">
        <v>57</v>
      </c>
      <c r="AB199" s="30">
        <f>IFERROR(IF(U199="Probabilidad",(L199-(+L199*X199)),IF(U199="Impacto",L199,"")),"")</f>
        <v>0</v>
      </c>
      <c r="AC199" s="24" t="str">
        <f>IFERROR(IF(AB199="","",IF(AB199&lt;=0.2,"Muy Baja",IF(AB199&lt;=0.4,"Baja",IF(AB199&lt;=0.6,"Media",IF(AB199&lt;=0.8,"Alta","Muy Alta"))))),"")</f>
        <v>Muy Baja</v>
      </c>
      <c r="AD199" s="29">
        <f>+AB199</f>
        <v>0</v>
      </c>
      <c r="AE199" s="24" t="str">
        <f>IFERROR(IF(AF199="","",IF(AF199&lt;=0.2,"Leve",IF(AF199&lt;=0.4,"Menor",IF(AF199&lt;=0.6,"Moderado",IF(AF199&lt;=0.8,"Mayor","Catastrófico"))))),"")</f>
        <v>Leve</v>
      </c>
      <c r="AF199" s="29">
        <f>IFERROR(IF(U199="Impacto",(P199-(+P199*X199)),IF(U199="Probabilidad",P199,"")),"")</f>
        <v>0</v>
      </c>
      <c r="AG199" s="25" t="str">
        <f>IFERROR(IF(OR(AND(AC199="Muy Baja",AE199="Leve"),AND(AC199="Muy Baja",AE199="Menor"),AND(AC199="Baja",AE199="Leve")),"Bajo",IF(OR(AND(AC199="Muy baja",AE199="Moderado"),AND(AC199="Baja",AE199="Menor"),AND(AC199="Baja",AE199="Moderado"),AND(AC199="Media",AE199="Leve"),AND(AC199="Media",AE199="Menor"),AND(AC199="Media",AE199="Moderado"),AND(AC199="Alta",AE199="Leve"),AND(AC199="Alta",AE199="Menor")),"Moderado",IF(OR(AND(AC199="Muy Baja",AE199="Mayor"),AND(AC199="Baja",AE199="Mayor"),AND(AC199="Media",AE199="Mayor"),AND(AC199="Alta",AE199="Moderado"),AND(AC199="Alta",AE199="Mayor"),AND(AC199="Muy Alta",AE199="Leve"),AND(AC199="Muy Alta",AE199="Menor"),AND(AC199="Muy Alta",AE199="Moderado"),AND(AC199="Muy Alta",AE199="Mayor")),"Alto",IF(OR(AND(AC199="Muy Baja",AE199="Catastrófico"),AND(AC199="Baja",AE199="Catastrófico"),AND(AC199="Media",AE199="Catastrófico"),AND(AC199="Alta",AE199="Catastrófico"),AND(AC199="Muy Alta",AE199="Catastrófico")),"Extremo","")))),"")</f>
        <v>Bajo</v>
      </c>
      <c r="AH199" s="28" t="s">
        <v>58</v>
      </c>
      <c r="AI199" s="23"/>
      <c r="AJ199" s="28"/>
      <c r="AK199" s="78"/>
      <c r="AL199" s="78"/>
      <c r="AM199" s="23"/>
      <c r="AN199" s="28"/>
    </row>
    <row r="200" spans="2:40" s="1" customFormat="1" ht="50.25" customHeight="1" thickBot="1">
      <c r="B200" s="768"/>
      <c r="C200" s="886"/>
      <c r="D200" s="538"/>
      <c r="E200" s="539"/>
      <c r="F200" s="539"/>
      <c r="G200" s="539"/>
      <c r="H200" s="8"/>
      <c r="I200" s="8"/>
      <c r="J200" s="8"/>
      <c r="K200" s="8"/>
      <c r="L200" s="8"/>
      <c r="M200" s="8"/>
      <c r="N200" s="8"/>
      <c r="O200" s="362"/>
      <c r="P200" s="362"/>
      <c r="Q200" s="362"/>
      <c r="R200" s="363"/>
      <c r="S200" s="363"/>
      <c r="T200" s="363"/>
      <c r="U200" s="363"/>
      <c r="V200" s="363"/>
      <c r="W200" s="363"/>
      <c r="X200" s="363"/>
      <c r="Y200" s="363"/>
      <c r="Z200" s="363"/>
      <c r="AA200" s="363"/>
      <c r="AB200" s="363"/>
      <c r="AC200" s="363"/>
      <c r="AD200" s="363"/>
      <c r="AE200" s="362"/>
      <c r="AF200" s="364"/>
      <c r="AG200" s="365"/>
      <c r="AH200" s="364"/>
      <c r="AI200" s="267"/>
      <c r="AJ200" s="267"/>
      <c r="AK200" s="267"/>
      <c r="AL200" s="267"/>
      <c r="AM200" s="267"/>
      <c r="AN200" s="271"/>
    </row>
    <row r="201" spans="2:40" s="1" customFormat="1" ht="20.25" customHeight="1" thickBot="1">
      <c r="B201" s="768"/>
      <c r="C201" s="366" t="s">
        <v>434</v>
      </c>
      <c r="D201" s="367"/>
      <c r="E201" s="367"/>
      <c r="F201" s="367"/>
      <c r="G201" s="367"/>
      <c r="H201" s="367"/>
      <c r="I201" s="367"/>
      <c r="J201" s="367"/>
      <c r="K201" s="367"/>
      <c r="L201" s="367"/>
      <c r="M201" s="367"/>
      <c r="N201" s="367"/>
      <c r="O201" s="367"/>
      <c r="P201" s="367"/>
      <c r="Q201" s="367"/>
      <c r="R201" s="367"/>
      <c r="S201" s="367"/>
      <c r="T201" s="367"/>
      <c r="U201" s="367"/>
      <c r="V201" s="367"/>
      <c r="W201" s="367"/>
      <c r="X201" s="367"/>
      <c r="Y201" s="367"/>
      <c r="Z201" s="367"/>
      <c r="AA201" s="367"/>
      <c r="AB201" s="367"/>
      <c r="AC201" s="367"/>
      <c r="AD201" s="367"/>
      <c r="AE201" s="367"/>
      <c r="AF201" s="367"/>
      <c r="AG201" s="367"/>
      <c r="AH201" s="367"/>
      <c r="AI201" s="367"/>
      <c r="AJ201" s="367"/>
      <c r="AK201" s="367"/>
      <c r="AL201" s="367"/>
      <c r="AM201" s="367"/>
      <c r="AN201" s="368"/>
    </row>
    <row r="202" spans="2:40" s="1" customFormat="1" ht="87" customHeight="1">
      <c r="B202" s="768"/>
      <c r="C202" s="886" t="s">
        <v>435</v>
      </c>
      <c r="D202" s="840">
        <v>1</v>
      </c>
      <c r="E202" s="602" t="s">
        <v>121</v>
      </c>
      <c r="F202" s="602" t="s">
        <v>436</v>
      </c>
      <c r="G202" s="602" t="s">
        <v>437</v>
      </c>
      <c r="H202" s="613" t="s">
        <v>438</v>
      </c>
      <c r="I202" s="602" t="s">
        <v>91</v>
      </c>
      <c r="J202" s="602" t="s">
        <v>165</v>
      </c>
      <c r="K202" s="595" t="s">
        <v>166</v>
      </c>
      <c r="L202" s="597">
        <f>IF(K202="","",IF(K202="Muy Baja",0.2,IF(K202="Baja",0.4,IF(K202="Media",0.6,IF(K202="Alta",0.8,IF(K202="Muy Alta",1,))))))</f>
        <v>1</v>
      </c>
      <c r="M202" s="604" t="s">
        <v>146</v>
      </c>
      <c r="N202" s="597" t="str">
        <f>IF(M202="","",IF(NOT(ISERROR(MATCH(M202,'[14]Tabla Impacto'!$B$37:$B$39,0))),'[14]Tabla Impacto'!$F$37&amp;"Por favor no seleccionar los criterios de impacto(Afectación Económica o presupuestal y Pérdida Reputacional)",M202))</f>
        <v xml:space="preserve">     Genera consecuencias catastroficas sobre la entidad</v>
      </c>
      <c r="O202" s="595" t="str">
        <f>IF(OR(M202='[14]Tabla Impacto'!$F$25,M202='[14]Tabla Impacto'!$F$31),"Leve",IF(OR(M202='[14]Tabla Impacto'!$F$26,M202='[14]Tabla Impacto'!$F$32),"Menor",IF(OR(M202='[14]Tabla Impacto'!$F$27,M202='[14]Tabla Impacto'!$F$33,M202='[14]Tabla Impacto'!$F$37),"Moderado",IF(OR(M202='[14]Tabla Impacto'!$F$28,M202='[14]Tabla Impacto'!$F$34,M202='[14]Tabla Impacto'!$F$38),"Mayor",IF(OR(M202='[14]Tabla Impacto'!$F$29,M202='[14]Tabla Impacto'!$F$35,M202='[14]Tabla Impacto'!$F$39),"Catastrófico","")))))</f>
        <v>Catastrófico</v>
      </c>
      <c r="P202" s="895">
        <f>IF(O202="","",IF(O202="Leve",0.2,IF(O202="Menor",0.4,IF(O202="Moderado",0.6,IF(O202="Mayor",0.8,IF(O202="Catastrófico",1,))))))</f>
        <v>1</v>
      </c>
      <c r="Q202" s="599" t="str">
        <f>IF(OR(AND(K202="Muy Baja",O202="Leve"),AND(K202="Muy Baja",O202="Menor"),AND(K202="Baja",O202="Leve")),"Bajo",IF(OR(AND(K202="Muy baja",O202="Moderado"),AND(K202="Baja",O202="Menor"),AND(K202="Baja",O202="Moderado"),AND(K202="Media",O202="Leve"),AND(K202="Media",O202="Menor"),AND(K202="Media",O202="Moderado"),AND(K202="Alta",O202="Leve"),AND(K202="Alta",O202="Menor")),"Moderado",IF(OR(AND(K202="Muy Baja",O202="Mayor"),AND(K202="Baja",O202="Mayor"),AND(K202="Media",O202="Mayor"),AND(K202="Alta",O202="Moderado"),AND(K202="Alta",O202="Mayor"),AND(K202="Muy Alta",O202="Leve"),AND(K202="Muy Alta",O202="Menor"),AND(K202="Muy Alta",O202="Moderado"),AND(K202="Muy Alta",O202="Mayor")),"Alto",IF(OR(AND(K202="Muy Baja",O202="Catastrófico"),AND(K202="Baja",O202="Catastrófico"),AND(K202="Media",O202="Catastrófico"),AND(K202="Alta",O202="Catastrófico"),AND(K202="Muy Alta",O202="Catastrófico")),"Extremo",""))))</f>
        <v>Extremo</v>
      </c>
      <c r="R202" s="14">
        <v>1</v>
      </c>
      <c r="S202" s="66" t="s">
        <v>439</v>
      </c>
      <c r="T202" s="66" t="s">
        <v>440</v>
      </c>
      <c r="U202" s="14" t="str">
        <f>IF(OR(V202="Preventivo",V202="Detectivo"),"Probabilidad",IF(V202="Correctivo","Impacto",""))</f>
        <v>Probabilidad</v>
      </c>
      <c r="V202" s="17" t="s">
        <v>88</v>
      </c>
      <c r="W202" s="17" t="s">
        <v>54</v>
      </c>
      <c r="X202" s="18" t="str">
        <f>IF(AND(V202="Preventivo",W202="Automático"),"50%",IF(AND(V202="Preventivo",W202="Manual"),"40%",IF(AND(V202="Detectivo",W202="Automático"),"40%",IF(AND(V202="Detectivo",W202="Manual"),"30%",IF(AND(V202="Correctivo",W202="Automático"),"35%",IF(AND(V202="Correctivo",W202="Manual"),"25%",""))))))</f>
        <v>40%</v>
      </c>
      <c r="Y202" s="17" t="s">
        <v>55</v>
      </c>
      <c r="Z202" s="17" t="s">
        <v>56</v>
      </c>
      <c r="AA202" s="17" t="s">
        <v>57</v>
      </c>
      <c r="AB202" s="19">
        <f>IFERROR(IF(U202="Probabilidad",(L202-(+L202*X202)),IF(U202="Impacto",L202,"")),"")</f>
        <v>0.6</v>
      </c>
      <c r="AC202" s="12" t="str">
        <f>IFERROR(IF(AB202="","",IF(AB202&lt;=0.2,"Muy Baja",IF(AB202&lt;=0.4,"Baja",IF(AB202&lt;=0.6,"Media",IF(AB202&lt;=0.8,"Alta","Muy Alta"))))),"")</f>
        <v>Media</v>
      </c>
      <c r="AD202" s="18">
        <f>+AB202</f>
        <v>0.6</v>
      </c>
      <c r="AE202" s="12" t="str">
        <f>IFERROR(IF(AF202="","",IF(AF202&lt;=0.2,"Leve",IF(AF202&lt;=0.4,"Menor",IF(AF202&lt;=0.6,"Moderado",IF(AF202&lt;=0.8,"Mayor","Catastrófico"))))),"")</f>
        <v>Catastrófico</v>
      </c>
      <c r="AF202" s="18">
        <f>IFERROR(IF(U202="Impacto",(P202-(+P202*X202)),IF(U202="Probabilidad",P202,"")),"")</f>
        <v>1</v>
      </c>
      <c r="AG202" s="13" t="str">
        <f>IFERROR(IF(OR(AND(AC202="Muy Baja",AE202="Leve"),AND(AC202="Muy Baja",AE202="Menor"),AND(AC202="Baja",AE202="Leve")),"Bajo",IF(OR(AND(AC202="Muy baja",AE202="Moderado"),AND(AC202="Baja",AE202="Menor"),AND(AC202="Baja",AE202="Moderado"),AND(AC202="Media",AE202="Leve"),AND(AC202="Media",AE202="Menor"),AND(AC202="Media",AE202="Moderado"),AND(AC202="Alta",AE202="Leve"),AND(AC202="Alta",AE202="Menor")),"Moderado",IF(OR(AND(AC202="Muy Baja",AE202="Mayor"),AND(AC202="Baja",AE202="Mayor"),AND(AC202="Media",AE202="Mayor"),AND(AC202="Alta",AE202="Moderado"),AND(AC202="Alta",AE202="Mayor"),AND(AC202="Muy Alta",AE202="Leve"),AND(AC202="Muy Alta",AE202="Menor"),AND(AC202="Muy Alta",AE202="Moderado"),AND(AC202="Muy Alta",AE202="Mayor")),"Alto",IF(OR(AND(AC202="Muy Baja",AE202="Catastrófico"),AND(AC202="Baja",AE202="Catastrófico"),AND(AC202="Media",AE202="Catastrófico"),AND(AC202="Alta",AE202="Catastrófico"),AND(AC202="Muy Alta",AE202="Catastrófico")),"Extremo","")))),"")</f>
        <v>Extremo</v>
      </c>
      <c r="AH202" s="17" t="s">
        <v>58</v>
      </c>
      <c r="AI202" s="11"/>
      <c r="AJ202" s="17"/>
      <c r="AK202" s="145"/>
      <c r="AL202" s="145"/>
      <c r="AM202" s="11"/>
      <c r="AN202" s="17"/>
    </row>
    <row r="203" spans="2:40" s="1" customFormat="1" ht="92.25" customHeight="1">
      <c r="B203" s="768"/>
      <c r="C203" s="886"/>
      <c r="D203" s="836"/>
      <c r="E203" s="603"/>
      <c r="F203" s="603"/>
      <c r="G203" s="603"/>
      <c r="H203" s="622"/>
      <c r="I203" s="603"/>
      <c r="J203" s="603"/>
      <c r="K203" s="596"/>
      <c r="L203" s="598"/>
      <c r="M203" s="605"/>
      <c r="N203" s="598">
        <f ca="1">IF(NOT(ISERROR(MATCH(M203,_xlfn.ANCHORARRAY(#REF!),0))),#REF!&amp;"Por favor no seleccionar los criterios de impacto",M203)</f>
        <v>0</v>
      </c>
      <c r="O203" s="596"/>
      <c r="P203" s="894"/>
      <c r="Q203" s="600"/>
      <c r="R203" s="26">
        <v>2</v>
      </c>
      <c r="S203" s="27" t="s">
        <v>441</v>
      </c>
      <c r="T203" s="27" t="s">
        <v>442</v>
      </c>
      <c r="U203" s="26" t="str">
        <f>IF(OR(V203="Preventivo",V203="Detectivo"),"Probabilidad",IF(V203="Correctivo","Impacto",""))</f>
        <v>Probabilidad</v>
      </c>
      <c r="V203" s="28" t="s">
        <v>88</v>
      </c>
      <c r="W203" s="28" t="s">
        <v>54</v>
      </c>
      <c r="X203" s="29" t="str">
        <f>IF(AND(V203="Preventivo",W203="Automático"),"50%",IF(AND(V203="Preventivo",W203="Manual"),"40%",IF(AND(V203="Detectivo",W203="Automático"),"40%",IF(AND(V203="Detectivo",W203="Manual"),"30%",IF(AND(V203="Correctivo",W203="Automático"),"35%",IF(AND(V203="Correctivo",W203="Manual"),"25%",""))))))</f>
        <v>40%</v>
      </c>
      <c r="Y203" s="28" t="s">
        <v>55</v>
      </c>
      <c r="Z203" s="28" t="s">
        <v>56</v>
      </c>
      <c r="AA203" s="28" t="s">
        <v>57</v>
      </c>
      <c r="AB203" s="30">
        <f>IFERROR(IF(U203="Probabilidad",(L203-(+L203*X203)),IF(U203="Impacto",L203,"")),"")</f>
        <v>0</v>
      </c>
      <c r="AC203" s="24" t="str">
        <f>IFERROR(IF(AB203="","",IF(AB203&lt;=0.2,"Muy Baja",IF(AB203&lt;=0.4,"Baja",IF(AB203&lt;=0.6,"Media",IF(AB203&lt;=0.8,"Alta","Muy Alta"))))),"")</f>
        <v>Muy Baja</v>
      </c>
      <c r="AD203" s="29">
        <f>+AB203</f>
        <v>0</v>
      </c>
      <c r="AE203" s="24" t="str">
        <f>IFERROR(IF(AF203="","",IF(AF203&lt;=0.2,"Leve",IF(AF203&lt;=0.4,"Menor",IF(AF203&lt;=0.6,"Moderado",IF(AF203&lt;=0.8,"Mayor","Catastrófico"))))),"")</f>
        <v>Leve</v>
      </c>
      <c r="AF203" s="29">
        <f>IFERROR(IF(U203="Impacto",(P203-(+P203*X203)),IF(U203="Probabilidad",P203,"")),"")</f>
        <v>0</v>
      </c>
      <c r="AG203" s="25" t="str">
        <f>IFERROR(IF(OR(AND(AC203="Muy Baja",AE203="Leve"),AND(AC203="Muy Baja",AE203="Menor"),AND(AC203="Baja",AE203="Leve")),"Bajo",IF(OR(AND(AC203="Muy baja",AE203="Moderado"),AND(AC203="Baja",AE203="Menor"),AND(AC203="Baja",AE203="Moderado"),AND(AC203="Media",AE203="Leve"),AND(AC203="Media",AE203="Menor"),AND(AC203="Media",AE203="Moderado"),AND(AC203="Alta",AE203="Leve"),AND(AC203="Alta",AE203="Menor")),"Moderado",IF(OR(AND(AC203="Muy Baja",AE203="Mayor"),AND(AC203="Baja",AE203="Mayor"),AND(AC203="Media",AE203="Mayor"),AND(AC203="Alta",AE203="Moderado"),AND(AC203="Alta",AE203="Mayor"),AND(AC203="Muy Alta",AE203="Leve"),AND(AC203="Muy Alta",AE203="Menor"),AND(AC203="Muy Alta",AE203="Moderado"),AND(AC203="Muy Alta",AE203="Mayor")),"Alto",IF(OR(AND(AC203="Muy Baja",AE203="Catastrófico"),AND(AC203="Baja",AE203="Catastrófico"),AND(AC203="Media",AE203="Catastrófico"),AND(AC203="Alta",AE203="Catastrófico"),AND(AC203="Muy Alta",AE203="Catastrófico")),"Extremo","")))),"")</f>
        <v>Bajo</v>
      </c>
      <c r="AH203" s="28" t="s">
        <v>58</v>
      </c>
      <c r="AI203" s="23"/>
      <c r="AJ203" s="28"/>
      <c r="AK203" s="78"/>
      <c r="AL203" s="78"/>
      <c r="AM203" s="23"/>
      <c r="AN203" s="28"/>
    </row>
    <row r="204" spans="2:40" s="1" customFormat="1" ht="70.5" customHeight="1">
      <c r="B204" s="768"/>
      <c r="C204" s="886"/>
      <c r="D204" s="836">
        <v>2</v>
      </c>
      <c r="E204" s="603" t="s">
        <v>121</v>
      </c>
      <c r="F204" s="603" t="s">
        <v>414</v>
      </c>
      <c r="G204" s="603" t="s">
        <v>443</v>
      </c>
      <c r="H204" s="622" t="s">
        <v>444</v>
      </c>
      <c r="I204" s="603" t="s">
        <v>77</v>
      </c>
      <c r="J204" s="603" t="s">
        <v>165</v>
      </c>
      <c r="K204" s="596" t="s">
        <v>166</v>
      </c>
      <c r="L204" s="598">
        <f>IF(K204="","",IF(K204="Muy Baja",0.2,IF(K204="Baja",0.4,IF(K204="Media",0.6,IF(K204="Alta",0.8,IF(K204="Muy Alta",1,))))))</f>
        <v>1</v>
      </c>
      <c r="M204" s="605" t="s">
        <v>146</v>
      </c>
      <c r="N204" s="598" t="str">
        <f>IF(M204="","",IF(NOT(ISERROR(MATCH(M204,'[14]Tabla Impacto'!$B$37:$B$39,0))),'[14]Tabla Impacto'!$F$37&amp;"Por favor no seleccionar los criterios de impacto(Afectación Económica o presupuestal y Pérdida Reputacional)",M204))</f>
        <v xml:space="preserve">     Genera consecuencias catastroficas sobre la entidad</v>
      </c>
      <c r="O204" s="596" t="str">
        <f>IF(OR(M204='[14]Tabla Impacto'!$F$25,M204='[14]Tabla Impacto'!$F$31),"Leve",IF(OR(M204='[14]Tabla Impacto'!$F$26,M204='[14]Tabla Impacto'!$F$32),"Menor",IF(OR(M204='[14]Tabla Impacto'!$F$27,M204='[14]Tabla Impacto'!$F$33,M204='[14]Tabla Impacto'!$F$37),"Moderado",IF(OR(M204='[14]Tabla Impacto'!$F$28,M204='[14]Tabla Impacto'!$F$34,M204='[14]Tabla Impacto'!$F$38),"Mayor",IF(OR(M204='[14]Tabla Impacto'!$F$29,M204='[14]Tabla Impacto'!$F$35,M204='[14]Tabla Impacto'!$F$39),"Catastrófico","")))))</f>
        <v>Catastrófico</v>
      </c>
      <c r="P204" s="894">
        <f>IF(O204="","",IF(O204="Leve",0.2,IF(O204="Menor",0.4,IF(O204="Moderado",0.6,IF(O204="Mayor",0.8,IF(O204="Catastrófico",1,))))))</f>
        <v>1</v>
      </c>
      <c r="Q204" s="600" t="str">
        <f>IF(OR(AND(K204="Muy Baja",O204="Leve"),AND(K204="Muy Baja",O204="Menor"),AND(K204="Baja",O204="Leve")),"Bajo",IF(OR(AND(K204="Muy baja",O204="Moderado"),AND(K204="Baja",O204="Menor"),AND(K204="Baja",O204="Moderado"),AND(K204="Media",O204="Leve"),AND(K204="Media",O204="Menor"),AND(K204="Media",O204="Moderado"),AND(K204="Alta",O204="Leve"),AND(K204="Alta",O204="Menor")),"Moderado",IF(OR(AND(K204="Muy Baja",O204="Mayor"),AND(K204="Baja",O204="Mayor"),AND(K204="Media",O204="Mayor"),AND(K204="Alta",O204="Moderado"),AND(K204="Alta",O204="Mayor"),AND(K204="Muy Alta",O204="Leve"),AND(K204="Muy Alta",O204="Menor"),AND(K204="Muy Alta",O204="Moderado"),AND(K204="Muy Alta",O204="Mayor")),"Alto",IF(OR(AND(K204="Muy Baja",O204="Catastrófico"),AND(K204="Baja",O204="Catastrófico"),AND(K204="Media",O204="Catastrófico"),AND(K204="Alta",O204="Catastrófico"),AND(K204="Muy Alta",O204="Catastrófico")),"Extremo",""))))</f>
        <v>Extremo</v>
      </c>
      <c r="R204" s="26">
        <v>1</v>
      </c>
      <c r="S204" s="27" t="s">
        <v>445</v>
      </c>
      <c r="T204" s="27" t="s">
        <v>442</v>
      </c>
      <c r="U204" s="26" t="str">
        <f>IF(OR(V204="Preventivo",V204="Detectivo"),"Probabilidad",IF(V204="Correctivo","Impacto",""))</f>
        <v>Probabilidad</v>
      </c>
      <c r="V204" s="28" t="s">
        <v>88</v>
      </c>
      <c r="W204" s="28" t="s">
        <v>155</v>
      </c>
      <c r="X204" s="29" t="str">
        <f>IF(AND(V204="Preventivo",W204="Automático"),"50%",IF(AND(V204="Preventivo",W204="Manual"),"40%",IF(AND(V204="Detectivo",W204="Automático"),"40%",IF(AND(V204="Detectivo",W204="Manual"),"30%",IF(AND(V204="Correctivo",W204="Automático"),"35%",IF(AND(V204="Correctivo",W204="Manual"),"25%",""))))))</f>
        <v>50%</v>
      </c>
      <c r="Y204" s="28" t="s">
        <v>55</v>
      </c>
      <c r="Z204" s="28" t="s">
        <v>56</v>
      </c>
      <c r="AA204" s="28" t="s">
        <v>57</v>
      </c>
      <c r="AB204" s="30">
        <f>IFERROR(IF(U204="Probabilidad",(L204-(+L204*X204)),IF(U204="Impacto",L204,"")),"")</f>
        <v>0.5</v>
      </c>
      <c r="AC204" s="24" t="str">
        <f>IFERROR(IF(AB204="","",IF(AB204&lt;=0.2,"Muy Baja",IF(AB204&lt;=0.4,"Baja",IF(AB204&lt;=0.6,"Media",IF(AB204&lt;=0.8,"Alta","Muy Alta"))))),"")</f>
        <v>Media</v>
      </c>
      <c r="AD204" s="29">
        <f>+AB204</f>
        <v>0.5</v>
      </c>
      <c r="AE204" s="24" t="str">
        <f>IFERROR(IF(AF204="","",IF(AF204&lt;=0.2,"Leve",IF(AF204&lt;=0.4,"Menor",IF(AF204&lt;=0.6,"Moderado",IF(AF204&lt;=0.8,"Mayor","Catastrófico"))))),"")</f>
        <v>Catastrófico</v>
      </c>
      <c r="AF204" s="29">
        <f>IFERROR(IF(U204="Impacto",(P204-(+P204*X204)),IF(U204="Probabilidad",P204,"")),"")</f>
        <v>1</v>
      </c>
      <c r="AG204" s="25" t="str">
        <f>IFERROR(IF(OR(AND(AC204="Muy Baja",AE204="Leve"),AND(AC204="Muy Baja",AE204="Menor"),AND(AC204="Baja",AE204="Leve")),"Bajo",IF(OR(AND(AC204="Muy baja",AE204="Moderado"),AND(AC204="Baja",AE204="Menor"),AND(AC204="Baja",AE204="Moderado"),AND(AC204="Media",AE204="Leve"),AND(AC204="Media",AE204="Menor"),AND(AC204="Media",AE204="Moderado"),AND(AC204="Alta",AE204="Leve"),AND(AC204="Alta",AE204="Menor")),"Moderado",IF(OR(AND(AC204="Muy Baja",AE204="Mayor"),AND(AC204="Baja",AE204="Mayor"),AND(AC204="Media",AE204="Mayor"),AND(AC204="Alta",AE204="Moderado"),AND(AC204="Alta",AE204="Mayor"),AND(AC204="Muy Alta",AE204="Leve"),AND(AC204="Muy Alta",AE204="Menor"),AND(AC204="Muy Alta",AE204="Moderado"),AND(AC204="Muy Alta",AE204="Mayor")),"Alto",IF(OR(AND(AC204="Muy Baja",AE204="Catastrófico"),AND(AC204="Baja",AE204="Catastrófico"),AND(AC204="Media",AE204="Catastrófico"),AND(AC204="Alta",AE204="Catastrófico"),AND(AC204="Muy Alta",AE204="Catastrófico")),"Extremo","")))),"")</f>
        <v>Extremo</v>
      </c>
      <c r="AH204" s="28" t="s">
        <v>58</v>
      </c>
      <c r="AI204" s="23"/>
      <c r="AJ204" s="28"/>
      <c r="AK204" s="78"/>
      <c r="AL204" s="78"/>
      <c r="AM204" s="23"/>
      <c r="AN204" s="28"/>
    </row>
    <row r="205" spans="2:40" s="1" customFormat="1" ht="50.25" customHeight="1">
      <c r="B205" s="768"/>
      <c r="C205" s="886"/>
      <c r="D205" s="836"/>
      <c r="E205" s="603"/>
      <c r="F205" s="603"/>
      <c r="G205" s="603"/>
      <c r="H205" s="622"/>
      <c r="I205" s="603"/>
      <c r="J205" s="603"/>
      <c r="K205" s="596"/>
      <c r="L205" s="598"/>
      <c r="M205" s="605"/>
      <c r="N205" s="598">
        <f ca="1">IF(NOT(ISERROR(MATCH(M205,_xlfn.ANCHORARRAY(H206),0))),#REF!&amp;"Por favor no seleccionar los criterios de impacto",M205)</f>
        <v>0</v>
      </c>
      <c r="O205" s="596"/>
      <c r="P205" s="894"/>
      <c r="Q205" s="600"/>
      <c r="R205" s="26">
        <v>2</v>
      </c>
      <c r="S205" s="27" t="s">
        <v>446</v>
      </c>
      <c r="T205" s="27" t="s">
        <v>447</v>
      </c>
      <c r="U205" s="26" t="str">
        <f>IF(OR(V205="Preventivo",V205="Detectivo"),"Probabilidad",IF(V205="Correctivo","Impacto",""))</f>
        <v>Probabilidad</v>
      </c>
      <c r="V205" s="28" t="s">
        <v>88</v>
      </c>
      <c r="W205" s="28" t="s">
        <v>155</v>
      </c>
      <c r="X205" s="29" t="str">
        <f>IF(AND(V205="Preventivo",W205="Automático"),"50%",IF(AND(V205="Preventivo",W205="Manual"),"40%",IF(AND(V205="Detectivo",W205="Automático"),"40%",IF(AND(V205="Detectivo",W205="Manual"),"30%",IF(AND(V205="Correctivo",W205="Automático"),"35%",IF(AND(V205="Correctivo",W205="Manual"),"25%",""))))))</f>
        <v>50%</v>
      </c>
      <c r="Y205" s="28" t="s">
        <v>55</v>
      </c>
      <c r="Z205" s="28" t="s">
        <v>56</v>
      </c>
      <c r="AA205" s="28" t="s">
        <v>57</v>
      </c>
      <c r="AB205" s="30">
        <f>IFERROR(IF(U205="Probabilidad",(L205-(+L205*X205)),IF(U205="Impacto",L205,"")),"")</f>
        <v>0</v>
      </c>
      <c r="AC205" s="24" t="str">
        <f>IFERROR(IF(AB205="","",IF(AB205&lt;=0.2,"Muy Baja",IF(AB205&lt;=0.4,"Baja",IF(AB205&lt;=0.6,"Media",IF(AB205&lt;=0.8,"Alta","Muy Alta"))))),"")</f>
        <v>Muy Baja</v>
      </c>
      <c r="AD205" s="29">
        <f>+AB205</f>
        <v>0</v>
      </c>
      <c r="AE205" s="24" t="str">
        <f>IFERROR(IF(AF205="","",IF(AF205&lt;=0.2,"Leve",IF(AF205&lt;=0.4,"Menor",IF(AF205&lt;=0.6,"Moderado",IF(AF205&lt;=0.8,"Mayor","Catastrófico"))))),"")</f>
        <v>Leve</v>
      </c>
      <c r="AF205" s="29">
        <f>IFERROR(IF(U205="Impacto",(P205-(+P205*X205)),IF(U205="Probabilidad",P205,"")),"")</f>
        <v>0</v>
      </c>
      <c r="AG205" s="25" t="str">
        <f>IFERROR(IF(OR(AND(AC205="Muy Baja",AE205="Leve"),AND(AC205="Muy Baja",AE205="Menor"),AND(AC205="Baja",AE205="Leve")),"Bajo",IF(OR(AND(AC205="Muy baja",AE205="Moderado"),AND(AC205="Baja",AE205="Menor"),AND(AC205="Baja",AE205="Moderado"),AND(AC205="Media",AE205="Leve"),AND(AC205="Media",AE205="Menor"),AND(AC205="Media",AE205="Moderado"),AND(AC205="Alta",AE205="Leve"),AND(AC205="Alta",AE205="Menor")),"Moderado",IF(OR(AND(AC205="Muy Baja",AE205="Mayor"),AND(AC205="Baja",AE205="Mayor"),AND(AC205="Media",AE205="Mayor"),AND(AC205="Alta",AE205="Moderado"),AND(AC205="Alta",AE205="Mayor"),AND(AC205="Muy Alta",AE205="Leve"),AND(AC205="Muy Alta",AE205="Menor"),AND(AC205="Muy Alta",AE205="Moderado"),AND(AC205="Muy Alta",AE205="Mayor")),"Alto",IF(OR(AND(AC205="Muy Baja",AE205="Catastrófico"),AND(AC205="Baja",AE205="Catastrófico"),AND(AC205="Media",AE205="Catastrófico"),AND(AC205="Alta",AE205="Catastrófico"),AND(AC205="Muy Alta",AE205="Catastrófico")),"Extremo","")))),"")</f>
        <v>Bajo</v>
      </c>
      <c r="AH205" s="28" t="s">
        <v>58</v>
      </c>
      <c r="AI205" s="23"/>
      <c r="AJ205" s="28"/>
      <c r="AK205" s="78"/>
      <c r="AL205" s="78"/>
      <c r="AM205" s="23"/>
      <c r="AN205" s="28"/>
    </row>
    <row r="206" spans="2:40" ht="39" customHeight="1" thickBot="1">
      <c r="B206" s="768"/>
      <c r="C206" s="887"/>
      <c r="D206" s="883"/>
      <c r="E206" s="882"/>
      <c r="F206" s="882"/>
      <c r="G206" s="882"/>
      <c r="H206" s="119"/>
      <c r="I206" s="119"/>
      <c r="J206" s="119"/>
      <c r="K206" s="119"/>
      <c r="L206" s="119"/>
      <c r="M206" s="119"/>
      <c r="N206" s="119"/>
      <c r="O206" s="362"/>
      <c r="P206" s="362"/>
      <c r="Q206" s="362"/>
      <c r="R206" s="363"/>
      <c r="S206" s="363"/>
      <c r="T206" s="363"/>
      <c r="U206" s="363"/>
      <c r="V206" s="363"/>
      <c r="W206" s="363"/>
      <c r="X206" s="363"/>
      <c r="Y206" s="363"/>
      <c r="Z206" s="363"/>
      <c r="AA206" s="363"/>
      <c r="AB206" s="363"/>
      <c r="AC206" s="363"/>
      <c r="AD206" s="363"/>
      <c r="AE206" s="362"/>
      <c r="AF206" s="364"/>
      <c r="AG206" s="365"/>
      <c r="AH206" s="364"/>
      <c r="AI206" s="267"/>
      <c r="AJ206" s="267"/>
      <c r="AK206" s="267"/>
      <c r="AL206" s="267"/>
      <c r="AM206" s="267"/>
      <c r="AN206" s="271"/>
    </row>
    <row r="207" spans="2:40" ht="22.5" customHeight="1" thickBot="1">
      <c r="B207" s="768"/>
      <c r="C207" s="48" t="s">
        <v>1</v>
      </c>
      <c r="D207" s="48" t="s">
        <v>2</v>
      </c>
      <c r="E207" s="49" t="s">
        <v>6</v>
      </c>
      <c r="F207" s="49" t="s">
        <v>7</v>
      </c>
      <c r="G207" s="49" t="s">
        <v>8</v>
      </c>
      <c r="H207" s="49" t="s">
        <v>9</v>
      </c>
      <c r="I207" s="49" t="s">
        <v>10</v>
      </c>
      <c r="J207" s="48" t="s">
        <v>11</v>
      </c>
      <c r="K207" s="48" t="s">
        <v>12</v>
      </c>
      <c r="L207" s="48" t="s">
        <v>13</v>
      </c>
      <c r="M207" s="48" t="s">
        <v>14</v>
      </c>
      <c r="N207" s="48" t="s">
        <v>15</v>
      </c>
      <c r="O207" s="48" t="s">
        <v>16</v>
      </c>
      <c r="P207" s="48" t="s">
        <v>13</v>
      </c>
      <c r="Q207" s="48" t="s">
        <v>17</v>
      </c>
      <c r="R207" s="48" t="s">
        <v>18</v>
      </c>
      <c r="S207" s="48" t="s">
        <v>19</v>
      </c>
      <c r="T207" s="48" t="s">
        <v>20</v>
      </c>
      <c r="U207" s="48" t="s">
        <v>21</v>
      </c>
      <c r="V207" s="48" t="s">
        <v>35</v>
      </c>
      <c r="W207" s="48" t="s">
        <v>36</v>
      </c>
      <c r="X207" s="48" t="s">
        <v>37</v>
      </c>
      <c r="Y207" s="48" t="s">
        <v>38</v>
      </c>
      <c r="Z207" s="48" t="s">
        <v>39</v>
      </c>
      <c r="AA207" s="49" t="s">
        <v>40</v>
      </c>
      <c r="AB207" s="48" t="s">
        <v>24</v>
      </c>
      <c r="AC207" s="49" t="s">
        <v>25</v>
      </c>
      <c r="AD207" s="49" t="s">
        <v>13</v>
      </c>
      <c r="AE207" s="49" t="s">
        <v>26</v>
      </c>
      <c r="AF207" s="49" t="s">
        <v>13</v>
      </c>
      <c r="AG207" s="48" t="s">
        <v>27</v>
      </c>
      <c r="AH207" s="49" t="s">
        <v>28</v>
      </c>
      <c r="AI207" s="68" t="s">
        <v>72</v>
      </c>
      <c r="AJ207" s="69" t="s">
        <v>30</v>
      </c>
      <c r="AK207" s="68" t="s">
        <v>31</v>
      </c>
      <c r="AL207" s="68" t="s">
        <v>32</v>
      </c>
      <c r="AM207" s="69" t="s">
        <v>33</v>
      </c>
      <c r="AN207" s="69" t="s">
        <v>34</v>
      </c>
    </row>
    <row r="208" spans="2:40" ht="22.5" customHeight="1" thickBot="1">
      <c r="B208" s="768"/>
      <c r="C208" s="540" t="s">
        <v>448</v>
      </c>
      <c r="D208" s="541"/>
      <c r="E208" s="541"/>
      <c r="F208" s="541"/>
      <c r="G208" s="541"/>
      <c r="H208" s="541"/>
      <c r="I208" s="541"/>
      <c r="J208" s="541"/>
      <c r="K208" s="541"/>
      <c r="L208" s="541"/>
      <c r="M208" s="541"/>
      <c r="N208" s="541"/>
      <c r="O208" s="541"/>
      <c r="P208" s="541"/>
      <c r="Q208" s="541"/>
      <c r="R208" s="541"/>
      <c r="S208" s="541"/>
      <c r="T208" s="541"/>
      <c r="U208" s="541"/>
      <c r="V208" s="541"/>
      <c r="W208" s="541"/>
      <c r="X208" s="541"/>
      <c r="Y208" s="541"/>
      <c r="Z208" s="541"/>
      <c r="AA208" s="541"/>
      <c r="AB208" s="541"/>
      <c r="AC208" s="541"/>
      <c r="AD208" s="541"/>
      <c r="AE208" s="541"/>
      <c r="AF208" s="541"/>
      <c r="AG208" s="541"/>
      <c r="AH208" s="542"/>
      <c r="AI208" s="336"/>
      <c r="AJ208" s="337"/>
      <c r="AK208" s="337"/>
      <c r="AL208" s="337"/>
      <c r="AM208" s="337"/>
      <c r="AN208" s="337"/>
    </row>
    <row r="209" spans="2:40" ht="91.5" customHeight="1">
      <c r="B209" s="768"/>
      <c r="C209" s="888" t="s">
        <v>449</v>
      </c>
      <c r="D209" s="840">
        <v>1</v>
      </c>
      <c r="E209" s="602" t="s">
        <v>121</v>
      </c>
      <c r="F209" s="890" t="s">
        <v>450</v>
      </c>
      <c r="G209" s="890" t="s">
        <v>451</v>
      </c>
      <c r="H209" s="892" t="s">
        <v>452</v>
      </c>
      <c r="I209" s="602" t="s">
        <v>77</v>
      </c>
      <c r="J209" s="602" t="s">
        <v>78</v>
      </c>
      <c r="K209" s="595" t="s">
        <v>79</v>
      </c>
      <c r="L209" s="597">
        <f>IF(K209="","",IF(K209="Muy Baja",0.2,IF(K209="Baja",0.4,IF(K209="Media",0.6,IF(K209="Alta",0.8,IF(K209="Muy Alta",1,))))))</f>
        <v>0.2</v>
      </c>
      <c r="M209" s="604" t="s">
        <v>50</v>
      </c>
      <c r="N209" s="597" t="str">
        <f>IF(M209="","",IF(NOT(ISERROR(MATCH(M209,'[24]Tabla Impacto'!$B$37:$B$39,0))),'[24]Tabla Impacto'!$F$37&amp;"Por favor no seleccionar los criterios de impacto(Afectación Económica o presupuestal y Pérdida Reputacional)",M209))</f>
        <v xml:space="preserve">     Genera medianas consecuencias sobre la entidad</v>
      </c>
      <c r="O209" s="595" t="str">
        <f>IF(OR(M209='[24]Tabla Impacto'!$F$25,M209='[24]Tabla Impacto'!$F$31),"Leve",IF(OR(M209='[24]Tabla Impacto'!$F$26,M209='[24]Tabla Impacto'!$F$32),"Menor",IF(OR(M209='[24]Tabla Impacto'!$F$27,M209='[24]Tabla Impacto'!$F$33,M209='[24]Tabla Impacto'!$F$37),"Moderado",IF(OR(M209='[24]Tabla Impacto'!$F$28,M209='[24]Tabla Impacto'!$F$34,M209='[24]Tabla Impacto'!$F$38),"Mayor",IF(OR(M209='[24]Tabla Impacto'!$F$29,M209='[24]Tabla Impacto'!$F$35,M209='[24]Tabla Impacto'!$F$39),"Catastrófico","")))))</f>
        <v>Moderado</v>
      </c>
      <c r="P209" s="597">
        <f>IF(O209="","",IF(O209="Leve",0.2,IF(O209="Menor",0.4,IF(O209="Moderado",0.6,IF(O209="Mayor",0.8,IF(O209="Catastrófico",1,))))))</f>
        <v>0.6</v>
      </c>
      <c r="Q209" s="599" t="str">
        <f>IF(OR(AND(K209="Muy Baja",O209="Leve"),AND(K209="Muy Baja",O209="Menor"),AND(K209="Baja",O209="Leve")),"Bajo",IF(OR(AND(K209="Muy baja",O209="Moderado"),AND(K209="Baja",O209="Menor"),AND(K209="Baja",O209="Moderado"),AND(K209="Media",O209="Leve"),AND(K209="Media",O209="Menor"),AND(K209="Media",O209="Moderado"),AND(K209="Alta",O209="Leve"),AND(K209="Alta",O209="Menor")),"Moderado",IF(OR(AND(K209="Muy Baja",O209="Mayor"),AND(K209="Baja",O209="Mayor"),AND(K209="Media",O209="Mayor"),AND(K209="Alta",O209="Moderado"),AND(K209="Alta",O209="Mayor"),AND(K209="Muy Alta",O209="Leve"),AND(K209="Muy Alta",O209="Menor"),AND(K209="Muy Alta",O209="Moderado"),AND(K209="Muy Alta",O209="Mayor")),"Alto",IF(OR(AND(K209="Muy Baja",O209="Catastrófico"),AND(K209="Baja",O209="Catastrófico"),AND(K209="Media",O209="Catastrófico"),AND(K209="Alta",O209="Catastrófico"),AND(K209="Muy Alta",O209="Catastrófico")),"Extremo",""))))</f>
        <v>Moderado</v>
      </c>
      <c r="R209" s="14">
        <v>1</v>
      </c>
      <c r="S209" s="66" t="s">
        <v>453</v>
      </c>
      <c r="T209" s="66" t="s">
        <v>454</v>
      </c>
      <c r="U209" s="14" t="str">
        <f>IF(OR(V209="Preventivo",V209="Detectivo"),"Probabilidad",IF(V209="Correctivo","Impacto",""))</f>
        <v>Probabilidad</v>
      </c>
      <c r="V209" s="359" t="s">
        <v>88</v>
      </c>
      <c r="W209" s="359" t="s">
        <v>54</v>
      </c>
      <c r="X209" s="18" t="str">
        <f>IF(AND(V209="Preventivo",W209="Automático"),"50%",IF(AND(V209="Preventivo",W209="Manual"),"40%",IF(AND(V209="Detectivo",W209="Automático"),"40%",IF(AND(V209="Detectivo",W209="Manual"),"30%",IF(AND(V209="Correctivo",W209="Automático"),"35%",IF(AND(V209="Correctivo",W209="Manual"),"25%",""))))))</f>
        <v>40%</v>
      </c>
      <c r="Y209" s="359" t="s">
        <v>55</v>
      </c>
      <c r="Z209" s="359" t="s">
        <v>56</v>
      </c>
      <c r="AA209" s="359" t="s">
        <v>57</v>
      </c>
      <c r="AB209" s="19">
        <f>IFERROR(IF(U209="Probabilidad",(L209-(+L209*X209)),IF(U209="Impacto",L209,"")),"")</f>
        <v>0.12</v>
      </c>
      <c r="AC209" s="12" t="str">
        <f>IFERROR(IF(AB209="","",IF(AB209&lt;=0.2,"Muy Baja",IF(AB209&lt;=0.4,"Baja",IF(AB209&lt;=0.6,"Media",IF(AB209&lt;=0.8,"Alta","Muy Alta"))))),"")</f>
        <v>Muy Baja</v>
      </c>
      <c r="AD209" s="18">
        <f>+AB209</f>
        <v>0.12</v>
      </c>
      <c r="AE209" s="12" t="str">
        <f>IFERROR(IF(AF209="","",IF(AF209&lt;=0.2,"Leve",IF(AF209&lt;=0.4,"Menor",IF(AF209&lt;=0.6,"Moderado",IF(AF209&lt;=0.8,"Mayor","Catastrófico"))))),"")</f>
        <v>Moderado</v>
      </c>
      <c r="AF209" s="18">
        <f>IFERROR(IF(U209="Impacto",(P209-(+P209*X209)),IF(U209="Probabilidad",P209,"")),"")</f>
        <v>0.6</v>
      </c>
      <c r="AG209" s="13" t="str">
        <f>IFERROR(IF(OR(AND(AC209="Muy Baja",AE209="Leve"),AND(AC209="Muy Baja",AE209="Menor"),AND(AC209="Baja",AE209="Leve")),"Bajo",IF(OR(AND(AC209="Muy baja",AE209="Moderado"),AND(AC209="Baja",AE209="Menor"),AND(AC209="Baja",AE209="Moderado"),AND(AC209="Media",AE209="Leve"),AND(AC209="Media",AE209="Menor"),AND(AC209="Media",AE209="Moderado"),AND(AC209="Alta",AE209="Leve"),AND(AC209="Alta",AE209="Menor")),"Moderado",IF(OR(AND(AC209="Muy Baja",AE209="Mayor"),AND(AC209="Baja",AE209="Mayor"),AND(AC209="Media",AE209="Mayor"),AND(AC209="Alta",AE209="Moderado"),AND(AC209="Alta",AE209="Mayor"),AND(AC209="Muy Alta",AE209="Leve"),AND(AC209="Muy Alta",AE209="Menor"),AND(AC209="Muy Alta",AE209="Moderado"),AND(AC209="Muy Alta",AE209="Mayor")),"Alto",IF(OR(AND(AC209="Muy Baja",AE209="Catastrófico"),AND(AC209="Baja",AE209="Catastrófico"),AND(AC209="Media",AE209="Catastrófico"),AND(AC209="Alta",AE209="Catastrófico"),AND(AC209="Muy Alta",AE209="Catastrófico")),"Extremo","")))),"")</f>
        <v>Moderado</v>
      </c>
      <c r="AH209" s="11" t="s">
        <v>97</v>
      </c>
      <c r="AI209" s="370"/>
      <c r="AJ209" s="370"/>
      <c r="AK209" s="370"/>
      <c r="AL209" s="370"/>
      <c r="AM209" s="370"/>
      <c r="AN209" s="370"/>
    </row>
    <row r="210" spans="2:40" ht="54" customHeight="1">
      <c r="B210" s="768"/>
      <c r="C210" s="888"/>
      <c r="D210" s="836"/>
      <c r="E210" s="603"/>
      <c r="F210" s="891"/>
      <c r="G210" s="891"/>
      <c r="H210" s="893"/>
      <c r="I210" s="603"/>
      <c r="J210" s="603"/>
      <c r="K210" s="596"/>
      <c r="L210" s="598"/>
      <c r="M210" s="605"/>
      <c r="N210" s="598">
        <f ca="1">IF(NOT(ISERROR(MATCH(M210,_xlfn.ANCHORARRAY(#REF!),0))),#REF!&amp;"Por favor no seleccionar los criterios de impacto",M210)</f>
        <v>0</v>
      </c>
      <c r="O210" s="596"/>
      <c r="P210" s="598"/>
      <c r="Q210" s="600"/>
      <c r="R210" s="26">
        <v>2</v>
      </c>
      <c r="S210" s="371" t="s">
        <v>455</v>
      </c>
      <c r="T210" s="27" t="s">
        <v>454</v>
      </c>
      <c r="U210" s="26" t="str">
        <f>IF(OR(V210="Preventivo",V210="Detectivo"),"Probabilidad",IF(V210="Correctivo","Impacto",""))</f>
        <v>Impacto</v>
      </c>
      <c r="V210" s="360" t="s">
        <v>154</v>
      </c>
      <c r="W210" s="360" t="s">
        <v>54</v>
      </c>
      <c r="X210" s="29" t="str">
        <f>IF(AND(V210="Preventivo",W210="Automático"),"50%",IF(AND(V210="Preventivo",W210="Manual"),"40%",IF(AND(V210="Detectivo",W210="Automático"),"40%",IF(AND(V210="Detectivo",W210="Manual"),"30%",IF(AND(V210="Correctivo",W210="Automático"),"35%",IF(AND(V210="Correctivo",W210="Manual"),"25%",""))))))</f>
        <v>25%</v>
      </c>
      <c r="Y210" s="360" t="s">
        <v>55</v>
      </c>
      <c r="Z210" s="360" t="s">
        <v>56</v>
      </c>
      <c r="AA210" s="360" t="s">
        <v>57</v>
      </c>
      <c r="AB210" s="30">
        <f>IFERROR(IF(U210="Probabilidad",(L210-(+L210*X210)),IF(U210="Impacto",L210,"")),"")</f>
        <v>0</v>
      </c>
      <c r="AC210" s="24" t="str">
        <f>IFERROR(IF(AB210="","",IF(AB210&lt;=0.2,"Muy Baja",IF(AB210&lt;=0.4,"Baja",IF(AB210&lt;=0.6,"Media",IF(AB210&lt;=0.8,"Alta","Muy Alta"))))),"")</f>
        <v>Muy Baja</v>
      </c>
      <c r="AD210" s="29">
        <f>+AB210</f>
        <v>0</v>
      </c>
      <c r="AE210" s="24" t="str">
        <f>IFERROR(IF(AF210="","",IF(AF210&lt;=0.2,"Leve",IF(AF210&lt;=0.4,"Menor",IF(AF210&lt;=0.6,"Moderado",IF(AF210&lt;=0.8,"Mayor","Catastrófico"))))),"")</f>
        <v>Leve</v>
      </c>
      <c r="AF210" s="29">
        <f>IFERROR(IF(U210="Impacto",(P210-(+P210*X210)),IF(U210="Probabilidad",P210,"")),"")</f>
        <v>0</v>
      </c>
      <c r="AG210" s="24" t="str">
        <f>IFERROR(IF(OR(AND(AC210="Muy Baja",AE210="Leve"),AND(AC210="Muy Baja",AE210="Menor"),AND(AC210="Baja",AE210="Leve")),"Bajo",IF(OR(AND(AC210="Muy baja",AE210="Moderado"),AND(AC210="Baja",AE210="Menor"),AND(AC210="Baja",AE210="Moderado"),AND(AC210="Media",AE210="Leve"),AND(AC210="Media",AE210="Menor"),AND(AC210="Media",AE210="Moderado"),AND(AC210="Alta",AE210="Leve"),AND(AC210="Alta",AE210="Menor")),"Moderado",IF(OR(AND(AC210="Muy Baja",AE210="Mayor"),AND(AC210="Baja",AE210="Mayor"),AND(AC210="Media",AE210="Mayor"),AND(AC210="Alta",AE210="Moderado"),AND(AC210="Alta",AE210="Mayor"),AND(AC210="Muy Alta",AE210="Leve"),AND(AC210="Muy Alta",AE210="Menor"),AND(AC210="Muy Alta",AE210="Moderado"),AND(AC210="Muy Alta",AE210="Mayor")),"Alto",IF(OR(AND(AC210="Muy Baja",AE210="Catastrófico"),AND(AC210="Baja",AE210="Catastrófico"),AND(AC210="Media",AE210="Catastrófico"),AND(AC210="Alta",AE210="Catastrófico"),AND(AC210="Muy Alta",AE210="Catastrófico")),"Extremo","")))),"")</f>
        <v>Bajo</v>
      </c>
      <c r="AH210" s="23" t="s">
        <v>97</v>
      </c>
      <c r="AI210" s="372"/>
      <c r="AJ210" s="372"/>
      <c r="AK210" s="372"/>
      <c r="AL210" s="372"/>
      <c r="AM210" s="372"/>
      <c r="AN210" s="372"/>
    </row>
    <row r="211" spans="2:40" ht="36" customHeight="1" thickBot="1">
      <c r="B211" s="768"/>
      <c r="C211" s="889"/>
      <c r="D211" s="883"/>
      <c r="E211" s="882"/>
      <c r="F211" s="882"/>
      <c r="G211" s="882"/>
      <c r="H211" s="119"/>
      <c r="I211" s="119"/>
      <c r="J211" s="119"/>
      <c r="K211" s="119"/>
      <c r="L211" s="119"/>
      <c r="M211" s="119"/>
      <c r="N211" s="119"/>
      <c r="O211" s="362"/>
      <c r="P211" s="362"/>
      <c r="Q211" s="362"/>
      <c r="R211" s="363"/>
      <c r="S211" s="363"/>
      <c r="T211" s="363"/>
      <c r="U211" s="363"/>
      <c r="V211" s="363"/>
      <c r="W211" s="363"/>
      <c r="X211" s="363"/>
      <c r="Y211" s="363"/>
      <c r="Z211" s="363"/>
      <c r="AA211" s="363"/>
      <c r="AB211" s="363"/>
      <c r="AC211" s="363"/>
      <c r="AD211" s="363"/>
      <c r="AE211" s="362"/>
      <c r="AF211" s="364"/>
      <c r="AG211" s="365"/>
      <c r="AH211" s="364"/>
      <c r="AI211" s="267"/>
      <c r="AJ211" s="267"/>
      <c r="AK211" s="267"/>
      <c r="AL211" s="267"/>
      <c r="AM211" s="267"/>
      <c r="AN211" s="373"/>
    </row>
    <row r="212" spans="2:40" ht="26.25" customHeight="1" thickBot="1">
      <c r="B212" s="768"/>
      <c r="C212" s="48" t="s">
        <v>1</v>
      </c>
      <c r="D212" s="48" t="s">
        <v>2</v>
      </c>
      <c r="E212" s="49" t="s">
        <v>6</v>
      </c>
      <c r="F212" s="49" t="s">
        <v>7</v>
      </c>
      <c r="G212" s="49" t="s">
        <v>8</v>
      </c>
      <c r="H212" s="49" t="s">
        <v>9</v>
      </c>
      <c r="I212" s="49" t="s">
        <v>10</v>
      </c>
      <c r="J212" s="48" t="s">
        <v>11</v>
      </c>
      <c r="K212" s="48" t="s">
        <v>12</v>
      </c>
      <c r="L212" s="48" t="s">
        <v>13</v>
      </c>
      <c r="M212" s="48" t="s">
        <v>14</v>
      </c>
      <c r="N212" s="48" t="s">
        <v>15</v>
      </c>
      <c r="O212" s="48" t="s">
        <v>16</v>
      </c>
      <c r="P212" s="48" t="s">
        <v>13</v>
      </c>
      <c r="Q212" s="48" t="s">
        <v>17</v>
      </c>
      <c r="R212" s="48" t="s">
        <v>18</v>
      </c>
      <c r="S212" s="48" t="s">
        <v>19</v>
      </c>
      <c r="T212" s="48" t="s">
        <v>20</v>
      </c>
      <c r="U212" s="48" t="s">
        <v>21</v>
      </c>
      <c r="V212" s="48" t="s">
        <v>35</v>
      </c>
      <c r="W212" s="48" t="s">
        <v>36</v>
      </c>
      <c r="X212" s="48" t="s">
        <v>37</v>
      </c>
      <c r="Y212" s="48" t="s">
        <v>38</v>
      </c>
      <c r="Z212" s="48" t="s">
        <v>39</v>
      </c>
      <c r="AA212" s="49" t="s">
        <v>40</v>
      </c>
      <c r="AB212" s="48" t="s">
        <v>24</v>
      </c>
      <c r="AC212" s="49" t="s">
        <v>25</v>
      </c>
      <c r="AD212" s="49" t="s">
        <v>13</v>
      </c>
      <c r="AE212" s="49" t="s">
        <v>26</v>
      </c>
      <c r="AF212" s="49" t="s">
        <v>13</v>
      </c>
      <c r="AG212" s="48" t="s">
        <v>27</v>
      </c>
      <c r="AH212" s="49" t="s">
        <v>28</v>
      </c>
      <c r="AI212" s="48" t="s">
        <v>72</v>
      </c>
      <c r="AJ212" s="49" t="s">
        <v>30</v>
      </c>
      <c r="AK212" s="48" t="s">
        <v>31</v>
      </c>
      <c r="AL212" s="48" t="s">
        <v>32</v>
      </c>
      <c r="AM212" s="49" t="s">
        <v>33</v>
      </c>
      <c r="AN212" s="49" t="s">
        <v>34</v>
      </c>
    </row>
    <row r="213" spans="2:40" ht="22.5" customHeight="1" thickBot="1">
      <c r="B213" s="768"/>
      <c r="C213" s="540" t="s">
        <v>456</v>
      </c>
      <c r="D213" s="541"/>
      <c r="E213" s="541"/>
      <c r="F213" s="541"/>
      <c r="G213" s="541"/>
      <c r="H213" s="541"/>
      <c r="I213" s="541"/>
      <c r="J213" s="541"/>
      <c r="K213" s="541"/>
      <c r="L213" s="541"/>
      <c r="M213" s="541"/>
      <c r="N213" s="541"/>
      <c r="O213" s="541"/>
      <c r="P213" s="541"/>
      <c r="Q213" s="541"/>
      <c r="R213" s="541"/>
      <c r="S213" s="541"/>
      <c r="T213" s="541"/>
      <c r="U213" s="541"/>
      <c r="V213" s="541"/>
      <c r="W213" s="541"/>
      <c r="X213" s="541"/>
      <c r="Y213" s="541"/>
      <c r="Z213" s="541"/>
      <c r="AA213" s="541"/>
      <c r="AB213" s="541"/>
      <c r="AC213" s="541"/>
      <c r="AD213" s="541"/>
      <c r="AE213" s="541"/>
      <c r="AF213" s="541"/>
      <c r="AG213" s="541"/>
      <c r="AH213" s="542"/>
      <c r="AI213" s="50"/>
      <c r="AJ213" s="51"/>
      <c r="AK213" s="51"/>
      <c r="AL213" s="51"/>
      <c r="AM213" s="51"/>
      <c r="AN213" s="53"/>
    </row>
    <row r="214" spans="2:40" ht="36" customHeight="1">
      <c r="B214" s="768"/>
      <c r="C214" s="513" t="s">
        <v>457</v>
      </c>
      <c r="D214" s="840">
        <v>1</v>
      </c>
      <c r="E214" s="602" t="s">
        <v>121</v>
      </c>
      <c r="F214" s="602" t="s">
        <v>458</v>
      </c>
      <c r="G214" s="602" t="s">
        <v>459</v>
      </c>
      <c r="H214" s="613" t="s">
        <v>460</v>
      </c>
      <c r="I214" s="602" t="s">
        <v>77</v>
      </c>
      <c r="J214" s="602" t="s">
        <v>92</v>
      </c>
      <c r="K214" s="595" t="s">
        <v>111</v>
      </c>
      <c r="L214" s="597">
        <f>IF(K214="","",IF(K214="Muy Baja",0.2,IF(K214="Baja",0.4,IF(K214="Media",0.6,IF(K214="Alta",0.8,IF(K214="Muy Alta",1,))))))</f>
        <v>0.8</v>
      </c>
      <c r="M214" s="604" t="s">
        <v>50</v>
      </c>
      <c r="N214" s="597" t="str">
        <f>IF(M214="","",IF(NOT(ISERROR(MATCH(M214,'[25]Tabla Impacto'!$B$37:$B$39,0))),'[25]Tabla Impacto'!$F$37&amp;"Por favor no seleccionar los criterios de impacto(Afectación Económica o presupuestal y Pérdida Reputacional)",M214))</f>
        <v xml:space="preserve">     Genera medianas consecuencias sobre la entidad</v>
      </c>
      <c r="O214" s="595" t="str">
        <f>IF(OR(M214='[25]Tabla Impacto'!$F$25,M214='[25]Tabla Impacto'!$F$31),"Leve",IF(OR(M214='[25]Tabla Impacto'!$F$26,M214='[25]Tabla Impacto'!$F$32),"Menor",IF(OR(M214='[25]Tabla Impacto'!$F$27,M214='[25]Tabla Impacto'!$F$33,M214='[25]Tabla Impacto'!$F$37),"Moderado",IF(OR(M214='[25]Tabla Impacto'!$F$28,M214='[25]Tabla Impacto'!$F$34,M214='[25]Tabla Impacto'!$F$38),"Mayor",IF(OR(M214='[25]Tabla Impacto'!$F$29,M214='[25]Tabla Impacto'!$F$35,M214='[25]Tabla Impacto'!$F$39),"Catastrófico","")))))</f>
        <v>Moderado</v>
      </c>
      <c r="P214" s="597">
        <f>IF(O214="","",IF(O214="Leve",0.2,IF(O214="Menor",0.4,IF(O214="Moderado",0.6,IF(O214="Mayor",0.8,IF(O214="Catastrófico",1,))))))</f>
        <v>0.6</v>
      </c>
      <c r="Q214" s="599" t="str">
        <f>IF(OR(AND(K214="Muy Baja",O214="Leve"),AND(K214="Muy Baja",O214="Menor"),AND(K214="Baja",O214="Leve")),"Bajo",IF(OR(AND(K214="Muy baja",O214="Moderado"),AND(K214="Baja",O214="Menor"),AND(K214="Baja",O214="Moderado"),AND(K214="Media",O214="Leve"),AND(K214="Media",O214="Menor"),AND(K214="Media",O214="Moderado"),AND(K214="Alta",O214="Leve"),AND(K214="Alta",O214="Menor")),"Moderado",IF(OR(AND(K214="Muy Baja",O214="Mayor"),AND(K214="Baja",O214="Mayor"),AND(K214="Media",O214="Mayor"),AND(K214="Alta",O214="Moderado"),AND(K214="Alta",O214="Mayor"),AND(K214="Muy Alta",O214="Leve"),AND(K214="Muy Alta",O214="Menor"),AND(K214="Muy Alta",O214="Moderado"),AND(K214="Muy Alta",O214="Mayor")),"Alto",IF(OR(AND(K214="Muy Baja",O214="Catastrófico"),AND(K214="Baja",O214="Catastrófico"),AND(K214="Media",O214="Catastrófico"),AND(K214="Alta",O214="Catastrófico"),AND(K214="Muy Alta",O214="Catastrófico")),"Extremo",""))))</f>
        <v>Alto</v>
      </c>
      <c r="R214" s="14">
        <v>1</v>
      </c>
      <c r="S214" s="66" t="s">
        <v>461</v>
      </c>
      <c r="T214" s="66" t="s">
        <v>462</v>
      </c>
      <c r="U214" s="14" t="str">
        <f>IF(OR(V214="Preventivo",V214="Detectivo"),"Probabilidad",IF(V214="Correctivo","Impacto",""))</f>
        <v>Probabilidad</v>
      </c>
      <c r="V214" s="17" t="s">
        <v>88</v>
      </c>
      <c r="W214" s="17" t="s">
        <v>54</v>
      </c>
      <c r="X214" s="18" t="str">
        <f>IF(AND(V214="Preventivo",W214="Automático"),"50%",IF(AND(V214="Preventivo",W214="Manual"),"40%",IF(AND(V214="Detectivo",W214="Automático"),"40%",IF(AND(V214="Detectivo",W214="Manual"),"30%",IF(AND(V214="Correctivo",W214="Automático"),"35%",IF(AND(V214="Correctivo",W214="Manual"),"25%",""))))))</f>
        <v>40%</v>
      </c>
      <c r="Y214" s="17" t="s">
        <v>101</v>
      </c>
      <c r="Z214" s="17" t="s">
        <v>95</v>
      </c>
      <c r="AA214" s="17" t="s">
        <v>96</v>
      </c>
      <c r="AB214" s="19">
        <f>IFERROR(IF(U214="Probabilidad",(L214-(+L214*X214)),IF(U214="Impacto",L214,"")),"")</f>
        <v>0.48</v>
      </c>
      <c r="AC214" s="12" t="str">
        <f>IFERROR(IF(AB214="","",IF(AB214&lt;=0.2,"Muy Baja",IF(AB214&lt;=0.4,"Baja",IF(AB214&lt;=0.6,"Media",IF(AB214&lt;=0.8,"Alta","Muy Alta"))))),"")</f>
        <v>Media</v>
      </c>
      <c r="AD214" s="18">
        <f>+AB214</f>
        <v>0.48</v>
      </c>
      <c r="AE214" s="12" t="str">
        <f>IFERROR(IF(AF214="","",IF(AF214&lt;=0.2,"Leve",IF(AF214&lt;=0.4,"Menor",IF(AF214&lt;=0.6,"Moderado",IF(AF214&lt;=0.8,"Mayor","Catastrófico"))))),"")</f>
        <v>Moderado</v>
      </c>
      <c r="AF214" s="18">
        <f>IFERROR(IF(U214="Impacto",(P214-(+P214*X214)),IF(U214="Probabilidad",P214,"")),"")</f>
        <v>0.6</v>
      </c>
      <c r="AG214" s="13" t="str">
        <f>IFERROR(IF(OR(AND(AC214="Muy Baja",AE214="Leve"),AND(AC214="Muy Baja",AE214="Menor"),AND(AC214="Baja",AE214="Leve")),"Bajo",IF(OR(AND(AC214="Muy baja",AE214="Moderado"),AND(AC214="Baja",AE214="Menor"),AND(AC214="Baja",AE214="Moderado"),AND(AC214="Media",AE214="Leve"),AND(AC214="Media",AE214="Menor"),AND(AC214="Media",AE214="Moderado"),AND(AC214="Alta",AE214="Leve"),AND(AC214="Alta",AE214="Menor")),"Moderado",IF(OR(AND(AC214="Muy Baja",AE214="Mayor"),AND(AC214="Baja",AE214="Mayor"),AND(AC214="Media",AE214="Mayor"),AND(AC214="Alta",AE214="Moderado"),AND(AC214="Alta",AE214="Mayor"),AND(AC214="Muy Alta",AE214="Leve"),AND(AC214="Muy Alta",AE214="Menor"),AND(AC214="Muy Alta",AE214="Moderado"),AND(AC214="Muy Alta",AE214="Mayor")),"Alto",IF(OR(AND(AC214="Muy Baja",AE214="Catastrófico"),AND(AC214="Baja",AE214="Catastrófico"),AND(AC214="Media",AE214="Catastrófico"),AND(AC214="Alta",AE214="Catastrófico"),AND(AC214="Muy Alta",AE214="Catastrófico")),"Extremo","")))),"")</f>
        <v>Moderado</v>
      </c>
      <c r="AH214" s="17" t="s">
        <v>97</v>
      </c>
      <c r="AI214" s="11" t="s">
        <v>463</v>
      </c>
      <c r="AJ214" s="17" t="s">
        <v>464</v>
      </c>
      <c r="AK214" s="145">
        <v>44963</v>
      </c>
      <c r="AL214" s="145">
        <v>44711</v>
      </c>
      <c r="AM214" s="11"/>
      <c r="AN214" s="17" t="s">
        <v>118</v>
      </c>
    </row>
    <row r="215" spans="2:40" ht="36" customHeight="1">
      <c r="B215" s="768"/>
      <c r="C215" s="513"/>
      <c r="D215" s="836"/>
      <c r="E215" s="603"/>
      <c r="F215" s="603"/>
      <c r="G215" s="603"/>
      <c r="H215" s="622"/>
      <c r="I215" s="603"/>
      <c r="J215" s="603"/>
      <c r="K215" s="596"/>
      <c r="L215" s="598"/>
      <c r="M215" s="605"/>
      <c r="N215" s="598">
        <f ca="1">IF(NOT(ISERROR(MATCH(M215,_xlfn.ANCHORARRAY(H216),0))),#REF!&amp;"Por favor no seleccionar los criterios de impacto",M215)</f>
        <v>0</v>
      </c>
      <c r="O215" s="596"/>
      <c r="P215" s="598"/>
      <c r="Q215" s="600"/>
      <c r="R215" s="26">
        <v>2</v>
      </c>
      <c r="S215" s="27" t="s">
        <v>465</v>
      </c>
      <c r="T215" s="27" t="s">
        <v>462</v>
      </c>
      <c r="U215" s="26" t="str">
        <f>IF(OR(V215="Preventivo",V215="Detectivo"),"Probabilidad",IF(V215="Correctivo","Impacto",""))</f>
        <v>Impacto</v>
      </c>
      <c r="V215" s="28" t="s">
        <v>154</v>
      </c>
      <c r="W215" s="28" t="s">
        <v>54</v>
      </c>
      <c r="X215" s="29" t="str">
        <f>IF(AND(V215="Preventivo",W215="Automático"),"50%",IF(AND(V215="Preventivo",W215="Manual"),"40%",IF(AND(V215="Detectivo",W215="Automático"),"40%",IF(AND(V215="Detectivo",W215="Manual"),"30%",IF(AND(V215="Correctivo",W215="Automático"),"35%",IF(AND(V215="Correctivo",W215="Manual"),"25%",""))))))</f>
        <v>25%</v>
      </c>
      <c r="Y215" s="28" t="s">
        <v>101</v>
      </c>
      <c r="Z215" s="28" t="s">
        <v>56</v>
      </c>
      <c r="AA215" s="28" t="s">
        <v>96</v>
      </c>
      <c r="AB215" s="30">
        <f>IFERROR(IF(U215="Probabilidad",(L215-(+L215*X215)),IF(U215="Impacto",L215,"")),"")</f>
        <v>0</v>
      </c>
      <c r="AC215" s="24" t="str">
        <f>IFERROR(IF(AB215="","",IF(AB215&lt;=0.2,"Muy Baja",IF(AB215&lt;=0.4,"Baja",IF(AB215&lt;=0.6,"Media",IF(AB215&lt;=0.8,"Alta","Muy Alta"))))),"")</f>
        <v>Muy Baja</v>
      </c>
      <c r="AD215" s="29">
        <f>+AB215</f>
        <v>0</v>
      </c>
      <c r="AE215" s="24" t="str">
        <f>IFERROR(IF(AF215="","",IF(AF215&lt;=0.2,"Leve",IF(AF215&lt;=0.4,"Menor",IF(AF215&lt;=0.6,"Moderado",IF(AF215&lt;=0.8,"Mayor","Catastrófico"))))),"")</f>
        <v>Leve</v>
      </c>
      <c r="AF215" s="29">
        <f>IFERROR(IF(U215="Impacto",(P215-(+P215*X215)),IF(U215="Probabilidad",P215,"")),"")</f>
        <v>0</v>
      </c>
      <c r="AG215" s="25" t="str">
        <f>IFERROR(IF(OR(AND(AC215="Muy Baja",AE215="Leve"),AND(AC215="Muy Baja",AE215="Menor"),AND(AC215="Baja",AE215="Leve")),"Bajo",IF(OR(AND(AC215="Muy baja",AE215="Moderado"),AND(AC215="Baja",AE215="Menor"),AND(AC215="Baja",AE215="Moderado"),AND(AC215="Media",AE215="Leve"),AND(AC215="Media",AE215="Menor"),AND(AC215="Media",AE215="Moderado"),AND(AC215="Alta",AE215="Leve"),AND(AC215="Alta",AE215="Menor")),"Moderado",IF(OR(AND(AC215="Muy Baja",AE215="Mayor"),AND(AC215="Baja",AE215="Mayor"),AND(AC215="Media",AE215="Mayor"),AND(AC215="Alta",AE215="Moderado"),AND(AC215="Alta",AE215="Mayor"),AND(AC215="Muy Alta",AE215="Leve"),AND(AC215="Muy Alta",AE215="Menor"),AND(AC215="Muy Alta",AE215="Moderado"),AND(AC215="Muy Alta",AE215="Mayor")),"Alto",IF(OR(AND(AC215="Muy Baja",AE215="Catastrófico"),AND(AC215="Baja",AE215="Catastrófico"),AND(AC215="Media",AE215="Catastrófico"),AND(AC215="Alta",AE215="Catastrófico"),AND(AC215="Muy Alta",AE215="Catastrófico")),"Extremo","")))),"")</f>
        <v>Bajo</v>
      </c>
      <c r="AH215" s="28" t="s">
        <v>97</v>
      </c>
      <c r="AI215" s="23" t="s">
        <v>466</v>
      </c>
      <c r="AJ215" s="28" t="s">
        <v>464</v>
      </c>
      <c r="AK215" s="78">
        <v>44963</v>
      </c>
      <c r="AL215" s="78">
        <v>44711</v>
      </c>
      <c r="AM215" s="23"/>
      <c r="AN215" s="28" t="s">
        <v>118</v>
      </c>
    </row>
    <row r="216" spans="2:40" ht="35.25" customHeight="1" thickBot="1">
      <c r="B216" s="860"/>
      <c r="C216" s="863"/>
      <c r="D216" s="883" t="s">
        <v>71</v>
      </c>
      <c r="E216" s="882"/>
      <c r="F216" s="882" t="s">
        <v>467</v>
      </c>
      <c r="G216" s="882"/>
      <c r="H216" s="119"/>
      <c r="I216" s="119"/>
      <c r="J216" s="119"/>
      <c r="K216" s="119"/>
      <c r="L216" s="119"/>
      <c r="M216" s="119"/>
      <c r="N216" s="119"/>
      <c r="O216" s="362"/>
      <c r="P216" s="362"/>
      <c r="Q216" s="362"/>
      <c r="R216" s="363"/>
      <c r="S216" s="363"/>
      <c r="T216" s="363"/>
      <c r="U216" s="363"/>
      <c r="V216" s="363"/>
      <c r="W216" s="363"/>
      <c r="X216" s="363"/>
      <c r="Y216" s="363"/>
      <c r="Z216" s="363"/>
      <c r="AA216" s="363"/>
      <c r="AB216" s="363"/>
      <c r="AC216" s="363"/>
      <c r="AD216" s="363"/>
      <c r="AE216" s="362"/>
      <c r="AF216" s="364"/>
      <c r="AG216" s="365"/>
      <c r="AH216" s="364"/>
      <c r="AI216" s="267"/>
      <c r="AJ216" s="267"/>
      <c r="AK216" s="267"/>
      <c r="AL216" s="267"/>
      <c r="AM216" s="267"/>
      <c r="AN216" s="373"/>
    </row>
    <row r="217" spans="2:40" ht="24.75" customHeight="1" thickBot="1">
      <c r="B217" s="884" t="s">
        <v>468</v>
      </c>
      <c r="C217" s="48" t="s">
        <v>1</v>
      </c>
      <c r="D217" s="48" t="s">
        <v>2</v>
      </c>
      <c r="E217" s="49" t="s">
        <v>6</v>
      </c>
      <c r="F217" s="49" t="s">
        <v>7</v>
      </c>
      <c r="G217" s="49" t="s">
        <v>8</v>
      </c>
      <c r="H217" s="49" t="s">
        <v>9</v>
      </c>
      <c r="I217" s="49" t="s">
        <v>10</v>
      </c>
      <c r="J217" s="48" t="s">
        <v>11</v>
      </c>
      <c r="K217" s="48" t="s">
        <v>12</v>
      </c>
      <c r="L217" s="48" t="s">
        <v>13</v>
      </c>
      <c r="M217" s="48" t="s">
        <v>14</v>
      </c>
      <c r="N217" s="48" t="s">
        <v>15</v>
      </c>
      <c r="O217" s="48" t="s">
        <v>16</v>
      </c>
      <c r="P217" s="48" t="s">
        <v>13</v>
      </c>
      <c r="Q217" s="48" t="s">
        <v>17</v>
      </c>
      <c r="R217" s="48" t="s">
        <v>18</v>
      </c>
      <c r="S217" s="48" t="s">
        <v>19</v>
      </c>
      <c r="T217" s="48" t="s">
        <v>20</v>
      </c>
      <c r="U217" s="48" t="s">
        <v>21</v>
      </c>
      <c r="V217" s="48" t="s">
        <v>35</v>
      </c>
      <c r="W217" s="48" t="s">
        <v>36</v>
      </c>
      <c r="X217" s="48" t="s">
        <v>37</v>
      </c>
      <c r="Y217" s="48" t="s">
        <v>38</v>
      </c>
      <c r="Z217" s="48" t="s">
        <v>39</v>
      </c>
      <c r="AA217" s="49" t="s">
        <v>40</v>
      </c>
      <c r="AB217" s="48" t="s">
        <v>24</v>
      </c>
      <c r="AC217" s="49" t="s">
        <v>25</v>
      </c>
      <c r="AD217" s="49" t="s">
        <v>13</v>
      </c>
      <c r="AE217" s="49" t="s">
        <v>26</v>
      </c>
      <c r="AF217" s="49" t="s">
        <v>13</v>
      </c>
      <c r="AG217" s="48" t="s">
        <v>27</v>
      </c>
      <c r="AH217" s="49" t="s">
        <v>28</v>
      </c>
      <c r="AI217" s="48" t="s">
        <v>72</v>
      </c>
      <c r="AJ217" s="49" t="s">
        <v>30</v>
      </c>
      <c r="AK217" s="48" t="s">
        <v>31</v>
      </c>
      <c r="AL217" s="48" t="s">
        <v>32</v>
      </c>
      <c r="AM217" s="49" t="s">
        <v>33</v>
      </c>
      <c r="AN217" s="49" t="s">
        <v>34</v>
      </c>
    </row>
    <row r="218" spans="2:40" ht="22.5" customHeight="1" thickBot="1">
      <c r="B218" s="768"/>
      <c r="C218" s="540" t="s">
        <v>469</v>
      </c>
      <c r="D218" s="541"/>
      <c r="E218" s="541"/>
      <c r="F218" s="541"/>
      <c r="G218" s="541"/>
      <c r="H218" s="541"/>
      <c r="I218" s="541"/>
      <c r="J218" s="541"/>
      <c r="K218" s="541"/>
      <c r="L218" s="541"/>
      <c r="M218" s="541"/>
      <c r="N218" s="541"/>
      <c r="O218" s="541"/>
      <c r="P218" s="541"/>
      <c r="Q218" s="541"/>
      <c r="R218" s="541"/>
      <c r="S218" s="541"/>
      <c r="T218" s="541"/>
      <c r="U218" s="541"/>
      <c r="V218" s="541"/>
      <c r="W218" s="541"/>
      <c r="X218" s="541"/>
      <c r="Y218" s="541"/>
      <c r="Z218" s="541"/>
      <c r="AA218" s="541"/>
      <c r="AB218" s="541"/>
      <c r="AC218" s="541"/>
      <c r="AD218" s="541"/>
      <c r="AE218" s="541"/>
      <c r="AF218" s="541"/>
      <c r="AG218" s="541"/>
      <c r="AH218" s="542"/>
      <c r="AI218" s="50"/>
      <c r="AJ218" s="51"/>
      <c r="AK218" s="51"/>
      <c r="AL218" s="51"/>
      <c r="AM218" s="51"/>
      <c r="AN218" s="53"/>
    </row>
    <row r="219" spans="2:40" ht="35.25" customHeight="1">
      <c r="B219" s="768"/>
      <c r="C219" s="513" t="s">
        <v>470</v>
      </c>
      <c r="D219" s="840">
        <v>1</v>
      </c>
      <c r="E219" s="602" t="s">
        <v>121</v>
      </c>
      <c r="F219" s="602" t="s">
        <v>230</v>
      </c>
      <c r="G219" s="602" t="s">
        <v>231</v>
      </c>
      <c r="H219" s="613" t="s">
        <v>471</v>
      </c>
      <c r="I219" s="602" t="s">
        <v>77</v>
      </c>
      <c r="J219" s="602" t="s">
        <v>99</v>
      </c>
      <c r="K219" s="595" t="s">
        <v>116</v>
      </c>
      <c r="L219" s="597">
        <f>IF(K219="","",IF(K219="Muy Baja",0.2,IF(K219="Baja",0.4,IF(K219="Media",0.6,IF(K219="Alta",0.8,IF(K219="Muy Alta",1,))))))</f>
        <v>0.6</v>
      </c>
      <c r="M219" s="604" t="s">
        <v>146</v>
      </c>
      <c r="N219" s="597" t="str">
        <f>IF(M219="","",IF(NOT(ISERROR(MATCH(M219,'[26]Tabla Impacto'!$B$37:$B$39,0))),'[26]Tabla Impacto'!$F$37&amp;"Por favor no seleccionar los criterios de impacto(Afectación Económica o presupuestal y Pérdida Reputacional)",M219))</f>
        <v xml:space="preserve">     Genera consecuencias catastroficas sobre la entidad</v>
      </c>
      <c r="O219" s="595" t="str">
        <f>IF(OR(M219='[26]Tabla Impacto'!$F$25,M219='[26]Tabla Impacto'!$F$31),"Leve",IF(OR(M219='[26]Tabla Impacto'!$F$26,M219='[26]Tabla Impacto'!$F$32),"Menor",IF(OR(M219='[26]Tabla Impacto'!$F$27,M219='[26]Tabla Impacto'!$F$33,M219='[26]Tabla Impacto'!$F$37),"Moderado",IF(OR(M219='[26]Tabla Impacto'!$F$28,M219='[26]Tabla Impacto'!$F$34,M219='[26]Tabla Impacto'!$F$38),"Mayor",IF(OR(M219='[26]Tabla Impacto'!$F$29,M219='[26]Tabla Impacto'!$F$35,M219='[26]Tabla Impacto'!$F$39),"Catastrófico","")))))</f>
        <v>Catastrófico</v>
      </c>
      <c r="P219" s="597">
        <f>IF(O219="","",IF(O219="Leve",0.2,IF(O219="Menor",0.4,IF(O219="Moderado",0.6,IF(O219="Mayor",0.8,IF(O219="Catastrófico",1,))))))</f>
        <v>1</v>
      </c>
      <c r="Q219" s="599" t="str">
        <f>IF(OR(AND(K219="Muy Baja",O219="Leve"),AND(K219="Muy Baja",O219="Menor"),AND(K219="Baja",O219="Leve")),"Bajo",IF(OR(AND(K219="Muy baja",O219="Moderado"),AND(K219="Baja",O219="Menor"),AND(K219="Baja",O219="Moderado"),AND(K219="Media",O219="Leve"),AND(K219="Media",O219="Menor"),AND(K219="Media",O219="Moderado"),AND(K219="Alta",O219="Leve"),AND(K219="Alta",O219="Menor")),"Moderado",IF(OR(AND(K219="Muy Baja",O219="Mayor"),AND(K219="Baja",O219="Mayor"),AND(K219="Media",O219="Mayor"),AND(K219="Alta",O219="Moderado"),AND(K219="Alta",O219="Mayor"),AND(K219="Muy Alta",O219="Leve"),AND(K219="Muy Alta",O219="Menor"),AND(K219="Muy Alta",O219="Moderado"),AND(K219="Muy Alta",O219="Mayor")),"Alto",IF(OR(AND(K219="Muy Baja",O219="Catastrófico"),AND(K219="Baja",O219="Catastrófico"),AND(K219="Media",O219="Catastrófico"),AND(K219="Alta",O219="Catastrófico"),AND(K219="Muy Alta",O219="Catastrófico")),"Extremo",""))))</f>
        <v>Extremo</v>
      </c>
      <c r="R219" s="14">
        <v>1</v>
      </c>
      <c r="S219" s="66" t="s">
        <v>472</v>
      </c>
      <c r="T219" s="66" t="s">
        <v>473</v>
      </c>
      <c r="U219" s="14" t="str">
        <f>IF(OR(V219="Preventivo",V219="Detectivo"),"Probabilidad",IF(V219="Correctivo","Impacto",""))</f>
        <v>Probabilidad</v>
      </c>
      <c r="V219" s="17" t="s">
        <v>53</v>
      </c>
      <c r="W219" s="17" t="s">
        <v>54</v>
      </c>
      <c r="X219" s="18" t="str">
        <f>IF(AND(V219="Preventivo",W219="Automático"),"50%",IF(AND(V219="Preventivo",W219="Manual"),"40%",IF(AND(V219="Detectivo",W219="Automático"),"40%",IF(AND(V219="Detectivo",W219="Manual"),"30%",IF(AND(V219="Correctivo",W219="Automático"),"35%",IF(AND(V219="Correctivo",W219="Manual"),"25%",""))))))</f>
        <v>30%</v>
      </c>
      <c r="Y219" s="11" t="s">
        <v>55</v>
      </c>
      <c r="Z219" s="17" t="s">
        <v>56</v>
      </c>
      <c r="AA219" s="11" t="s">
        <v>57</v>
      </c>
      <c r="AB219" s="814">
        <f>IFERROR(IF(U219="Probabilidad",(L219-(+L219*X219)),IF(U219="Impacto",L219,"")),"")</f>
        <v>0.42</v>
      </c>
      <c r="AC219" s="595" t="str">
        <f>IFERROR(IF(AB219="","",IF(AB219&lt;=0.2,"Muy Baja",IF(AB219&lt;=0.4,"Baja",IF(AB219&lt;=0.6,"Media",IF(AB219&lt;=0.8,"Alta","Muy Alta"))))),"")</f>
        <v>Media</v>
      </c>
      <c r="AD219" s="811">
        <f>+AB219</f>
        <v>0.42</v>
      </c>
      <c r="AE219" s="595" t="str">
        <f>IFERROR(IF(AF219="","",IF(AF219&lt;=0.2,"Leve",IF(AF219&lt;=0.4,"Menor",IF(AF219&lt;=0.6,"Moderado",IF(AF219&lt;=0.8,"Mayor","Catastrófico"))))),"")</f>
        <v>Catastrófico</v>
      </c>
      <c r="AF219" s="811">
        <f>IFERROR(IF(U219="Impacto",(P219-(+P219*X219)),IF(U219="Probabilidad",P219,"")),"")</f>
        <v>1</v>
      </c>
      <c r="AG219" s="599" t="str">
        <f>IFERROR(IF(OR(AND(AC219="Muy Baja",AE219="Leve"),AND(AC219="Muy Baja",AE219="Menor"),AND(AC219="Baja",AE219="Leve")),"Bajo",IF(OR(AND(AC219="Muy baja",AE219="Moderado"),AND(AC219="Baja",AE219="Menor"),AND(AC219="Baja",AE219="Moderado"),AND(AC219="Media",AE219="Leve"),AND(AC219="Media",AE219="Menor"),AND(AC219="Media",AE219="Moderado"),AND(AC219="Alta",AE219="Leve"),AND(AC219="Alta",AE219="Menor")),"Moderado",IF(OR(AND(AC219="Muy Baja",AE219="Mayor"),AND(AC219="Baja",AE219="Mayor"),AND(AC219="Media",AE219="Mayor"),AND(AC219="Alta",AE219="Moderado"),AND(AC219="Alta",AE219="Mayor"),AND(AC219="Muy Alta",AE219="Leve"),AND(AC219="Muy Alta",AE219="Menor"),AND(AC219="Muy Alta",AE219="Moderado"),AND(AC219="Muy Alta",AE219="Mayor")),"Alto",IF(OR(AND(AC219="Muy Baja",AE219="Catastrófico"),AND(AC219="Baja",AE219="Catastrófico"),AND(AC219="Media",AE219="Catastrófico"),AND(AC219="Alta",AE219="Catastrófico"),AND(AC219="Muy Alta",AE219="Catastrófico")),"Extremo","")))),"")</f>
        <v>Extremo</v>
      </c>
      <c r="AH219" s="602" t="s">
        <v>97</v>
      </c>
      <c r="AI219" s="11"/>
      <c r="AJ219" s="17"/>
      <c r="AK219" s="145"/>
      <c r="AL219" s="145"/>
      <c r="AM219" s="11"/>
      <c r="AN219" s="17"/>
    </row>
    <row r="220" spans="2:40" ht="35.25" customHeight="1">
      <c r="B220" s="768"/>
      <c r="C220" s="513"/>
      <c r="D220" s="836"/>
      <c r="E220" s="603"/>
      <c r="F220" s="603"/>
      <c r="G220" s="603"/>
      <c r="H220" s="622"/>
      <c r="I220" s="603"/>
      <c r="J220" s="603"/>
      <c r="K220" s="596"/>
      <c r="L220" s="598"/>
      <c r="M220" s="605"/>
      <c r="N220" s="598">
        <f ca="1">IF(NOT(ISERROR(MATCH(M220,_xlfn.ANCHORARRAY(H223),0))),#REF!&amp;"Por favor no seleccionar los criterios de impacto",M220)</f>
        <v>0</v>
      </c>
      <c r="O220" s="596"/>
      <c r="P220" s="598"/>
      <c r="Q220" s="600"/>
      <c r="R220" s="26">
        <v>2</v>
      </c>
      <c r="S220" s="27" t="s">
        <v>474</v>
      </c>
      <c r="T220" s="27" t="s">
        <v>475</v>
      </c>
      <c r="U220" s="26" t="str">
        <f>IF(OR(V220="Preventivo",V220="Detectivo"),"Probabilidad",IF(V220="Correctivo","Impacto",""))</f>
        <v>Probabilidad</v>
      </c>
      <c r="V220" s="28" t="s">
        <v>53</v>
      </c>
      <c r="W220" s="28" t="s">
        <v>54</v>
      </c>
      <c r="X220" s="29" t="str">
        <f>IF(AND(V220="Preventivo",W220="Automático"),"50%",IF(AND(V220="Preventivo",W220="Manual"),"40%",IF(AND(V220="Detectivo",W220="Automático"),"40%",IF(AND(V220="Detectivo",W220="Manual"),"30%",IF(AND(V220="Correctivo",W220="Automático"),"35%",IF(AND(V220="Correctivo",W220="Manual"),"25%",""))))))</f>
        <v>30%</v>
      </c>
      <c r="Y220" s="23" t="s">
        <v>55</v>
      </c>
      <c r="Z220" s="28" t="s">
        <v>56</v>
      </c>
      <c r="AA220" s="23" t="s">
        <v>57</v>
      </c>
      <c r="AB220" s="815"/>
      <c r="AC220" s="596"/>
      <c r="AD220" s="812"/>
      <c r="AE220" s="596"/>
      <c r="AF220" s="812"/>
      <c r="AG220" s="600"/>
      <c r="AH220" s="603"/>
      <c r="AI220" s="23"/>
      <c r="AJ220" s="28"/>
      <c r="AK220" s="78"/>
      <c r="AL220" s="78"/>
      <c r="AM220" s="23"/>
      <c r="AN220" s="28"/>
    </row>
    <row r="221" spans="2:40" ht="35.25" customHeight="1">
      <c r="B221" s="768"/>
      <c r="C221" s="513"/>
      <c r="D221" s="836">
        <v>2</v>
      </c>
      <c r="E221" s="603" t="s">
        <v>121</v>
      </c>
      <c r="F221" s="603" t="s">
        <v>373</v>
      </c>
      <c r="G221" s="603" t="s">
        <v>374</v>
      </c>
      <c r="H221" s="622" t="s">
        <v>375</v>
      </c>
      <c r="I221" s="603" t="s">
        <v>77</v>
      </c>
      <c r="J221" s="603" t="s">
        <v>48</v>
      </c>
      <c r="K221" s="596" t="s">
        <v>49</v>
      </c>
      <c r="L221" s="598">
        <f>IF(K221="","",IF(K221="Muy Baja",0.2,IF(K221="Baja",0.4,IF(K221="Media",0.6,IF(K221="Alta",0.8,IF(K221="Muy Alta",1,))))))</f>
        <v>0.4</v>
      </c>
      <c r="M221" s="605" t="s">
        <v>152</v>
      </c>
      <c r="N221" s="598" t="str">
        <f>IF(M221="","",IF(NOT(ISERROR(MATCH(M221,'[26]Tabla Impacto'!$B$37:$B$39,0))),'[26]Tabla Impacto'!$F$37&amp;"Por favor no seleccionar los criterios de impacto(Afectación Económica o presupuestal y Pérdida Reputacional)",M221))</f>
        <v xml:space="preserve">     Genera altas consecuencias sobre la entidad</v>
      </c>
      <c r="O221" s="596" t="str">
        <f>IF(OR(M221='[26]Tabla Impacto'!$F$25,M221='[26]Tabla Impacto'!$F$31),"Leve",IF(OR(M221='[26]Tabla Impacto'!$F$26,M221='[26]Tabla Impacto'!$F$32),"Menor",IF(OR(M221='[26]Tabla Impacto'!$F$27,M221='[26]Tabla Impacto'!$F$33,M221='[26]Tabla Impacto'!$F$37),"Moderado",IF(OR(M221='[26]Tabla Impacto'!$F$28,M221='[26]Tabla Impacto'!$F$34,M221='[26]Tabla Impacto'!$F$38),"Mayor",IF(OR(M221='[26]Tabla Impacto'!$F$29,M221='[26]Tabla Impacto'!$F$35,M221='[26]Tabla Impacto'!$F$39),"Catastrófico","")))))</f>
        <v>Mayor</v>
      </c>
      <c r="P221" s="598">
        <f>IF(O221="","",IF(O221="Leve",0.2,IF(O221="Menor",0.4,IF(O221="Moderado",0.6,IF(O221="Mayor",0.8,IF(O221="Catastrófico",1,))))))</f>
        <v>0.8</v>
      </c>
      <c r="Q221" s="600" t="str">
        <f>IF(OR(AND(K221="Muy Baja",O221="Leve"),AND(K221="Muy Baja",O221="Menor"),AND(K221="Baja",O221="Leve")),"Bajo",IF(OR(AND(K221="Muy baja",O221="Moderado"),AND(K221="Baja",O221="Menor"),AND(K221="Baja",O221="Moderado"),AND(K221="Media",O221="Leve"),AND(K221="Media",O221="Menor"),AND(K221="Media",O221="Moderado"),AND(K221="Alta",O221="Leve"),AND(K221="Alta",O221="Menor")),"Moderado",IF(OR(AND(K221="Muy Baja",O221="Mayor"),AND(K221="Baja",O221="Mayor"),AND(K221="Media",O221="Mayor"),AND(K221="Alta",O221="Moderado"),AND(K221="Alta",O221="Mayor"),AND(K221="Muy Alta",O221="Leve"),AND(K221="Muy Alta",O221="Menor"),AND(K221="Muy Alta",O221="Moderado"),AND(K221="Muy Alta",O221="Mayor")),"Alto",IF(OR(AND(K221="Muy Baja",O221="Catastrófico"),AND(K221="Baja",O221="Catastrófico"),AND(K221="Media",O221="Catastrófico"),AND(K221="Alta",O221="Catastrófico"),AND(K221="Muy Alta",O221="Catastrófico")),"Extremo",""))))</f>
        <v>Alto</v>
      </c>
      <c r="R221" s="26">
        <v>1</v>
      </c>
      <c r="S221" s="27" t="s">
        <v>376</v>
      </c>
      <c r="T221" s="27" t="s">
        <v>377</v>
      </c>
      <c r="U221" s="26" t="str">
        <f>IF(OR(V221="Preventivo",V221="Detectivo"),"Probabilidad",IF(V221="Correctivo","Impacto",""))</f>
        <v>Probabilidad</v>
      </c>
      <c r="V221" s="28" t="s">
        <v>88</v>
      </c>
      <c r="W221" s="28" t="s">
        <v>54</v>
      </c>
      <c r="X221" s="29" t="str">
        <f>IF(AND(V221="Preventivo",W221="Automático"),"50%",IF(AND(V221="Preventivo",W221="Manual"),"40%",IF(AND(V221="Detectivo",W221="Automático"),"40%",IF(AND(V221="Detectivo",W221="Manual"),"30%",IF(AND(V221="Correctivo",W221="Automático"),"35%",IF(AND(V221="Correctivo",W221="Manual"),"25%",""))))))</f>
        <v>40%</v>
      </c>
      <c r="Y221" s="23" t="s">
        <v>55</v>
      </c>
      <c r="Z221" s="28" t="s">
        <v>56</v>
      </c>
      <c r="AA221" s="23" t="s">
        <v>57</v>
      </c>
      <c r="AB221" s="815">
        <f>IFERROR(IF(U221="Probabilidad",(L221-(+L221*X221)),IF(U221="Impacto",L221,"")),"")</f>
        <v>0.24</v>
      </c>
      <c r="AC221" s="596" t="str">
        <f>IFERROR(IF(AB221="","",IF(AB221&lt;=0.2,"Muy Baja",IF(AB221&lt;=0.4,"Baja",IF(AB221&lt;=0.6,"Media",IF(AB221&lt;=0.8,"Alta","Muy Alta"))))),"")</f>
        <v>Baja</v>
      </c>
      <c r="AD221" s="812">
        <f>+AB221</f>
        <v>0.24</v>
      </c>
      <c r="AE221" s="596" t="str">
        <f>IFERROR(IF(AF221="","",IF(AF221&lt;=0.2,"Leve",IF(AF221&lt;=0.4,"Menor",IF(AF221&lt;=0.6,"Moderado",IF(AF221&lt;=0.8,"Mayor","Catastrófico"))))),"")</f>
        <v>Mayor</v>
      </c>
      <c r="AF221" s="812">
        <f>IFERROR(IF(U221="Impacto",(P221-(+P221*X221)),IF(U221="Probabilidad",P221,"")),"")</f>
        <v>0.8</v>
      </c>
      <c r="AG221" s="600" t="str">
        <f>IFERROR(IF(OR(AND(AC221="Muy Baja",AE221="Leve"),AND(AC221="Muy Baja",AE221="Menor"),AND(AC221="Baja",AE221="Leve")),"Bajo",IF(OR(AND(AC221="Muy baja",AE221="Moderado"),AND(AC221="Baja",AE221="Menor"),AND(AC221="Baja",AE221="Moderado"),AND(AC221="Media",AE221="Leve"),AND(AC221="Media",AE221="Menor"),AND(AC221="Media",AE221="Moderado"),AND(AC221="Alta",AE221="Leve"),AND(AC221="Alta",AE221="Menor")),"Moderado",IF(OR(AND(AC221="Muy Baja",AE221="Mayor"),AND(AC221="Baja",AE221="Mayor"),AND(AC221="Media",AE221="Mayor"),AND(AC221="Alta",AE221="Moderado"),AND(AC221="Alta",AE221="Mayor"),AND(AC221="Muy Alta",AE221="Leve"),AND(AC221="Muy Alta",AE221="Menor"),AND(AC221="Muy Alta",AE221="Moderado"),AND(AC221="Muy Alta",AE221="Mayor")),"Alto",IF(OR(AND(AC221="Muy Baja",AE221="Catastrófico"),AND(AC221="Baja",AE221="Catastrófico"),AND(AC221="Media",AE221="Catastrófico"),AND(AC221="Alta",AE221="Catastrófico"),AND(AC221="Muy Alta",AE221="Catastrófico")),"Extremo","")))),"")</f>
        <v>Alto</v>
      </c>
      <c r="AH221" s="603" t="s">
        <v>97</v>
      </c>
      <c r="AI221" s="23"/>
      <c r="AJ221" s="28"/>
      <c r="AK221" s="78"/>
      <c r="AL221" s="78"/>
      <c r="AM221" s="23"/>
      <c r="AN221" s="28"/>
    </row>
    <row r="222" spans="2:40" ht="35.25" customHeight="1">
      <c r="B222" s="768"/>
      <c r="C222" s="513"/>
      <c r="D222" s="836"/>
      <c r="E222" s="603"/>
      <c r="F222" s="603"/>
      <c r="G222" s="603"/>
      <c r="H222" s="622"/>
      <c r="I222" s="603"/>
      <c r="J222" s="603"/>
      <c r="K222" s="596"/>
      <c r="L222" s="598"/>
      <c r="M222" s="605"/>
      <c r="N222" s="598">
        <f ca="1">IF(NOT(ISERROR(MATCH(M222,_xlfn.ANCHORARRAY(#REF!),0))),#REF!&amp;"Por favor no seleccionar los criterios de impacto",M222)</f>
        <v>0</v>
      </c>
      <c r="O222" s="596"/>
      <c r="P222" s="598"/>
      <c r="Q222" s="600"/>
      <c r="R222" s="26">
        <v>2</v>
      </c>
      <c r="S222" s="27" t="s">
        <v>378</v>
      </c>
      <c r="T222" s="27" t="s">
        <v>377</v>
      </c>
      <c r="U222" s="26" t="str">
        <f>IF(OR(V222="Preventivo",V222="Detectivo"),"Probabilidad",IF(V222="Correctivo","Impacto",""))</f>
        <v>Probabilidad</v>
      </c>
      <c r="V222" s="28" t="s">
        <v>53</v>
      </c>
      <c r="W222" s="28" t="s">
        <v>54</v>
      </c>
      <c r="X222" s="29" t="str">
        <f>IF(AND(V222="Preventivo",W222="Automático"),"50%",IF(AND(V222="Preventivo",W222="Manual"),"40%",IF(AND(V222="Detectivo",W222="Automático"),"40%",IF(AND(V222="Detectivo",W222="Manual"),"30%",IF(AND(V222="Correctivo",W222="Automático"),"35%",IF(AND(V222="Correctivo",W222="Manual"),"25%",""))))))</f>
        <v>30%</v>
      </c>
      <c r="Y222" s="23" t="s">
        <v>55</v>
      </c>
      <c r="Z222" s="28" t="s">
        <v>56</v>
      </c>
      <c r="AA222" s="23" t="s">
        <v>57</v>
      </c>
      <c r="AB222" s="815"/>
      <c r="AC222" s="596"/>
      <c r="AD222" s="812"/>
      <c r="AE222" s="596"/>
      <c r="AF222" s="812"/>
      <c r="AG222" s="600"/>
      <c r="AH222" s="603"/>
      <c r="AI222" s="23"/>
      <c r="AJ222" s="28"/>
      <c r="AK222" s="78"/>
      <c r="AL222" s="78"/>
      <c r="AM222" s="23"/>
      <c r="AN222" s="28"/>
    </row>
    <row r="223" spans="2:40" ht="35.25" customHeight="1" thickBot="1">
      <c r="B223" s="860"/>
      <c r="C223" s="863"/>
      <c r="D223" s="883"/>
      <c r="E223" s="882"/>
      <c r="F223" s="882"/>
      <c r="G223" s="882"/>
      <c r="H223" s="374"/>
      <c r="I223" s="374"/>
      <c r="J223" s="374"/>
      <c r="K223" s="374"/>
      <c r="L223" s="374"/>
      <c r="M223" s="374"/>
      <c r="N223" s="374"/>
      <c r="O223" s="375"/>
      <c r="P223" s="375"/>
      <c r="Q223" s="375"/>
      <c r="R223" s="376"/>
      <c r="S223" s="376"/>
      <c r="T223" s="376"/>
      <c r="U223" s="376"/>
      <c r="V223" s="376"/>
      <c r="W223" s="376"/>
      <c r="X223" s="376"/>
      <c r="Y223" s="376"/>
      <c r="Z223" s="376"/>
      <c r="AA223" s="376"/>
      <c r="AB223" s="376"/>
      <c r="AC223" s="376"/>
      <c r="AD223" s="376"/>
      <c r="AE223" s="375"/>
      <c r="AF223" s="377"/>
      <c r="AG223" s="378"/>
      <c r="AH223" s="377"/>
      <c r="AI223" s="379"/>
      <c r="AJ223" s="379"/>
      <c r="AK223" s="379"/>
      <c r="AL223" s="379"/>
      <c r="AM223" s="379"/>
      <c r="AN223" s="269"/>
    </row>
    <row r="224" spans="2:40" ht="37.5" customHeight="1" thickBot="1">
      <c r="B224" s="903" t="s">
        <v>476</v>
      </c>
      <c r="C224" s="68" t="s">
        <v>477</v>
      </c>
      <c r="D224" s="68" t="s">
        <v>2</v>
      </c>
      <c r="E224" s="69" t="s">
        <v>6</v>
      </c>
      <c r="F224" s="69" t="s">
        <v>7</v>
      </c>
      <c r="G224" s="69" t="s">
        <v>8</v>
      </c>
      <c r="H224" s="69" t="s">
        <v>9</v>
      </c>
      <c r="I224" s="69" t="s">
        <v>10</v>
      </c>
      <c r="J224" s="68" t="s">
        <v>11</v>
      </c>
      <c r="K224" s="68" t="s">
        <v>12</v>
      </c>
      <c r="L224" s="68" t="s">
        <v>13</v>
      </c>
      <c r="M224" s="68" t="s">
        <v>14</v>
      </c>
      <c r="N224" s="68" t="s">
        <v>15</v>
      </c>
      <c r="O224" s="68" t="s">
        <v>16</v>
      </c>
      <c r="P224" s="68" t="s">
        <v>13</v>
      </c>
      <c r="Q224" s="68" t="s">
        <v>17</v>
      </c>
      <c r="R224" s="68" t="s">
        <v>18</v>
      </c>
      <c r="S224" s="68" t="s">
        <v>19</v>
      </c>
      <c r="T224" s="68" t="s">
        <v>20</v>
      </c>
      <c r="U224" s="68" t="s">
        <v>21</v>
      </c>
      <c r="V224" s="68" t="s">
        <v>35</v>
      </c>
      <c r="W224" s="68" t="s">
        <v>36</v>
      </c>
      <c r="X224" s="68" t="s">
        <v>37</v>
      </c>
      <c r="Y224" s="68" t="s">
        <v>38</v>
      </c>
      <c r="Z224" s="68" t="s">
        <v>39</v>
      </c>
      <c r="AA224" s="69" t="s">
        <v>40</v>
      </c>
      <c r="AB224" s="68" t="s">
        <v>24</v>
      </c>
      <c r="AC224" s="68" t="s">
        <v>25</v>
      </c>
      <c r="AD224" s="69" t="s">
        <v>13</v>
      </c>
      <c r="AE224" s="68" t="s">
        <v>26</v>
      </c>
      <c r="AF224" s="69" t="s">
        <v>13</v>
      </c>
      <c r="AG224" s="68" t="s">
        <v>27</v>
      </c>
      <c r="AH224" s="69" t="s">
        <v>28</v>
      </c>
      <c r="AI224" s="68" t="s">
        <v>72</v>
      </c>
      <c r="AJ224" s="69" t="s">
        <v>30</v>
      </c>
      <c r="AK224" s="68" t="s">
        <v>31</v>
      </c>
      <c r="AL224" s="68" t="s">
        <v>32</v>
      </c>
      <c r="AM224" s="69" t="s">
        <v>33</v>
      </c>
      <c r="AN224" s="69" t="s">
        <v>34</v>
      </c>
    </row>
    <row r="225" spans="2:40" ht="21" customHeight="1" thickBot="1">
      <c r="B225" s="904"/>
      <c r="C225" s="901" t="s">
        <v>478</v>
      </c>
      <c r="D225" s="862"/>
      <c r="E225" s="862"/>
      <c r="F225" s="862"/>
      <c r="G225" s="862"/>
      <c r="H225" s="862"/>
      <c r="I225" s="862"/>
      <c r="J225" s="862"/>
      <c r="K225" s="862"/>
      <c r="L225" s="862"/>
      <c r="M225" s="862"/>
      <c r="N225" s="862"/>
      <c r="O225" s="862"/>
      <c r="P225" s="862"/>
      <c r="Q225" s="862"/>
      <c r="R225" s="862"/>
      <c r="S225" s="862"/>
      <c r="T225" s="862"/>
      <c r="U225" s="862"/>
      <c r="V225" s="862"/>
      <c r="W225" s="862"/>
      <c r="X225" s="862"/>
      <c r="Y225" s="862"/>
      <c r="Z225" s="862"/>
      <c r="AA225" s="862"/>
      <c r="AB225" s="862"/>
      <c r="AC225" s="862"/>
      <c r="AD225" s="862"/>
      <c r="AE225" s="862"/>
      <c r="AF225" s="862"/>
      <c r="AG225" s="862"/>
      <c r="AH225" s="862"/>
      <c r="AI225" s="70"/>
      <c r="AJ225" s="70"/>
      <c r="AK225" s="70"/>
      <c r="AL225" s="70"/>
      <c r="AM225" s="70"/>
      <c r="AN225" s="70"/>
    </row>
    <row r="226" spans="2:40" ht="225">
      <c r="B226" s="904"/>
      <c r="C226" s="906" t="s">
        <v>553</v>
      </c>
      <c r="D226" s="215">
        <v>1</v>
      </c>
      <c r="E226" s="232" t="s">
        <v>479</v>
      </c>
      <c r="F226" s="232" t="s">
        <v>554</v>
      </c>
      <c r="G226" s="232" t="s">
        <v>555</v>
      </c>
      <c r="H226" s="232" t="s">
        <v>556</v>
      </c>
      <c r="I226" s="244" t="s">
        <v>77</v>
      </c>
      <c r="J226" s="244" t="s">
        <v>480</v>
      </c>
      <c r="K226" s="424" t="s">
        <v>116</v>
      </c>
      <c r="L226" s="421">
        <f>_xlfn.IFNA(VLOOKUP(K226,[27]Aux!$A$2:$B$6,2,FALSE)," ")</f>
        <v>0.6</v>
      </c>
      <c r="M226" s="420" t="s">
        <v>112</v>
      </c>
      <c r="N226" s="420" t="s">
        <v>112</v>
      </c>
      <c r="O226" s="425" t="s">
        <v>113</v>
      </c>
      <c r="P226" s="422">
        <f>_xlfn.IFNA(VLOOKUP(O226,[27]Aux!$C$2:$D$6,2,FALSE)," ")</f>
        <v>0.6</v>
      </c>
      <c r="Q226" s="423" t="str">
        <f t="array" ref="Q226">_xlfn.IFNA(INDEX('[27]Riesgo Inherente'!$N$12:$N$36,MATCH(K226&amp;O226,'[27]Riesgo Inherente'!$K$12:$K$36&amp;'[27]Riesgo Inherente'!$L$12:$L$36,0),0)," ")</f>
        <v>Moderado</v>
      </c>
      <c r="R226" s="383">
        <v>1</v>
      </c>
      <c r="S226" s="244" t="s">
        <v>557</v>
      </c>
      <c r="T226" s="244" t="s">
        <v>484</v>
      </c>
      <c r="U226" s="384" t="s">
        <v>82</v>
      </c>
      <c r="V226" s="385" t="s">
        <v>88</v>
      </c>
      <c r="W226" s="385" t="s">
        <v>54</v>
      </c>
      <c r="X226" s="386">
        <f>_xlfn.IFNA(VLOOKUP(V226,[27]Aux!$G$2:$H$4,2,FALSE)+VLOOKUP(W226,[27]Aux!$I$2:$J$3,2,FALSE)," ")</f>
        <v>0.4</v>
      </c>
      <c r="Y226" s="384" t="s">
        <v>55</v>
      </c>
      <c r="Z226" s="385" t="s">
        <v>485</v>
      </c>
      <c r="AA226" s="383" t="s">
        <v>115</v>
      </c>
      <c r="AB226" s="40">
        <v>0.36</v>
      </c>
      <c r="AC226" s="387" t="s">
        <v>49</v>
      </c>
      <c r="AD226" s="29">
        <v>0.36</v>
      </c>
      <c r="AE226" s="102" t="s">
        <v>129</v>
      </c>
      <c r="AF226" s="29">
        <v>0.8</v>
      </c>
      <c r="AG226" s="25" t="str">
        <f>IFERROR(IF(OR(AND(AC226="Muy Baja",AE226="Leve"),AND(AC226="Muy Baja",AE226="Menor"),AND(AC226="Baja",AE226="Leve")),"Bajo",IF(OR(AND(AC226="Muy baja",AE226="Moderado"),AND(AC226="Baja",AE226="Menor"),AND(AC226="Baja",AE226="Moderado"),AND(AC226="Media",AE226="Leve"),AND(AC226="Media",AE226="Menor"),AND(AC226="Media",AE226="Moderado"),AND(AC226="Alta",AE226="Leve"),AND(AC226="Alta",AE226="Menor")),"Moderado",IF(OR(AND(AC226="Muy Baja",AE226="Mayor"),AND(AC226="Baja",AE226="Mayor"),AND(AC226="Media",AE226="Mayor"),AND(AC226="Alta",AE226="Moderado"),AND(AC226="Alta",AE226="Mayor"),AND(AC226="Muy Alta",AE226="Leve"),AND(AC226="Muy Alta",AE226="Menor"),AND(AC226="Muy Alta",AE226="Moderado"),AND(AC226="Muy Alta",AE226="Mayor")),"Alto",IF(OR(AND(AC226="Muy Baja",AE226="Catastrófico"),AND(AC226="Baja",AE226="Catastrófico"),AND(AC226="Media",AE226="Catastrófico"),AND(AC226="Alta",AE226="Catastrófico"),AND(AC226="Muy Alta",AE226="Catastrófico")),"Extremo","")))),"")</f>
        <v>Alto</v>
      </c>
      <c r="AH226" s="380" t="s">
        <v>481</v>
      </c>
      <c r="AI226" s="380" t="s">
        <v>558</v>
      </c>
      <c r="AJ226" s="380" t="s">
        <v>482</v>
      </c>
      <c r="AK226" s="381">
        <v>45658</v>
      </c>
      <c r="AL226" s="381">
        <v>45809</v>
      </c>
      <c r="AM226" s="380" t="s">
        <v>483</v>
      </c>
      <c r="AN226" s="380" t="s">
        <v>118</v>
      </c>
    </row>
    <row r="227" spans="2:40" ht="120">
      <c r="B227" s="904"/>
      <c r="C227" s="906"/>
      <c r="D227" s="215">
        <v>2</v>
      </c>
      <c r="E227" s="232" t="s">
        <v>479</v>
      </c>
      <c r="F227" s="232" t="s">
        <v>559</v>
      </c>
      <c r="G227" s="232" t="s">
        <v>560</v>
      </c>
      <c r="H227" s="232" t="s">
        <v>561</v>
      </c>
      <c r="I227" s="244" t="s">
        <v>77</v>
      </c>
      <c r="J227" s="244" t="s">
        <v>480</v>
      </c>
      <c r="K227" s="424" t="s">
        <v>116</v>
      </c>
      <c r="L227" s="421">
        <f>_xlfn.IFNA(VLOOKUP(K227,[27]Aux!$A$2:$B$6,2,FALSE)," ")</f>
        <v>0.6</v>
      </c>
      <c r="M227" s="98" t="s">
        <v>128</v>
      </c>
      <c r="N227" s="98" t="s">
        <v>128</v>
      </c>
      <c r="O227" s="425" t="s">
        <v>129</v>
      </c>
      <c r="P227" s="422">
        <v>0.8</v>
      </c>
      <c r="Q227" s="423" t="str">
        <f t="array" ref="Q227">_xlfn.IFNA(INDEX('[27]Riesgo Inherente'!$N$12:$N$36,MATCH(K227&amp;O227,'[27]Riesgo Inherente'!$K$12:$K$36&amp;'[27]Riesgo Inherente'!$L$12:$L$36,0),0)," ")</f>
        <v>Alto</v>
      </c>
      <c r="R227" s="382">
        <v>1</v>
      </c>
      <c r="S227" s="430" t="s">
        <v>486</v>
      </c>
      <c r="T227" s="382" t="s">
        <v>562</v>
      </c>
      <c r="U227" s="388" t="s">
        <v>82</v>
      </c>
      <c r="V227" s="389" t="s">
        <v>88</v>
      </c>
      <c r="W227" s="389" t="s">
        <v>54</v>
      </c>
      <c r="X227" s="390">
        <f>_xlfn.IFNA(VLOOKUP(V227,[27]Aux!$G$2:$H$4,2,FALSE)+VLOOKUP(W227,[27]Aux!$I$2:$J$3,2,FALSE)," ")</f>
        <v>0.4</v>
      </c>
      <c r="Y227" s="388" t="s">
        <v>55</v>
      </c>
      <c r="Z227" s="389" t="s">
        <v>485</v>
      </c>
      <c r="AA227" s="382" t="s">
        <v>115</v>
      </c>
      <c r="AB227" s="29">
        <v>0.36</v>
      </c>
      <c r="AC227" s="387" t="s">
        <v>49</v>
      </c>
      <c r="AD227" s="29">
        <v>0.36</v>
      </c>
      <c r="AE227" s="102" t="s">
        <v>129</v>
      </c>
      <c r="AF227" s="29">
        <v>0.8</v>
      </c>
      <c r="AG227" s="25" t="str">
        <f>IFERROR(IF(OR(AND(AC227="Muy Baja",AE227="Leve"),AND(AC227="Muy Baja",AE227="Menor"),AND(AC227="Baja",AE227="Leve")),"Bajo",IF(OR(AND(AC227="Muy baja",AE227="Moderado"),AND(AC227="Baja",AE227="Menor"),AND(AC227="Baja",AE227="Moderado"),AND(AC227="Media",AE227="Leve"),AND(AC227="Media",AE227="Menor"),AND(AC227="Media",AE227="Moderado"),AND(AC227="Alta",AE227="Leve"),AND(AC227="Alta",AE227="Menor")),"Moderado",IF(OR(AND(AC227="Muy Baja",AE227="Mayor"),AND(AC227="Baja",AE227="Mayor"),AND(AC227="Media",AE227="Mayor"),AND(AC227="Alta",AE227="Moderado"),AND(AC227="Alta",AE227="Mayor"),AND(AC227="Muy Alta",AE227="Leve"),AND(AC227="Muy Alta",AE227="Menor"),AND(AC227="Muy Alta",AE227="Moderado"),AND(AC227="Muy Alta",AE227="Mayor")),"Alto",IF(OR(AND(AC227="Muy Baja",AE227="Catastrófico"),AND(AC227="Baja",AE227="Catastrófico"),AND(AC227="Media",AE227="Catastrófico"),AND(AC227="Alta",AE227="Catastrófico"),AND(AC227="Muy Alta",AE227="Catastrófico")),"Extremo","")))),"")</f>
        <v>Alto</v>
      </c>
      <c r="AH227" s="380" t="s">
        <v>481</v>
      </c>
      <c r="AI227" s="391" t="s">
        <v>487</v>
      </c>
      <c r="AJ227" s="391" t="s">
        <v>482</v>
      </c>
      <c r="AK227" s="429">
        <v>45658</v>
      </c>
      <c r="AL227" s="429">
        <v>45809</v>
      </c>
      <c r="AM227" s="391" t="s">
        <v>483</v>
      </c>
      <c r="AN227" s="391" t="s">
        <v>118</v>
      </c>
    </row>
    <row r="228" spans="2:40" ht="36.75" customHeight="1" thickBot="1">
      <c r="B228" s="905"/>
      <c r="C228" s="392"/>
      <c r="D228" s="896"/>
      <c r="E228" s="897"/>
      <c r="F228" s="897"/>
      <c r="G228" s="897"/>
      <c r="H228" s="897"/>
      <c r="I228" s="897"/>
      <c r="J228" s="897"/>
      <c r="K228" s="897"/>
      <c r="L228" s="897"/>
      <c r="M228" s="897"/>
      <c r="N228" s="897"/>
      <c r="O228" s="897"/>
      <c r="P228" s="897"/>
      <c r="Q228" s="393"/>
      <c r="R228" s="898"/>
      <c r="S228" s="899"/>
      <c r="T228" s="899"/>
      <c r="U228" s="899"/>
      <c r="V228" s="899"/>
      <c r="W228" s="899"/>
      <c r="X228" s="899"/>
      <c r="Y228" s="899"/>
      <c r="Z228" s="900"/>
      <c r="AA228" s="393"/>
      <c r="AB228" s="899"/>
      <c r="AC228" s="899"/>
      <c r="AD228" s="899"/>
      <c r="AE228" s="899"/>
      <c r="AF228" s="899"/>
      <c r="AG228" s="899"/>
      <c r="AH228" s="900"/>
      <c r="AI228" s="394"/>
      <c r="AJ228" s="394"/>
      <c r="AK228" s="394"/>
      <c r="AL228" s="394"/>
      <c r="AM228" s="394"/>
      <c r="AN228" s="395"/>
    </row>
    <row r="229" spans="2:40" ht="30.75" customHeight="1" thickBot="1">
      <c r="B229" s="875" t="s">
        <v>488</v>
      </c>
      <c r="C229" s="68" t="s">
        <v>477</v>
      </c>
      <c r="D229" s="68" t="s">
        <v>2</v>
      </c>
      <c r="E229" s="69" t="s">
        <v>6</v>
      </c>
      <c r="F229" s="69" t="s">
        <v>7</v>
      </c>
      <c r="G229" s="69" t="s">
        <v>8</v>
      </c>
      <c r="H229" s="69" t="s">
        <v>9</v>
      </c>
      <c r="I229" s="69" t="s">
        <v>10</v>
      </c>
      <c r="J229" s="68" t="s">
        <v>11</v>
      </c>
      <c r="K229" s="68" t="s">
        <v>12</v>
      </c>
      <c r="L229" s="68" t="s">
        <v>13</v>
      </c>
      <c r="M229" s="68" t="s">
        <v>14</v>
      </c>
      <c r="N229" s="68" t="s">
        <v>15</v>
      </c>
      <c r="O229" s="68" t="s">
        <v>16</v>
      </c>
      <c r="P229" s="68" t="s">
        <v>13</v>
      </c>
      <c r="Q229" s="68" t="s">
        <v>17</v>
      </c>
      <c r="R229" s="68" t="s">
        <v>18</v>
      </c>
      <c r="S229" s="68" t="s">
        <v>19</v>
      </c>
      <c r="T229" s="68" t="s">
        <v>20</v>
      </c>
      <c r="U229" s="68" t="s">
        <v>21</v>
      </c>
      <c r="V229" s="68" t="s">
        <v>35</v>
      </c>
      <c r="W229" s="68" t="s">
        <v>36</v>
      </c>
      <c r="X229" s="68" t="s">
        <v>37</v>
      </c>
      <c r="Y229" s="68" t="s">
        <v>38</v>
      </c>
      <c r="Z229" s="68" t="s">
        <v>39</v>
      </c>
      <c r="AA229" s="69" t="s">
        <v>40</v>
      </c>
      <c r="AB229" s="68" t="s">
        <v>24</v>
      </c>
      <c r="AC229" s="68" t="s">
        <v>25</v>
      </c>
      <c r="AD229" s="69" t="s">
        <v>13</v>
      </c>
      <c r="AE229" s="68" t="s">
        <v>26</v>
      </c>
      <c r="AF229" s="69" t="s">
        <v>13</v>
      </c>
      <c r="AG229" s="68" t="s">
        <v>27</v>
      </c>
      <c r="AH229" s="69" t="s">
        <v>28</v>
      </c>
      <c r="AI229" s="68" t="s">
        <v>72</v>
      </c>
      <c r="AJ229" s="69" t="s">
        <v>30</v>
      </c>
      <c r="AK229" s="68" t="s">
        <v>31</v>
      </c>
      <c r="AL229" s="68" t="s">
        <v>32</v>
      </c>
      <c r="AM229" s="69" t="s">
        <v>33</v>
      </c>
      <c r="AN229" s="69" t="s">
        <v>34</v>
      </c>
    </row>
    <row r="230" spans="2:40" ht="22.5" customHeight="1" thickBot="1">
      <c r="B230" s="875"/>
      <c r="C230" s="901" t="s">
        <v>489</v>
      </c>
      <c r="D230" s="862"/>
      <c r="E230" s="862"/>
      <c r="F230" s="862"/>
      <c r="G230" s="862"/>
      <c r="H230" s="862"/>
      <c r="I230" s="862"/>
      <c r="J230" s="862"/>
      <c r="K230" s="862"/>
      <c r="L230" s="862"/>
      <c r="M230" s="862"/>
      <c r="N230" s="862"/>
      <c r="O230" s="862"/>
      <c r="P230" s="862"/>
      <c r="Q230" s="862"/>
      <c r="R230" s="862"/>
      <c r="S230" s="862"/>
      <c r="T230" s="862"/>
      <c r="U230" s="862"/>
      <c r="V230" s="862"/>
      <c r="W230" s="862"/>
      <c r="X230" s="862"/>
      <c r="Y230" s="862"/>
      <c r="Z230" s="862"/>
      <c r="AA230" s="862"/>
      <c r="AB230" s="862"/>
      <c r="AC230" s="862"/>
      <c r="AD230" s="862"/>
      <c r="AE230" s="862"/>
      <c r="AF230" s="862"/>
      <c r="AG230" s="862"/>
      <c r="AH230" s="862"/>
      <c r="AI230" s="337"/>
      <c r="AJ230" s="337"/>
      <c r="AK230" s="337"/>
      <c r="AL230" s="337"/>
      <c r="AM230" s="337"/>
      <c r="AN230" s="337"/>
    </row>
    <row r="231" spans="2:40" ht="47.25" customHeight="1">
      <c r="B231" s="875"/>
      <c r="C231" s="902" t="s">
        <v>490</v>
      </c>
      <c r="D231" s="840">
        <v>1</v>
      </c>
      <c r="E231" s="602" t="s">
        <v>44</v>
      </c>
      <c r="F231" s="602" t="s">
        <v>228</v>
      </c>
      <c r="G231" s="602" t="s">
        <v>229</v>
      </c>
      <c r="H231" s="613" t="s">
        <v>491</v>
      </c>
      <c r="I231" s="602" t="s">
        <v>77</v>
      </c>
      <c r="J231" s="602" t="s">
        <v>99</v>
      </c>
      <c r="K231" s="908" t="s">
        <v>116</v>
      </c>
      <c r="L231" s="597">
        <f>IF(K231="","",IF(K231="Muy Baja",0.2,IF(K231="Baja",0.4,IF(K231="Media",0.6,IF(K231="Alta",0.8,IF(K231="Muy Alta",1,))))))</f>
        <v>0.6</v>
      </c>
      <c r="M231" s="604" t="s">
        <v>152</v>
      </c>
      <c r="N231" s="597" t="str">
        <f>IF(M231="","",IF(NOT(ISERROR(MATCH(M231,'[28]Tabla Impacto'!$B$37:$B$39,0))),'[28]Tabla Impacto'!$F$37&amp;"Por favor no seleccionar los criterios de impacto(Afectación Económica o presupuestal y Pérdida Reputacional)",M231))</f>
        <v xml:space="preserve">     Genera altas consecuencias sobre la entidad</v>
      </c>
      <c r="O231" s="595" t="str">
        <f>IF(OR(M231='[28]Tabla Impacto'!$F$25,M231='[28]Tabla Impacto'!$F$31),"Leve",IF(OR(M231='[28]Tabla Impacto'!$F$26,M231='[28]Tabla Impacto'!$F$32),"Menor",IF(OR(M231='[28]Tabla Impacto'!$F$27,M231='[28]Tabla Impacto'!$F$33,M231='[28]Tabla Impacto'!$F$37),"Moderado",IF(OR(M231='[28]Tabla Impacto'!$F$28,M231='[28]Tabla Impacto'!$F$34,M231='[28]Tabla Impacto'!$F$38),"Mayor",IF(OR(M231='[28]Tabla Impacto'!$F$29,M231='[28]Tabla Impacto'!$F$35,M231='[28]Tabla Impacto'!$F$39),"Catastrófico","")))))</f>
        <v>Mayor</v>
      </c>
      <c r="P231" s="597">
        <f>IF(O231="","",IF(O231="Leve",0.2,IF(O231="Menor",0.4,IF(O231="Moderado",0.6,IF(O231="Mayor",0.8,IF(O231="Catastrófico",1,))))))</f>
        <v>0.8</v>
      </c>
      <c r="Q231" s="627" t="str">
        <f>IF(OR(AND(K231="Muy Baja",O231="Leve"),AND(K231="Muy Baja",O231="Menor"),AND(K231="Baja",O231="Leve")),"Bajo",IF(OR(AND(K231="Muy baja",O231="Moderado"),AND(K231="Baja",O231="Menor"),AND(K231="Baja",O231="Moderado"),AND(K231="Media",O231="Leve"),AND(K231="Media",O231="Menor"),AND(K231="Media",O231="Moderado"),AND(K231="Alta",O231="Leve"),AND(K231="Alta",O231="Menor")),"Moderado",IF(OR(AND(K231="Muy Baja",O231="Mayor"),AND(K231="Baja",O231="Mayor"),AND(K231="Media",O231="Mayor"),AND(K231="Alta",O231="Moderado"),AND(K231="Alta",O231="Mayor"),AND(K231="Muy Alta",O231="Leve"),AND(K231="Muy Alta",O231="Menor"),AND(K231="Muy Alta",O231="Moderado"),AND(K231="Muy Alta",O231="Mayor")),"Alto",IF(OR(AND(K231="Muy Baja",O231="Catastrófico"),AND(K231="Baja",O231="Catastrófico"),AND(K231="Media",O231="Catastrófico"),AND(K231="Alta",O231="Catastrófico"),AND(K231="Muy Alta",O231="Catastrófico")),"Extremo",""))))</f>
        <v>Alto</v>
      </c>
      <c r="R231" s="14">
        <v>1</v>
      </c>
      <c r="S231" s="66" t="s">
        <v>492</v>
      </c>
      <c r="T231" s="66" t="s">
        <v>371</v>
      </c>
      <c r="U231" s="14" t="str">
        <f>IF(OR(V231="Preventivo",V231="Detectivo"),"Probabilidad",IF(V231="Correctivo","Impacto",""))</f>
        <v>Probabilidad</v>
      </c>
      <c r="V231" s="17" t="s">
        <v>88</v>
      </c>
      <c r="W231" s="17" t="s">
        <v>54</v>
      </c>
      <c r="X231" s="18" t="str">
        <f>IF(AND(V231="Preventivo",W231="Automático"),"50%",IF(AND(V231="Preventivo",W231="Manual"),"40%",IF(AND(V231="Detectivo",W231="Automático"),"40%",IF(AND(V231="Detectivo",W231="Manual"),"30%",IF(AND(V231="Correctivo",W231="Automático"),"35%",IF(AND(V231="Correctivo",W231="Manual"),"25%",""))))))</f>
        <v>40%</v>
      </c>
      <c r="Y231" s="11" t="s">
        <v>101</v>
      </c>
      <c r="Z231" s="17" t="s">
        <v>56</v>
      </c>
      <c r="AA231" s="11" t="s">
        <v>57</v>
      </c>
      <c r="AB231" s="814">
        <f>IFERROR(IF(U231="Probabilidad",(L231-(+L231*X231)),IF(U231="Impacto",L231,"")),"")</f>
        <v>0.36</v>
      </c>
      <c r="AC231" s="595" t="str">
        <f>IFERROR(IF(AB231="","",IF(AB231&lt;=0.2,"Muy Baja",IF(AB231&lt;=0.4,"Baja",IF(AB231&lt;=0.6,"Media",IF(AB231&lt;=0.8,"Alta","Muy Alta"))))),"")</f>
        <v>Baja</v>
      </c>
      <c r="AD231" s="811">
        <f>+AB231</f>
        <v>0.36</v>
      </c>
      <c r="AE231" s="595" t="str">
        <f>IFERROR(IF(AF231="","",IF(AF231&lt;=0.2,"Leve",IF(AF231&lt;=0.4,"Menor",IF(AF231&lt;=0.6,"Moderado",IF(AF231&lt;=0.8,"Mayor","Catastrófico"))))),"")</f>
        <v>Mayor</v>
      </c>
      <c r="AF231" s="811">
        <f>IFERROR(IF(U231="Impacto",(P231-(+P231*X231)),IF(U231="Probabilidad",P231,"")),"")</f>
        <v>0.8</v>
      </c>
      <c r="AG231" s="599" t="str">
        <f>IFERROR(IF(OR(AND(AC231="Muy Baja",AE231="Leve"),AND(AC231="Muy Baja",AE231="Menor"),AND(AC231="Baja",AE231="Leve")),"Bajo",IF(OR(AND(AC231="Muy baja",AE231="Moderado"),AND(AC231="Baja",AE231="Menor"),AND(AC231="Baja",AE231="Moderado"),AND(AC231="Media",AE231="Leve"),AND(AC231="Media",AE231="Menor"),AND(AC231="Media",AE231="Moderado"),AND(AC231="Alta",AE231="Leve"),AND(AC231="Alta",AE231="Menor")),"Moderado",IF(OR(AND(AC231="Muy Baja",AE231="Mayor"),AND(AC231="Baja",AE231="Mayor"),AND(AC231="Media",AE231="Mayor"),AND(AC231="Alta",AE231="Moderado"),AND(AC231="Alta",AE231="Mayor"),AND(AC231="Muy Alta",AE231="Leve"),AND(AC231="Muy Alta",AE231="Menor"),AND(AC231="Muy Alta",AE231="Moderado"),AND(AC231="Muy Alta",AE231="Mayor")),"Alto",IF(OR(AND(AC231="Muy Baja",AE231="Catastrófico"),AND(AC231="Baja",AE231="Catastrófico"),AND(AC231="Media",AE231="Catastrófico"),AND(AC231="Alta",AE231="Catastrófico"),AND(AC231="Muy Alta",AE231="Catastrófico")),"Extremo","")))),"")</f>
        <v>Alto</v>
      </c>
      <c r="AH231" s="907" t="s">
        <v>97</v>
      </c>
      <c r="AI231" s="11"/>
      <c r="AJ231" s="17"/>
      <c r="AK231" s="145"/>
      <c r="AL231" s="145"/>
      <c r="AM231" s="11"/>
      <c r="AN231" s="17"/>
    </row>
    <row r="232" spans="2:40" ht="47.25" customHeight="1">
      <c r="B232" s="875"/>
      <c r="C232" s="902"/>
      <c r="D232" s="836"/>
      <c r="E232" s="603"/>
      <c r="F232" s="603"/>
      <c r="G232" s="603"/>
      <c r="H232" s="622"/>
      <c r="I232" s="603"/>
      <c r="J232" s="603"/>
      <c r="K232" s="909"/>
      <c r="L232" s="598"/>
      <c r="M232" s="605"/>
      <c r="N232" s="598">
        <f ca="1">IF(NOT(ISERROR(MATCH(M232,_xlfn.ANCHORARRAY(H235),0))),#REF!&amp;"Por favor no seleccionar los criterios de impacto",M232)</f>
        <v>0</v>
      </c>
      <c r="O232" s="596"/>
      <c r="P232" s="598"/>
      <c r="Q232" s="624"/>
      <c r="R232" s="26">
        <v>2</v>
      </c>
      <c r="S232" s="27" t="s">
        <v>493</v>
      </c>
      <c r="T232" s="27" t="s">
        <v>371</v>
      </c>
      <c r="U232" s="26" t="str">
        <f>IF(OR(V232="Preventivo",V232="Detectivo"),"Probabilidad",IF(V232="Correctivo","Impacto",""))</f>
        <v>Probabilidad</v>
      </c>
      <c r="V232" s="28" t="s">
        <v>88</v>
      </c>
      <c r="W232" s="28" t="s">
        <v>54</v>
      </c>
      <c r="X232" s="29" t="str">
        <f>IF(AND(V232="Preventivo",W232="Automático"),"50%",IF(AND(V232="Preventivo",W232="Manual"),"40%",IF(AND(V232="Detectivo",W232="Automático"),"40%",IF(AND(V232="Detectivo",W232="Manual"),"30%",IF(AND(V232="Correctivo",W232="Automático"),"35%",IF(AND(V232="Correctivo",W232="Manual"),"25%",""))))))</f>
        <v>40%</v>
      </c>
      <c r="Y232" s="23" t="s">
        <v>101</v>
      </c>
      <c r="Z232" s="28" t="s">
        <v>56</v>
      </c>
      <c r="AA232" s="23" t="s">
        <v>57</v>
      </c>
      <c r="AB232" s="815"/>
      <c r="AC232" s="596"/>
      <c r="AD232" s="812"/>
      <c r="AE232" s="596"/>
      <c r="AF232" s="812"/>
      <c r="AG232" s="600"/>
      <c r="AH232" s="602"/>
      <c r="AI232" s="23"/>
      <c r="AJ232" s="28"/>
      <c r="AK232" s="78"/>
      <c r="AL232" s="78"/>
      <c r="AM232" s="23"/>
      <c r="AN232" s="28"/>
    </row>
    <row r="233" spans="2:40" ht="47.25" customHeight="1">
      <c r="B233" s="875"/>
      <c r="C233" s="902"/>
      <c r="D233" s="836">
        <v>2</v>
      </c>
      <c r="E233" s="603" t="s">
        <v>121</v>
      </c>
      <c r="F233" s="603" t="s">
        <v>373</v>
      </c>
      <c r="G233" s="603" t="s">
        <v>374</v>
      </c>
      <c r="H233" s="622" t="s">
        <v>375</v>
      </c>
      <c r="I233" s="603" t="s">
        <v>77</v>
      </c>
      <c r="J233" s="603" t="s">
        <v>48</v>
      </c>
      <c r="K233" s="596" t="s">
        <v>49</v>
      </c>
      <c r="L233" s="598">
        <f>IF(K233="","",IF(K233="Muy Baja",0.2,IF(K233="Baja",0.4,IF(K233="Media",0.6,IF(K233="Alta",0.8,IF(K233="Muy Alta",1,))))))</f>
        <v>0.4</v>
      </c>
      <c r="M233" s="605" t="s">
        <v>152</v>
      </c>
      <c r="N233" s="598" t="str">
        <f>IF(M233="","",IF(NOT(ISERROR(MATCH(M233,'[28]Tabla Impacto'!$B$37:$B$39,0))),'[28]Tabla Impacto'!$F$37&amp;"Por favor no seleccionar los criterios de impacto(Afectación Económica o presupuestal y Pérdida Reputacional)",M233))</f>
        <v xml:space="preserve">     Genera altas consecuencias sobre la entidad</v>
      </c>
      <c r="O233" s="596" t="str">
        <f>IF(OR(M233='[28]Tabla Impacto'!$F$25,M233='[28]Tabla Impacto'!$F$31),"Leve",IF(OR(M233='[28]Tabla Impacto'!$F$26,M233='[28]Tabla Impacto'!$F$32),"Menor",IF(OR(M233='[28]Tabla Impacto'!$F$27,M233='[28]Tabla Impacto'!$F$33,M233='[28]Tabla Impacto'!$F$37),"Moderado",IF(OR(M233='[28]Tabla Impacto'!$F$28,M233='[28]Tabla Impacto'!$F$34,M233='[28]Tabla Impacto'!$F$38),"Mayor",IF(OR(M233='[28]Tabla Impacto'!$F$29,M233='[28]Tabla Impacto'!$F$35,M233='[28]Tabla Impacto'!$F$39),"Catastrófico","")))))</f>
        <v>Mayor</v>
      </c>
      <c r="P233" s="598">
        <f>IF(O233="","",IF(O233="Leve",0.2,IF(O233="Menor",0.4,IF(O233="Moderado",0.6,IF(O233="Mayor",0.8,IF(O233="Catastrófico",1,))))))</f>
        <v>0.8</v>
      </c>
      <c r="Q233" s="624" t="str">
        <f>IF(OR(AND(K233="Muy Baja",O233="Leve"),AND(K233="Muy Baja",O233="Menor"),AND(K233="Baja",O233="Leve")),"Bajo",IF(OR(AND(K233="Muy baja",O233="Moderado"),AND(K233="Baja",O233="Menor"),AND(K233="Baja",O233="Moderado"),AND(K233="Media",O233="Leve"),AND(K233="Media",O233="Menor"),AND(K233="Media",O233="Moderado"),AND(K233="Alta",O233="Leve"),AND(K233="Alta",O233="Menor")),"Moderado",IF(OR(AND(K233="Muy Baja",O233="Mayor"),AND(K233="Baja",O233="Mayor"),AND(K233="Media",O233="Mayor"),AND(K233="Alta",O233="Moderado"),AND(K233="Alta",O233="Mayor"),AND(K233="Muy Alta",O233="Leve"),AND(K233="Muy Alta",O233="Menor"),AND(K233="Muy Alta",O233="Moderado"),AND(K233="Muy Alta",O233="Mayor")),"Alto",IF(OR(AND(K233="Muy Baja",O233="Catastrófico"),AND(K233="Baja",O233="Catastrófico"),AND(K233="Media",O233="Catastrófico"),AND(K233="Alta",O233="Catastrófico"),AND(K233="Muy Alta",O233="Catastrófico")),"Extremo",""))))</f>
        <v>Alto</v>
      </c>
      <c r="R233" s="26">
        <v>1</v>
      </c>
      <c r="S233" s="27" t="s">
        <v>376</v>
      </c>
      <c r="T233" s="27" t="s">
        <v>377</v>
      </c>
      <c r="U233" s="26" t="str">
        <f>IF(OR(V233="Preventivo",V233="Detectivo"),"Probabilidad",IF(V233="Correctivo","Impacto",""))</f>
        <v>Probabilidad</v>
      </c>
      <c r="V233" s="28" t="s">
        <v>88</v>
      </c>
      <c r="W233" s="28" t="s">
        <v>54</v>
      </c>
      <c r="X233" s="29" t="str">
        <f>IF(AND(V233="Preventivo",W233="Automático"),"50%",IF(AND(V233="Preventivo",W233="Manual"),"40%",IF(AND(V233="Detectivo",W233="Automático"),"40%",IF(AND(V233="Detectivo",W233="Manual"),"30%",IF(AND(V233="Correctivo",W233="Automático"),"35%",IF(AND(V233="Correctivo",W233="Manual"),"25%",""))))))</f>
        <v>40%</v>
      </c>
      <c r="Y233" s="23" t="s">
        <v>55</v>
      </c>
      <c r="Z233" s="28" t="s">
        <v>56</v>
      </c>
      <c r="AA233" s="23" t="s">
        <v>57</v>
      </c>
      <c r="AB233" s="815">
        <f>IFERROR(IF(U233="Probabilidad",(L233-(+L233*X233)),IF(U233="Impacto",L233,"")),"")</f>
        <v>0.24</v>
      </c>
      <c r="AC233" s="596" t="str">
        <f>IFERROR(IF(AB233="","",IF(AB233&lt;=0.2,"Muy Baja",IF(AB233&lt;=0.4,"Baja",IF(AB233&lt;=0.6,"Media",IF(AB233&lt;=0.8,"Alta","Muy Alta"))))),"")</f>
        <v>Baja</v>
      </c>
      <c r="AD233" s="812">
        <f>+AB233</f>
        <v>0.24</v>
      </c>
      <c r="AE233" s="596" t="str">
        <f>IFERROR(IF(AF233="","",IF(AF233&lt;=0.2,"Leve",IF(AF233&lt;=0.4,"Menor",IF(AF233&lt;=0.6,"Moderado",IF(AF233&lt;=0.8,"Mayor","Catastrófico"))))),"")</f>
        <v>Mayor</v>
      </c>
      <c r="AF233" s="812">
        <f>IFERROR(IF(U233="Impacto",(P233-(+P233*X233)),IF(U233="Probabilidad",P233,"")),"")</f>
        <v>0.8</v>
      </c>
      <c r="AG233" s="600" t="str">
        <f>IFERROR(IF(OR(AND(AC233="Muy Baja",AE233="Leve"),AND(AC233="Muy Baja",AE233="Menor"),AND(AC233="Baja",AE233="Leve")),"Bajo",IF(OR(AND(AC233="Muy baja",AE233="Moderado"),AND(AC233="Baja",AE233="Menor"),AND(AC233="Baja",AE233="Moderado"),AND(AC233="Media",AE233="Leve"),AND(AC233="Media",AE233="Menor"),AND(AC233="Media",AE233="Moderado"),AND(AC233="Alta",AE233="Leve"),AND(AC233="Alta",AE233="Menor")),"Moderado",IF(OR(AND(AC233="Muy Baja",AE233="Mayor"),AND(AC233="Baja",AE233="Mayor"),AND(AC233="Media",AE233="Mayor"),AND(AC233="Alta",AE233="Moderado"),AND(AC233="Alta",AE233="Mayor"),AND(AC233="Muy Alta",AE233="Leve"),AND(AC233="Muy Alta",AE233="Menor"),AND(AC233="Muy Alta",AE233="Moderado"),AND(AC233="Muy Alta",AE233="Mayor")),"Alto",IF(OR(AND(AC233="Muy Baja",AE233="Catastrófico"),AND(AC233="Baja",AE233="Catastrófico"),AND(AC233="Media",AE233="Catastrófico"),AND(AC233="Alta",AE233="Catastrófico"),AND(AC233="Muy Alta",AE233="Catastrófico")),"Extremo","")))),"")</f>
        <v>Alto</v>
      </c>
      <c r="AH233" s="603" t="s">
        <v>97</v>
      </c>
      <c r="AI233" s="23"/>
      <c r="AJ233" s="28"/>
      <c r="AK233" s="78"/>
      <c r="AL233" s="78"/>
      <c r="AM233" s="23"/>
      <c r="AN233" s="28"/>
    </row>
    <row r="234" spans="2:40" ht="47.25" customHeight="1">
      <c r="B234" s="875"/>
      <c r="C234" s="902"/>
      <c r="D234" s="930"/>
      <c r="E234" s="795"/>
      <c r="F234" s="795"/>
      <c r="G234" s="795"/>
      <c r="H234" s="796"/>
      <c r="I234" s="795"/>
      <c r="J234" s="795"/>
      <c r="K234" s="596"/>
      <c r="L234" s="615"/>
      <c r="M234" s="616"/>
      <c r="N234" s="615">
        <f ca="1">IF(NOT(ISERROR(MATCH(M234,_xlfn.ANCHORARRAY(#REF!),0))),#REF!&amp;"Por favor no seleccionar los criterios de impacto",M234)</f>
        <v>0</v>
      </c>
      <c r="O234" s="614"/>
      <c r="P234" s="615"/>
      <c r="Q234" s="674"/>
      <c r="R234" s="37">
        <v>2</v>
      </c>
      <c r="S234" s="38" t="s">
        <v>378</v>
      </c>
      <c r="T234" s="38" t="s">
        <v>377</v>
      </c>
      <c r="U234" s="37" t="str">
        <f>IF(OR(V234="Preventivo",V234="Detectivo"),"Probabilidad",IF(V234="Correctivo","Impacto",""))</f>
        <v>Probabilidad</v>
      </c>
      <c r="V234" s="39" t="s">
        <v>53</v>
      </c>
      <c r="W234" s="39" t="s">
        <v>54</v>
      </c>
      <c r="X234" s="40" t="str">
        <f>IF(AND(V234="Preventivo",W234="Automático"),"50%",IF(AND(V234="Preventivo",W234="Manual"),"40%",IF(AND(V234="Detectivo",W234="Automático"),"40%",IF(AND(V234="Detectivo",W234="Manual"),"30%",IF(AND(V234="Correctivo",W234="Automático"),"35%",IF(AND(V234="Correctivo",W234="Manual"),"25%",""))))))</f>
        <v>30%</v>
      </c>
      <c r="Y234" s="36" t="s">
        <v>55</v>
      </c>
      <c r="Z234" s="39" t="s">
        <v>56</v>
      </c>
      <c r="AA234" s="36" t="s">
        <v>57</v>
      </c>
      <c r="AB234" s="929"/>
      <c r="AC234" s="614"/>
      <c r="AD234" s="923"/>
      <c r="AE234" s="614"/>
      <c r="AF234" s="923"/>
      <c r="AG234" s="606"/>
      <c r="AH234" s="795"/>
      <c r="AI234" s="36"/>
      <c r="AJ234" s="39"/>
      <c r="AK234" s="82"/>
      <c r="AL234" s="82"/>
      <c r="AM234" s="36"/>
      <c r="AN234" s="39"/>
    </row>
    <row r="235" spans="2:40" ht="39" customHeight="1" thickBot="1">
      <c r="B235" s="875"/>
      <c r="C235" s="924"/>
      <c r="D235" s="925"/>
      <c r="E235" s="925"/>
      <c r="F235" s="925"/>
      <c r="G235" s="925"/>
      <c r="H235" s="925"/>
      <c r="I235" s="925"/>
      <c r="J235" s="925"/>
      <c r="K235" s="925"/>
      <c r="L235" s="925"/>
      <c r="M235" s="925"/>
      <c r="N235" s="925"/>
      <c r="O235" s="925"/>
      <c r="P235" s="396"/>
      <c r="Q235" s="926"/>
      <c r="R235" s="927"/>
      <c r="S235" s="927"/>
      <c r="T235" s="927"/>
      <c r="U235" s="927"/>
      <c r="V235" s="927"/>
      <c r="W235" s="927"/>
      <c r="X235" s="927"/>
      <c r="Y235" s="928"/>
      <c r="Z235" s="396"/>
      <c r="AA235" s="927"/>
      <c r="AB235" s="927"/>
      <c r="AC235" s="927"/>
      <c r="AD235" s="927"/>
      <c r="AE235" s="927"/>
      <c r="AF235" s="927"/>
      <c r="AG235" s="928"/>
      <c r="AH235" s="397"/>
      <c r="AI235" s="397"/>
      <c r="AJ235" s="397"/>
      <c r="AK235" s="397"/>
      <c r="AL235" s="397"/>
      <c r="AM235" s="398"/>
      <c r="AN235" s="399"/>
    </row>
    <row r="236" spans="2:40" ht="15" customHeight="1" thickBot="1">
      <c r="B236" s="400" t="s">
        <v>494</v>
      </c>
      <c r="C236" s="916" t="s">
        <v>542</v>
      </c>
      <c r="D236" s="917"/>
      <c r="E236" s="917"/>
      <c r="F236" s="917"/>
      <c r="G236" s="917"/>
      <c r="H236" s="917"/>
      <c r="I236" s="917"/>
      <c r="J236" s="917"/>
      <c r="K236" s="917"/>
      <c r="L236" s="917"/>
      <c r="M236" s="917"/>
      <c r="N236" s="917"/>
      <c r="O236" s="917"/>
      <c r="P236" s="917"/>
      <c r="Q236" s="918"/>
      <c r="R236" s="402" t="s">
        <v>495</v>
      </c>
      <c r="S236" s="919" t="s">
        <v>496</v>
      </c>
      <c r="T236" s="920"/>
      <c r="U236" s="920"/>
      <c r="V236" s="920"/>
      <c r="W236" s="920"/>
      <c r="X236" s="920"/>
      <c r="Y236" s="920"/>
      <c r="Z236" s="920"/>
      <c r="AA236" s="920"/>
      <c r="AB236" s="920"/>
      <c r="AC236" s="920"/>
      <c r="AD236" s="921"/>
      <c r="AE236" s="403" t="s">
        <v>497</v>
      </c>
      <c r="AF236" s="922" t="s">
        <v>541</v>
      </c>
      <c r="AG236" s="917"/>
      <c r="AH236" s="917"/>
      <c r="AI236" s="401"/>
      <c r="AJ236" s="401"/>
      <c r="AK236" s="401"/>
      <c r="AL236" s="401"/>
      <c r="AM236" s="401"/>
      <c r="AN236" s="404"/>
    </row>
    <row r="237" spans="2:40" hidden="1">
      <c r="B237" s="1"/>
      <c r="C237" s="405"/>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2"/>
      <c r="AH237" s="1"/>
      <c r="AI237" s="1"/>
      <c r="AJ237" s="1"/>
      <c r="AK237" s="1"/>
      <c r="AL237" s="1"/>
      <c r="AM237" s="1"/>
      <c r="AN237" s="1"/>
    </row>
    <row r="238" spans="2:40"/>
    <row r="239" spans="2:40"/>
    <row r="240" spans="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sheetData>
  <mergeCells count="1297">
    <mergeCell ref="C89:AH89"/>
    <mergeCell ref="B69:B91"/>
    <mergeCell ref="C90:C91"/>
    <mergeCell ref="B27:B37"/>
    <mergeCell ref="C40:C42"/>
    <mergeCell ref="C236:Q236"/>
    <mergeCell ref="S236:AD236"/>
    <mergeCell ref="AF236:AH236"/>
    <mergeCell ref="AF233:AF234"/>
    <mergeCell ref="AG233:AG234"/>
    <mergeCell ref="AH233:AH234"/>
    <mergeCell ref="C235:O235"/>
    <mergeCell ref="Q235:Y235"/>
    <mergeCell ref="AA235:AG235"/>
    <mergeCell ref="P233:P234"/>
    <mergeCell ref="Q233:Q234"/>
    <mergeCell ref="AB233:AB234"/>
    <mergeCell ref="AC233:AC234"/>
    <mergeCell ref="AD233:AD234"/>
    <mergeCell ref="AE233:AE234"/>
    <mergeCell ref="J233:J234"/>
    <mergeCell ref="K233:K234"/>
    <mergeCell ref="L233:L234"/>
    <mergeCell ref="M233:M234"/>
    <mergeCell ref="N233:N234"/>
    <mergeCell ref="O233:O234"/>
    <mergeCell ref="D233:D234"/>
    <mergeCell ref="E233:E234"/>
    <mergeCell ref="F233:F234"/>
    <mergeCell ref="G233:G234"/>
    <mergeCell ref="H233:H234"/>
    <mergeCell ref="I233:I234"/>
    <mergeCell ref="AC231:AC232"/>
    <mergeCell ref="AD231:AD232"/>
    <mergeCell ref="AE231:AE232"/>
    <mergeCell ref="AF231:AF232"/>
    <mergeCell ref="AG231:AG232"/>
    <mergeCell ref="AH231:AH232"/>
    <mergeCell ref="M231:M232"/>
    <mergeCell ref="N231:N232"/>
    <mergeCell ref="O231:O232"/>
    <mergeCell ref="P231:P232"/>
    <mergeCell ref="Q231:Q232"/>
    <mergeCell ref="AB231:AB232"/>
    <mergeCell ref="G231:G232"/>
    <mergeCell ref="H231:H232"/>
    <mergeCell ref="I231:I232"/>
    <mergeCell ref="J231:J232"/>
    <mergeCell ref="K231:K232"/>
    <mergeCell ref="L231:L232"/>
    <mergeCell ref="D228:P228"/>
    <mergeCell ref="R228:Z228"/>
    <mergeCell ref="AB228:AH228"/>
    <mergeCell ref="B229:B235"/>
    <mergeCell ref="C230:AH230"/>
    <mergeCell ref="C231:C234"/>
    <mergeCell ref="D231:D232"/>
    <mergeCell ref="E231:E232"/>
    <mergeCell ref="F231:F232"/>
    <mergeCell ref="AH221:AH222"/>
    <mergeCell ref="D223:E223"/>
    <mergeCell ref="F223:G223"/>
    <mergeCell ref="B224:B228"/>
    <mergeCell ref="C225:AH225"/>
    <mergeCell ref="C226:C227"/>
    <mergeCell ref="AB221:AB222"/>
    <mergeCell ref="AC221:AC222"/>
    <mergeCell ref="AD221:AD222"/>
    <mergeCell ref="AE221:AE222"/>
    <mergeCell ref="AF221:AF222"/>
    <mergeCell ref="AG221:AG222"/>
    <mergeCell ref="L221:L222"/>
    <mergeCell ref="M221:M222"/>
    <mergeCell ref="N221:N222"/>
    <mergeCell ref="O221:O222"/>
    <mergeCell ref="P221:P222"/>
    <mergeCell ref="Q221:Q222"/>
    <mergeCell ref="B217:B223"/>
    <mergeCell ref="C218:AH218"/>
    <mergeCell ref="C219:C223"/>
    <mergeCell ref="AG219:AG220"/>
    <mergeCell ref="AH219:AH220"/>
    <mergeCell ref="D221:D222"/>
    <mergeCell ref="E221:E222"/>
    <mergeCell ref="F221:F222"/>
    <mergeCell ref="G221:G222"/>
    <mergeCell ref="H221:H222"/>
    <mergeCell ref="I221:I222"/>
    <mergeCell ref="J221:J222"/>
    <mergeCell ref="K221:K222"/>
    <mergeCell ref="Q219:Q220"/>
    <mergeCell ref="AB219:AB220"/>
    <mergeCell ref="AC219:AC220"/>
    <mergeCell ref="AD219:AD220"/>
    <mergeCell ref="AE219:AE220"/>
    <mergeCell ref="AF219:AF220"/>
    <mergeCell ref="K219:K220"/>
    <mergeCell ref="L219:L220"/>
    <mergeCell ref="M219:M220"/>
    <mergeCell ref="N219:N220"/>
    <mergeCell ref="O219:O220"/>
    <mergeCell ref="P219:P220"/>
    <mergeCell ref="D219:D220"/>
    <mergeCell ref="E219:E220"/>
    <mergeCell ref="F219:F220"/>
    <mergeCell ref="G219:G220"/>
    <mergeCell ref="H219:H220"/>
    <mergeCell ref="I219:I220"/>
    <mergeCell ref="J219:J220"/>
    <mergeCell ref="N214:N215"/>
    <mergeCell ref="O214:O215"/>
    <mergeCell ref="P214:P215"/>
    <mergeCell ref="Q214:Q215"/>
    <mergeCell ref="D216:E216"/>
    <mergeCell ref="F216:G216"/>
    <mergeCell ref="H214:H215"/>
    <mergeCell ref="I214:I215"/>
    <mergeCell ref="J214:J215"/>
    <mergeCell ref="K214:K215"/>
    <mergeCell ref="L214:L215"/>
    <mergeCell ref="M214:M215"/>
    <mergeCell ref="P209:P210"/>
    <mergeCell ref="Q209:Q210"/>
    <mergeCell ref="D211:E211"/>
    <mergeCell ref="F211:G211"/>
    <mergeCell ref="C213:AH213"/>
    <mergeCell ref="C214:C216"/>
    <mergeCell ref="D214:D215"/>
    <mergeCell ref="E214:E215"/>
    <mergeCell ref="F214:F215"/>
    <mergeCell ref="G214:G215"/>
    <mergeCell ref="J209:J210"/>
    <mergeCell ref="K209:K210"/>
    <mergeCell ref="L209:L210"/>
    <mergeCell ref="M209:M210"/>
    <mergeCell ref="N209:N210"/>
    <mergeCell ref="O209:O210"/>
    <mergeCell ref="D206:E206"/>
    <mergeCell ref="F206:G206"/>
    <mergeCell ref="C208:AH208"/>
    <mergeCell ref="C209:C211"/>
    <mergeCell ref="D209:D210"/>
    <mergeCell ref="E209:E210"/>
    <mergeCell ref="F209:F210"/>
    <mergeCell ref="G209:G210"/>
    <mergeCell ref="H209:H210"/>
    <mergeCell ref="I209:I210"/>
    <mergeCell ref="L204:L205"/>
    <mergeCell ref="M204:M205"/>
    <mergeCell ref="N204:N205"/>
    <mergeCell ref="O204:O205"/>
    <mergeCell ref="P204:P205"/>
    <mergeCell ref="Q204:Q205"/>
    <mergeCell ref="P202:P203"/>
    <mergeCell ref="Q202:Q203"/>
    <mergeCell ref="D204:D205"/>
    <mergeCell ref="E204:E205"/>
    <mergeCell ref="F204:F205"/>
    <mergeCell ref="G204:G205"/>
    <mergeCell ref="H204:H205"/>
    <mergeCell ref="I204:I205"/>
    <mergeCell ref="J204:J205"/>
    <mergeCell ref="K204:K205"/>
    <mergeCell ref="J202:J203"/>
    <mergeCell ref="K202:K203"/>
    <mergeCell ref="L202:L203"/>
    <mergeCell ref="M202:M203"/>
    <mergeCell ref="N202:N203"/>
    <mergeCell ref="O202:O203"/>
    <mergeCell ref="Q198:Q199"/>
    <mergeCell ref="D200:E200"/>
    <mergeCell ref="F200:G200"/>
    <mergeCell ref="C202:C206"/>
    <mergeCell ref="D202:D203"/>
    <mergeCell ref="E202:E203"/>
    <mergeCell ref="F202:F203"/>
    <mergeCell ref="G202:G203"/>
    <mergeCell ref="H202:H203"/>
    <mergeCell ref="I202:I203"/>
    <mergeCell ref="K198:K199"/>
    <mergeCell ref="L198:L199"/>
    <mergeCell ref="M198:M199"/>
    <mergeCell ref="N198:N199"/>
    <mergeCell ref="O198:O199"/>
    <mergeCell ref="P198:P199"/>
    <mergeCell ref="O196:O197"/>
    <mergeCell ref="P196:P197"/>
    <mergeCell ref="Q196:Q197"/>
    <mergeCell ref="D198:D199"/>
    <mergeCell ref="E198:E199"/>
    <mergeCell ref="F198:F199"/>
    <mergeCell ref="G198:G199"/>
    <mergeCell ref="H198:H199"/>
    <mergeCell ref="I198:I199"/>
    <mergeCell ref="J198:J199"/>
    <mergeCell ref="I196:I197"/>
    <mergeCell ref="J196:J197"/>
    <mergeCell ref="K196:K197"/>
    <mergeCell ref="L196:L197"/>
    <mergeCell ref="M196:M197"/>
    <mergeCell ref="N196:N197"/>
    <mergeCell ref="AH192:AH193"/>
    <mergeCell ref="D194:E194"/>
    <mergeCell ref="F194:G194"/>
    <mergeCell ref="C195:AH195"/>
    <mergeCell ref="C196:C200"/>
    <mergeCell ref="D196:D197"/>
    <mergeCell ref="E196:E197"/>
    <mergeCell ref="F196:F197"/>
    <mergeCell ref="G196:G197"/>
    <mergeCell ref="H196:H197"/>
    <mergeCell ref="AB192:AB193"/>
    <mergeCell ref="AC192:AC193"/>
    <mergeCell ref="AD192:AD193"/>
    <mergeCell ref="AE192:AE193"/>
    <mergeCell ref="AF192:AF193"/>
    <mergeCell ref="AG192:AG193"/>
    <mergeCell ref="V192:V193"/>
    <mergeCell ref="W192:W193"/>
    <mergeCell ref="X192:X193"/>
    <mergeCell ref="Y192:Y193"/>
    <mergeCell ref="Z192:Z193"/>
    <mergeCell ref="AA192:AA193"/>
    <mergeCell ref="P192:P193"/>
    <mergeCell ref="Q192:Q193"/>
    <mergeCell ref="R192:R193"/>
    <mergeCell ref="S192:S193"/>
    <mergeCell ref="T192:T193"/>
    <mergeCell ref="U192:U193"/>
    <mergeCell ref="J192:J193"/>
    <mergeCell ref="K192:K193"/>
    <mergeCell ref="L192:L193"/>
    <mergeCell ref="M192:M193"/>
    <mergeCell ref="N192:N193"/>
    <mergeCell ref="O192:O193"/>
    <mergeCell ref="D192:D193"/>
    <mergeCell ref="E192:E193"/>
    <mergeCell ref="F192:F193"/>
    <mergeCell ref="G192:G193"/>
    <mergeCell ref="H192:H193"/>
    <mergeCell ref="I192:I193"/>
    <mergeCell ref="L190:L191"/>
    <mergeCell ref="M190:M191"/>
    <mergeCell ref="N190:N191"/>
    <mergeCell ref="O190:O191"/>
    <mergeCell ref="P190:P191"/>
    <mergeCell ref="Q190:Q191"/>
    <mergeCell ref="F190:F191"/>
    <mergeCell ref="G190:G191"/>
    <mergeCell ref="H190:H191"/>
    <mergeCell ref="I190:I191"/>
    <mergeCell ref="J190:J191"/>
    <mergeCell ref="K190:K191"/>
    <mergeCell ref="O185:O186"/>
    <mergeCell ref="P185:P186"/>
    <mergeCell ref="Q185:Q186"/>
    <mergeCell ref="D187:E187"/>
    <mergeCell ref="F187:G187"/>
    <mergeCell ref="B188:B216"/>
    <mergeCell ref="C189:AH189"/>
    <mergeCell ref="C190:C194"/>
    <mergeCell ref="D190:D191"/>
    <mergeCell ref="E190:E191"/>
    <mergeCell ref="I185:I186"/>
    <mergeCell ref="J185:J186"/>
    <mergeCell ref="K185:K186"/>
    <mergeCell ref="L185:L186"/>
    <mergeCell ref="M185:M186"/>
    <mergeCell ref="N185:N186"/>
    <mergeCell ref="O183:O184"/>
    <mergeCell ref="P183:P184"/>
    <mergeCell ref="Q183:Q184"/>
    <mergeCell ref="T183:T184"/>
    <mergeCell ref="AH183:AH184"/>
    <mergeCell ref="D185:D186"/>
    <mergeCell ref="E185:E186"/>
    <mergeCell ref="F185:F186"/>
    <mergeCell ref="G185:G186"/>
    <mergeCell ref="H185:H186"/>
    <mergeCell ref="I183:I184"/>
    <mergeCell ref="J183:J184"/>
    <mergeCell ref="K183:K184"/>
    <mergeCell ref="L183:L184"/>
    <mergeCell ref="M183:M184"/>
    <mergeCell ref="N183:N184"/>
    <mergeCell ref="Q181:Q182"/>
    <mergeCell ref="D183:D184"/>
    <mergeCell ref="E183:E184"/>
    <mergeCell ref="F183:F184"/>
    <mergeCell ref="G183:G184"/>
    <mergeCell ref="H183:H184"/>
    <mergeCell ref="Q179:Q180"/>
    <mergeCell ref="D181:D182"/>
    <mergeCell ref="E181:E182"/>
    <mergeCell ref="F181:F182"/>
    <mergeCell ref="G181:G182"/>
    <mergeCell ref="H181:H182"/>
    <mergeCell ref="I181:I182"/>
    <mergeCell ref="J181:J182"/>
    <mergeCell ref="K181:K182"/>
    <mergeCell ref="L181:L182"/>
    <mergeCell ref="K179:K180"/>
    <mergeCell ref="L179:L180"/>
    <mergeCell ref="M179:M180"/>
    <mergeCell ref="N179:N180"/>
    <mergeCell ref="O179:O180"/>
    <mergeCell ref="P179:P180"/>
    <mergeCell ref="B177:B187"/>
    <mergeCell ref="C178:AH178"/>
    <mergeCell ref="C179:C187"/>
    <mergeCell ref="D179:D180"/>
    <mergeCell ref="E179:E180"/>
    <mergeCell ref="F179:F180"/>
    <mergeCell ref="G179:G180"/>
    <mergeCell ref="H179:H180"/>
    <mergeCell ref="I179:I180"/>
    <mergeCell ref="J179:J180"/>
    <mergeCell ref="AE174:AE175"/>
    <mergeCell ref="AF174:AF175"/>
    <mergeCell ref="AG174:AG175"/>
    <mergeCell ref="AH174:AH175"/>
    <mergeCell ref="D176:E176"/>
    <mergeCell ref="F176:G176"/>
    <mergeCell ref="O174:O175"/>
    <mergeCell ref="P174:P175"/>
    <mergeCell ref="Q174:Q175"/>
    <mergeCell ref="AB174:AB175"/>
    <mergeCell ref="AC174:AC175"/>
    <mergeCell ref="AD174:AD175"/>
    <mergeCell ref="I174:I175"/>
    <mergeCell ref="J174:J175"/>
    <mergeCell ref="K174:K175"/>
    <mergeCell ref="L174:L175"/>
    <mergeCell ref="M174:M175"/>
    <mergeCell ref="N174:N175"/>
    <mergeCell ref="M181:M182"/>
    <mergeCell ref="N181:N182"/>
    <mergeCell ref="O181:O182"/>
    <mergeCell ref="P181:P182"/>
    <mergeCell ref="AG172:AG173"/>
    <mergeCell ref="AH172:AH173"/>
    <mergeCell ref="D174:D175"/>
    <mergeCell ref="E174:E175"/>
    <mergeCell ref="F174:F175"/>
    <mergeCell ref="G174:G175"/>
    <mergeCell ref="H174:H175"/>
    <mergeCell ref="N172:N173"/>
    <mergeCell ref="O172:O173"/>
    <mergeCell ref="P172:P173"/>
    <mergeCell ref="Q172:Q173"/>
    <mergeCell ref="AB172:AB173"/>
    <mergeCell ref="AC172:AC173"/>
    <mergeCell ref="H172:H173"/>
    <mergeCell ref="I172:I173"/>
    <mergeCell ref="J172:J173"/>
    <mergeCell ref="K172:K173"/>
    <mergeCell ref="L172:L173"/>
    <mergeCell ref="M172:M173"/>
    <mergeCell ref="B170:B176"/>
    <mergeCell ref="C171:AH171"/>
    <mergeCell ref="C172:C176"/>
    <mergeCell ref="D172:D173"/>
    <mergeCell ref="E172:E173"/>
    <mergeCell ref="F172:F173"/>
    <mergeCell ref="G172:G173"/>
    <mergeCell ref="K167:K168"/>
    <mergeCell ref="L167:L168"/>
    <mergeCell ref="M167:M168"/>
    <mergeCell ref="N167:N168"/>
    <mergeCell ref="O167:O168"/>
    <mergeCell ref="P167:P168"/>
    <mergeCell ref="O165:O166"/>
    <mergeCell ref="P165:P166"/>
    <mergeCell ref="Q165:Q166"/>
    <mergeCell ref="D167:D168"/>
    <mergeCell ref="E167:E168"/>
    <mergeCell ref="F167:F168"/>
    <mergeCell ref="G167:G168"/>
    <mergeCell ref="H167:H168"/>
    <mergeCell ref="I167:I168"/>
    <mergeCell ref="J167:J168"/>
    <mergeCell ref="I165:I166"/>
    <mergeCell ref="J165:J166"/>
    <mergeCell ref="K165:K166"/>
    <mergeCell ref="L165:L166"/>
    <mergeCell ref="M165:M166"/>
    <mergeCell ref="N165:N166"/>
    <mergeCell ref="AD172:AD173"/>
    <mergeCell ref="AE172:AE173"/>
    <mergeCell ref="AF172:AF173"/>
    <mergeCell ref="D165:D166"/>
    <mergeCell ref="E165:E166"/>
    <mergeCell ref="F165:F166"/>
    <mergeCell ref="G165:G166"/>
    <mergeCell ref="H165:H166"/>
    <mergeCell ref="D163:D164"/>
    <mergeCell ref="E163:E164"/>
    <mergeCell ref="F163:F164"/>
    <mergeCell ref="G163:G164"/>
    <mergeCell ref="H163:H164"/>
    <mergeCell ref="I163:I164"/>
    <mergeCell ref="J163:J164"/>
    <mergeCell ref="K163:K164"/>
    <mergeCell ref="L163:L164"/>
    <mergeCell ref="Q167:Q168"/>
    <mergeCell ref="D169:E169"/>
    <mergeCell ref="F169:G169"/>
    <mergeCell ref="L161:L162"/>
    <mergeCell ref="M161:M162"/>
    <mergeCell ref="N161:N162"/>
    <mergeCell ref="D161:D162"/>
    <mergeCell ref="E161:E162"/>
    <mergeCell ref="F161:F162"/>
    <mergeCell ref="G161:G162"/>
    <mergeCell ref="H161:H162"/>
    <mergeCell ref="Q159:Q160"/>
    <mergeCell ref="K159:K160"/>
    <mergeCell ref="L159:L160"/>
    <mergeCell ref="M159:M160"/>
    <mergeCell ref="N159:N160"/>
    <mergeCell ref="O159:O160"/>
    <mergeCell ref="P159:P160"/>
    <mergeCell ref="M163:M164"/>
    <mergeCell ref="N163:N164"/>
    <mergeCell ref="O163:O164"/>
    <mergeCell ref="P163:P164"/>
    <mergeCell ref="Q163:Q164"/>
    <mergeCell ref="B157:B169"/>
    <mergeCell ref="C158:AH158"/>
    <mergeCell ref="C159:C169"/>
    <mergeCell ref="D159:D160"/>
    <mergeCell ref="E159:E160"/>
    <mergeCell ref="F159:F160"/>
    <mergeCell ref="G159:G160"/>
    <mergeCell ref="H159:H160"/>
    <mergeCell ref="I159:I160"/>
    <mergeCell ref="J159:J160"/>
    <mergeCell ref="O161:O162"/>
    <mergeCell ref="P161:P162"/>
    <mergeCell ref="Q161:Q162"/>
    <mergeCell ref="AH154:AH155"/>
    <mergeCell ref="D156:E156"/>
    <mergeCell ref="F156:G156"/>
    <mergeCell ref="X154:X155"/>
    <mergeCell ref="Y154:Y155"/>
    <mergeCell ref="Z154:Z155"/>
    <mergeCell ref="AA154:AA155"/>
    <mergeCell ref="AB154:AB155"/>
    <mergeCell ref="AC154:AC155"/>
    <mergeCell ref="Q154:Q155"/>
    <mergeCell ref="S154:S155"/>
    <mergeCell ref="T154:T155"/>
    <mergeCell ref="U154:U155"/>
    <mergeCell ref="V154:V155"/>
    <mergeCell ref="W154:W155"/>
    <mergeCell ref="K154:K155"/>
    <mergeCell ref="I161:I162"/>
    <mergeCell ref="J161:J162"/>
    <mergeCell ref="K161:K162"/>
    <mergeCell ref="L154:L155"/>
    <mergeCell ref="M154:M155"/>
    <mergeCell ref="N154:N155"/>
    <mergeCell ref="O154:O155"/>
    <mergeCell ref="P154:P155"/>
    <mergeCell ref="AF152:AF153"/>
    <mergeCell ref="AG152:AG153"/>
    <mergeCell ref="AH152:AH153"/>
    <mergeCell ref="D154:D155"/>
    <mergeCell ref="E154:E155"/>
    <mergeCell ref="F154:F155"/>
    <mergeCell ref="G154:G155"/>
    <mergeCell ref="H154:H155"/>
    <mergeCell ref="I154:I155"/>
    <mergeCell ref="J154:J155"/>
    <mergeCell ref="Z152:Z153"/>
    <mergeCell ref="AA152:AA153"/>
    <mergeCell ref="AB152:AB153"/>
    <mergeCell ref="AC152:AC153"/>
    <mergeCell ref="AD152:AD153"/>
    <mergeCell ref="AE152:AE153"/>
    <mergeCell ref="T152:T153"/>
    <mergeCell ref="U152:U153"/>
    <mergeCell ref="V152:V153"/>
    <mergeCell ref="W152:W153"/>
    <mergeCell ref="X152:X153"/>
    <mergeCell ref="Y152:Y153"/>
    <mergeCell ref="M152:M153"/>
    <mergeCell ref="N152:N153"/>
    <mergeCell ref="O152:O153"/>
    <mergeCell ref="P152:P153"/>
    <mergeCell ref="Q152:Q153"/>
    <mergeCell ref="S152:S153"/>
    <mergeCell ref="AD154:AD155"/>
    <mergeCell ref="AE154:AE155"/>
    <mergeCell ref="AF154:AF155"/>
    <mergeCell ref="AG154:AG155"/>
    <mergeCell ref="AF150:AF151"/>
    <mergeCell ref="AG150:AG151"/>
    <mergeCell ref="V150:V151"/>
    <mergeCell ref="W150:W151"/>
    <mergeCell ref="X150:X151"/>
    <mergeCell ref="Y150:Y151"/>
    <mergeCell ref="Z150:Z151"/>
    <mergeCell ref="AA150:AA151"/>
    <mergeCell ref="O150:O151"/>
    <mergeCell ref="P150:P151"/>
    <mergeCell ref="Q150:Q151"/>
    <mergeCell ref="S150:S151"/>
    <mergeCell ref="T150:T151"/>
    <mergeCell ref="U150:U151"/>
    <mergeCell ref="AB150:AB151"/>
    <mergeCell ref="AC150:AC151"/>
    <mergeCell ref="AD150:AD151"/>
    <mergeCell ref="AE150:AE151"/>
    <mergeCell ref="I150:I151"/>
    <mergeCell ref="J150:J151"/>
    <mergeCell ref="K150:K151"/>
    <mergeCell ref="L150:L151"/>
    <mergeCell ref="M150:M151"/>
    <mergeCell ref="N150:N151"/>
    <mergeCell ref="Q145:Q146"/>
    <mergeCell ref="D147:E147"/>
    <mergeCell ref="F147:G147"/>
    <mergeCell ref="C149:AH149"/>
    <mergeCell ref="C150:C156"/>
    <mergeCell ref="D150:D151"/>
    <mergeCell ref="E150:E151"/>
    <mergeCell ref="F150:F151"/>
    <mergeCell ref="G150:G151"/>
    <mergeCell ref="H150:H151"/>
    <mergeCell ref="K145:K146"/>
    <mergeCell ref="L145:L146"/>
    <mergeCell ref="M145:M146"/>
    <mergeCell ref="N145:N146"/>
    <mergeCell ref="O145:O146"/>
    <mergeCell ref="P145:P146"/>
    <mergeCell ref="AH150:AH151"/>
    <mergeCell ref="D152:D153"/>
    <mergeCell ref="E152:E153"/>
    <mergeCell ref="F152:F153"/>
    <mergeCell ref="G152:G153"/>
    <mergeCell ref="H152:H153"/>
    <mergeCell ref="I152:I153"/>
    <mergeCell ref="J152:J153"/>
    <mergeCell ref="K152:K153"/>
    <mergeCell ref="L152:L153"/>
    <mergeCell ref="O143:O144"/>
    <mergeCell ref="P143:P144"/>
    <mergeCell ref="Q143:Q144"/>
    <mergeCell ref="D145:D146"/>
    <mergeCell ref="E145:E146"/>
    <mergeCell ref="F145:F146"/>
    <mergeCell ref="G145:G146"/>
    <mergeCell ref="H145:H146"/>
    <mergeCell ref="I145:I146"/>
    <mergeCell ref="J145:J146"/>
    <mergeCell ref="I143:I144"/>
    <mergeCell ref="J143:J144"/>
    <mergeCell ref="K143:K144"/>
    <mergeCell ref="L143:L144"/>
    <mergeCell ref="M143:M144"/>
    <mergeCell ref="N143:N144"/>
    <mergeCell ref="C143:C147"/>
    <mergeCell ref="D143:D144"/>
    <mergeCell ref="E143:E144"/>
    <mergeCell ref="F143:F144"/>
    <mergeCell ref="G143:G144"/>
    <mergeCell ref="H143:H144"/>
    <mergeCell ref="O138:O139"/>
    <mergeCell ref="P138:P139"/>
    <mergeCell ref="Q138:Q139"/>
    <mergeCell ref="D140:E140"/>
    <mergeCell ref="F140:G140"/>
    <mergeCell ref="C142:AH142"/>
    <mergeCell ref="I138:I139"/>
    <mergeCell ref="J138:J139"/>
    <mergeCell ref="K138:K139"/>
    <mergeCell ref="L138:L139"/>
    <mergeCell ref="M138:M139"/>
    <mergeCell ref="N138:N139"/>
    <mergeCell ref="M136:M137"/>
    <mergeCell ref="N136:N137"/>
    <mergeCell ref="O136:O137"/>
    <mergeCell ref="P136:P137"/>
    <mergeCell ref="Q136:Q137"/>
    <mergeCell ref="D138:D139"/>
    <mergeCell ref="E138:E139"/>
    <mergeCell ref="F138:F139"/>
    <mergeCell ref="G138:G139"/>
    <mergeCell ref="H138:H139"/>
    <mergeCell ref="C132:C140"/>
    <mergeCell ref="D132:D133"/>
    <mergeCell ref="E132:E133"/>
    <mergeCell ref="F132:F133"/>
    <mergeCell ref="G132:G133"/>
    <mergeCell ref="H132:H133"/>
    <mergeCell ref="Q134:Q135"/>
    <mergeCell ref="D136:D137"/>
    <mergeCell ref="E136:E137"/>
    <mergeCell ref="F136:F137"/>
    <mergeCell ref="G136:G137"/>
    <mergeCell ref="H136:H137"/>
    <mergeCell ref="I136:I137"/>
    <mergeCell ref="J136:J137"/>
    <mergeCell ref="K136:K137"/>
    <mergeCell ref="L136:L137"/>
    <mergeCell ref="K134:K135"/>
    <mergeCell ref="L134:L135"/>
    <mergeCell ref="M134:M135"/>
    <mergeCell ref="N134:N135"/>
    <mergeCell ref="O134:O135"/>
    <mergeCell ref="P134:P135"/>
    <mergeCell ref="O132:O133"/>
    <mergeCell ref="P132:P133"/>
    <mergeCell ref="Q132:Q133"/>
    <mergeCell ref="D134:D135"/>
    <mergeCell ref="E134:E135"/>
    <mergeCell ref="F134:F135"/>
    <mergeCell ref="G134:G135"/>
    <mergeCell ref="H134:H135"/>
    <mergeCell ref="I134:I135"/>
    <mergeCell ref="J134:J135"/>
    <mergeCell ref="I132:I133"/>
    <mergeCell ref="J132:J133"/>
    <mergeCell ref="K132:K133"/>
    <mergeCell ref="L132:L133"/>
    <mergeCell ref="M132:M133"/>
    <mergeCell ref="N132:N133"/>
    <mergeCell ref="AB123:AH123"/>
    <mergeCell ref="C125:AH125"/>
    <mergeCell ref="C126:C129"/>
    <mergeCell ref="D129:E129"/>
    <mergeCell ref="F129:G129"/>
    <mergeCell ref="C131:AH131"/>
    <mergeCell ref="N121:N122"/>
    <mergeCell ref="O121:O122"/>
    <mergeCell ref="P121:P122"/>
    <mergeCell ref="Q121:Q122"/>
    <mergeCell ref="D123:E123"/>
    <mergeCell ref="F123:G123"/>
    <mergeCell ref="H121:H122"/>
    <mergeCell ref="I121:I122"/>
    <mergeCell ref="J121:J122"/>
    <mergeCell ref="K121:K122"/>
    <mergeCell ref="L121:L122"/>
    <mergeCell ref="M121:M122"/>
    <mergeCell ref="AN116:AN117"/>
    <mergeCell ref="D118:E118"/>
    <mergeCell ref="F118:G118"/>
    <mergeCell ref="AB118:AH118"/>
    <mergeCell ref="C120:AH120"/>
    <mergeCell ref="C121:C123"/>
    <mergeCell ref="D121:D122"/>
    <mergeCell ref="E121:E122"/>
    <mergeCell ref="F121:F122"/>
    <mergeCell ref="G121:G122"/>
    <mergeCell ref="AH116:AH117"/>
    <mergeCell ref="AI116:AI117"/>
    <mergeCell ref="AJ116:AJ117"/>
    <mergeCell ref="AK116:AK117"/>
    <mergeCell ref="AL116:AL117"/>
    <mergeCell ref="AM116:AM117"/>
    <mergeCell ref="AB116:AB117"/>
    <mergeCell ref="AC116:AC117"/>
    <mergeCell ref="AD116:AD117"/>
    <mergeCell ref="AE116:AE117"/>
    <mergeCell ref="AF116:AF117"/>
    <mergeCell ref="AG116:AG117"/>
    <mergeCell ref="V116:V117"/>
    <mergeCell ref="W116:W117"/>
    <mergeCell ref="X116:X117"/>
    <mergeCell ref="Y116:Y117"/>
    <mergeCell ref="Z116:Z117"/>
    <mergeCell ref="AA116:AA117"/>
    <mergeCell ref="O116:O117"/>
    <mergeCell ref="P116:P117"/>
    <mergeCell ref="Q116:Q117"/>
    <mergeCell ref="S116:S117"/>
    <mergeCell ref="T116:T117"/>
    <mergeCell ref="U116:U117"/>
    <mergeCell ref="I116:I117"/>
    <mergeCell ref="J116:J117"/>
    <mergeCell ref="K116:K117"/>
    <mergeCell ref="L116:L117"/>
    <mergeCell ref="M116:M117"/>
    <mergeCell ref="N116:N117"/>
    <mergeCell ref="AJ114:AJ115"/>
    <mergeCell ref="AK114:AK115"/>
    <mergeCell ref="AL114:AL115"/>
    <mergeCell ref="AM114:AM115"/>
    <mergeCell ref="AN114:AN115"/>
    <mergeCell ref="D116:D117"/>
    <mergeCell ref="E116:E117"/>
    <mergeCell ref="F116:F117"/>
    <mergeCell ref="G116:G117"/>
    <mergeCell ref="H116:H117"/>
    <mergeCell ref="AD114:AD115"/>
    <mergeCell ref="AE114:AE115"/>
    <mergeCell ref="AF114:AF115"/>
    <mergeCell ref="AG114:AG115"/>
    <mergeCell ref="AH114:AH115"/>
    <mergeCell ref="AI114:AI115"/>
    <mergeCell ref="X114:X115"/>
    <mergeCell ref="Y114:Y115"/>
    <mergeCell ref="Z114:Z115"/>
    <mergeCell ref="AA114:AA115"/>
    <mergeCell ref="AB114:AB115"/>
    <mergeCell ref="AC114:AC115"/>
    <mergeCell ref="Q114:Q115"/>
    <mergeCell ref="S114:S115"/>
    <mergeCell ref="T114:T115"/>
    <mergeCell ref="U114:U115"/>
    <mergeCell ref="V114:V115"/>
    <mergeCell ref="W114:W115"/>
    <mergeCell ref="K114:K115"/>
    <mergeCell ref="L114:L115"/>
    <mergeCell ref="M114:M115"/>
    <mergeCell ref="N114:N115"/>
    <mergeCell ref="O114:O115"/>
    <mergeCell ref="P114:P115"/>
    <mergeCell ref="AL112:AL113"/>
    <mergeCell ref="AM112:AM113"/>
    <mergeCell ref="AN112:AN113"/>
    <mergeCell ref="D114:D115"/>
    <mergeCell ref="E114:E115"/>
    <mergeCell ref="F114:F115"/>
    <mergeCell ref="G114:G115"/>
    <mergeCell ref="H114:H115"/>
    <mergeCell ref="I114:I115"/>
    <mergeCell ref="J114:J115"/>
    <mergeCell ref="AF112:AF113"/>
    <mergeCell ref="AG112:AG113"/>
    <mergeCell ref="AH112:AH113"/>
    <mergeCell ref="AI112:AI113"/>
    <mergeCell ref="AJ112:AJ113"/>
    <mergeCell ref="AK112:AK113"/>
    <mergeCell ref="Z112:Z113"/>
    <mergeCell ref="AA112:AA113"/>
    <mergeCell ref="AB112:AB113"/>
    <mergeCell ref="AC112:AC113"/>
    <mergeCell ref="AD112:AD113"/>
    <mergeCell ref="AE112:AE113"/>
    <mergeCell ref="T112:T113"/>
    <mergeCell ref="U112:U113"/>
    <mergeCell ref="V112:V113"/>
    <mergeCell ref="W112:W113"/>
    <mergeCell ref="X112:X113"/>
    <mergeCell ref="Y112:Y113"/>
    <mergeCell ref="N112:N113"/>
    <mergeCell ref="O112:O113"/>
    <mergeCell ref="P112:P113"/>
    <mergeCell ref="Q112:Q113"/>
    <mergeCell ref="R112:R113"/>
    <mergeCell ref="S112:S113"/>
    <mergeCell ref="H112:H113"/>
    <mergeCell ref="I112:I113"/>
    <mergeCell ref="J112:J113"/>
    <mergeCell ref="K112:K113"/>
    <mergeCell ref="L112:L113"/>
    <mergeCell ref="M112:M113"/>
    <mergeCell ref="Q105:Q106"/>
    <mergeCell ref="D109:E109"/>
    <mergeCell ref="F109:G109"/>
    <mergeCell ref="B110:B156"/>
    <mergeCell ref="C111:AH111"/>
    <mergeCell ref="C112:C118"/>
    <mergeCell ref="D112:D113"/>
    <mergeCell ref="E112:E113"/>
    <mergeCell ref="F112:F113"/>
    <mergeCell ref="G112:G113"/>
    <mergeCell ref="K105:K106"/>
    <mergeCell ref="L105:L106"/>
    <mergeCell ref="M105:M106"/>
    <mergeCell ref="N105:N106"/>
    <mergeCell ref="O105:O106"/>
    <mergeCell ref="P105:P106"/>
    <mergeCell ref="O103:O104"/>
    <mergeCell ref="P103:P104"/>
    <mergeCell ref="Q103:Q104"/>
    <mergeCell ref="D105:D106"/>
    <mergeCell ref="E105:E106"/>
    <mergeCell ref="F105:F106"/>
    <mergeCell ref="G105:G106"/>
    <mergeCell ref="H105:H106"/>
    <mergeCell ref="I105:I106"/>
    <mergeCell ref="J105:J106"/>
    <mergeCell ref="I103:I104"/>
    <mergeCell ref="J103:J104"/>
    <mergeCell ref="K103:K104"/>
    <mergeCell ref="L103:L104"/>
    <mergeCell ref="M103:M104"/>
    <mergeCell ref="N103:N104"/>
    <mergeCell ref="Q101:Q102"/>
    <mergeCell ref="D103:D104"/>
    <mergeCell ref="E103:E104"/>
    <mergeCell ref="F103:F104"/>
    <mergeCell ref="G103:G104"/>
    <mergeCell ref="H103:H104"/>
    <mergeCell ref="Q99:Q100"/>
    <mergeCell ref="D101:D102"/>
    <mergeCell ref="E101:E102"/>
    <mergeCell ref="F101:F102"/>
    <mergeCell ref="G101:G102"/>
    <mergeCell ref="H101:H102"/>
    <mergeCell ref="I101:I102"/>
    <mergeCell ref="J101:J102"/>
    <mergeCell ref="K101:K102"/>
    <mergeCell ref="L101:L102"/>
    <mergeCell ref="K99:K100"/>
    <mergeCell ref="L99:L100"/>
    <mergeCell ref="M99:M100"/>
    <mergeCell ref="N99:N100"/>
    <mergeCell ref="O99:O100"/>
    <mergeCell ref="P99:P100"/>
    <mergeCell ref="D88:E88"/>
    <mergeCell ref="B92:B109"/>
    <mergeCell ref="C93:AH93"/>
    <mergeCell ref="C94:C96"/>
    <mergeCell ref="D94:D95"/>
    <mergeCell ref="E94:E95"/>
    <mergeCell ref="D96:E96"/>
    <mergeCell ref="C98:AH98"/>
    <mergeCell ref="C99:C109"/>
    <mergeCell ref="D99:D100"/>
    <mergeCell ref="E99:E100"/>
    <mergeCell ref="F99:F100"/>
    <mergeCell ref="G99:G100"/>
    <mergeCell ref="H99:H100"/>
    <mergeCell ref="I99:I100"/>
    <mergeCell ref="J99:J100"/>
    <mergeCell ref="L94:L95"/>
    <mergeCell ref="M94:M95"/>
    <mergeCell ref="N94:N95"/>
    <mergeCell ref="O94:O95"/>
    <mergeCell ref="P94:P95"/>
    <mergeCell ref="Q94:Q95"/>
    <mergeCell ref="F94:F95"/>
    <mergeCell ref="G94:G95"/>
    <mergeCell ref="H94:H95"/>
    <mergeCell ref="I94:I95"/>
    <mergeCell ref="J94:J95"/>
    <mergeCell ref="K94:K95"/>
    <mergeCell ref="M101:M102"/>
    <mergeCell ref="N101:N102"/>
    <mergeCell ref="O101:O102"/>
    <mergeCell ref="P101:P102"/>
    <mergeCell ref="AN86:AN87"/>
    <mergeCell ref="AH86:AH87"/>
    <mergeCell ref="AI86:AI87"/>
    <mergeCell ref="AJ86:AJ87"/>
    <mergeCell ref="AK86:AK87"/>
    <mergeCell ref="AL86:AL87"/>
    <mergeCell ref="AM86:AM87"/>
    <mergeCell ref="AB86:AB87"/>
    <mergeCell ref="AC86:AC87"/>
    <mergeCell ref="AD86:AD87"/>
    <mergeCell ref="AE86:AE87"/>
    <mergeCell ref="AF86:AF87"/>
    <mergeCell ref="AG86:AG87"/>
    <mergeCell ref="V86:V87"/>
    <mergeCell ref="W86:W87"/>
    <mergeCell ref="X86:X87"/>
    <mergeCell ref="Y86:Y87"/>
    <mergeCell ref="Z86:Z87"/>
    <mergeCell ref="AA86:AA87"/>
    <mergeCell ref="M81:M82"/>
    <mergeCell ref="N81:N82"/>
    <mergeCell ref="O81:O82"/>
    <mergeCell ref="P81:P82"/>
    <mergeCell ref="Q81:Q82"/>
    <mergeCell ref="C80:AH80"/>
    <mergeCell ref="C81:C83"/>
    <mergeCell ref="D81:D82"/>
    <mergeCell ref="E81:E82"/>
    <mergeCell ref="F81:F82"/>
    <mergeCell ref="G81:G82"/>
    <mergeCell ref="H81:H82"/>
    <mergeCell ref="I81:I82"/>
    <mergeCell ref="J81:J82"/>
    <mergeCell ref="K81:K82"/>
    <mergeCell ref="R86:R87"/>
    <mergeCell ref="S86:S87"/>
    <mergeCell ref="T86:T87"/>
    <mergeCell ref="U86:U87"/>
    <mergeCell ref="K86:K87"/>
    <mergeCell ref="L86:L87"/>
    <mergeCell ref="M86:M87"/>
    <mergeCell ref="N86:N87"/>
    <mergeCell ref="O86:O87"/>
    <mergeCell ref="D86:D87"/>
    <mergeCell ref="E86:E87"/>
    <mergeCell ref="F86:F87"/>
    <mergeCell ref="G86:G87"/>
    <mergeCell ref="H86:H87"/>
    <mergeCell ref="I86:I87"/>
    <mergeCell ref="P86:P87"/>
    <mergeCell ref="Q86:Q87"/>
    <mergeCell ref="C75:AH75"/>
    <mergeCell ref="C76:C78"/>
    <mergeCell ref="D78:E78"/>
    <mergeCell ref="P78:Q78"/>
    <mergeCell ref="R78:V78"/>
    <mergeCell ref="W78:Z78"/>
    <mergeCell ref="L71:L72"/>
    <mergeCell ref="M71:M72"/>
    <mergeCell ref="N71:N72"/>
    <mergeCell ref="O71:O72"/>
    <mergeCell ref="P71:P72"/>
    <mergeCell ref="Q71:Q72"/>
    <mergeCell ref="F71:F72"/>
    <mergeCell ref="G71:G72"/>
    <mergeCell ref="H71:H72"/>
    <mergeCell ref="I71:I72"/>
    <mergeCell ref="J71:J72"/>
    <mergeCell ref="K71:K72"/>
    <mergeCell ref="C71:C73"/>
    <mergeCell ref="D71:D72"/>
    <mergeCell ref="E71:E72"/>
    <mergeCell ref="E61:E62"/>
    <mergeCell ref="F61:F62"/>
    <mergeCell ref="G61:G62"/>
    <mergeCell ref="H61:H62"/>
    <mergeCell ref="I61:I62"/>
    <mergeCell ref="J61:J62"/>
    <mergeCell ref="K61:K62"/>
    <mergeCell ref="L61:L62"/>
    <mergeCell ref="M61:M62"/>
    <mergeCell ref="Q66:Q67"/>
    <mergeCell ref="D68:E68"/>
    <mergeCell ref="P68:Q68"/>
    <mergeCell ref="R68:V68"/>
    <mergeCell ref="W68:Z68"/>
    <mergeCell ref="C70:AH70"/>
    <mergeCell ref="K66:K67"/>
    <mergeCell ref="L66:L67"/>
    <mergeCell ref="M66:M67"/>
    <mergeCell ref="N66:N67"/>
    <mergeCell ref="O66:O67"/>
    <mergeCell ref="P66:P67"/>
    <mergeCell ref="N61:N62"/>
    <mergeCell ref="O61:O62"/>
    <mergeCell ref="P61:P62"/>
    <mergeCell ref="Q61:Q62"/>
    <mergeCell ref="B64:B68"/>
    <mergeCell ref="C65:AH65"/>
    <mergeCell ref="C66:C68"/>
    <mergeCell ref="D66:D67"/>
    <mergeCell ref="E66:E67"/>
    <mergeCell ref="M54:M55"/>
    <mergeCell ref="N54:N55"/>
    <mergeCell ref="O54:O55"/>
    <mergeCell ref="D54:D55"/>
    <mergeCell ref="E54:E55"/>
    <mergeCell ref="F54:F55"/>
    <mergeCell ref="G54:G55"/>
    <mergeCell ref="H54:H55"/>
    <mergeCell ref="I54:I55"/>
    <mergeCell ref="P58:P59"/>
    <mergeCell ref="Q58:Q59"/>
    <mergeCell ref="J58:J59"/>
    <mergeCell ref="K58:K59"/>
    <mergeCell ref="L58:L59"/>
    <mergeCell ref="M58:M59"/>
    <mergeCell ref="N58:N59"/>
    <mergeCell ref="O58:O59"/>
    <mergeCell ref="D58:D59"/>
    <mergeCell ref="E58:E59"/>
    <mergeCell ref="F58:F59"/>
    <mergeCell ref="G58:G59"/>
    <mergeCell ref="H58:H59"/>
    <mergeCell ref="I58:I59"/>
    <mergeCell ref="B50:B63"/>
    <mergeCell ref="C51:AH51"/>
    <mergeCell ref="C52:C63"/>
    <mergeCell ref="D52:D53"/>
    <mergeCell ref="Q47:Q48"/>
    <mergeCell ref="D49:E49"/>
    <mergeCell ref="F49:G49"/>
    <mergeCell ref="AB49:AH49"/>
    <mergeCell ref="L56:L57"/>
    <mergeCell ref="M56:M57"/>
    <mergeCell ref="N56:N57"/>
    <mergeCell ref="O56:O57"/>
    <mergeCell ref="P56:P57"/>
    <mergeCell ref="Q56:Q57"/>
    <mergeCell ref="P54:P55"/>
    <mergeCell ref="Q54:Q55"/>
    <mergeCell ref="D56:D57"/>
    <mergeCell ref="E56:E57"/>
    <mergeCell ref="F56:F57"/>
    <mergeCell ref="G56:G57"/>
    <mergeCell ref="H56:H57"/>
    <mergeCell ref="I56:I57"/>
    <mergeCell ref="J56:J57"/>
    <mergeCell ref="K56:K57"/>
    <mergeCell ref="J54:J55"/>
    <mergeCell ref="K54:K55"/>
    <mergeCell ref="L54:L55"/>
    <mergeCell ref="E52:E53"/>
    <mergeCell ref="J47:J48"/>
    <mergeCell ref="K47:K48"/>
    <mergeCell ref="L47:L48"/>
    <mergeCell ref="M47:M48"/>
    <mergeCell ref="N47:N48"/>
    <mergeCell ref="O47:O48"/>
    <mergeCell ref="N45:N46"/>
    <mergeCell ref="O45:O46"/>
    <mergeCell ref="P45:P46"/>
    <mergeCell ref="Q45:Q46"/>
    <mergeCell ref="D47:D48"/>
    <mergeCell ref="E47:E48"/>
    <mergeCell ref="F47:F48"/>
    <mergeCell ref="G47:G48"/>
    <mergeCell ref="H47:H48"/>
    <mergeCell ref="I47:I48"/>
    <mergeCell ref="H45:H46"/>
    <mergeCell ref="I45:I46"/>
    <mergeCell ref="J45:J46"/>
    <mergeCell ref="K45:K46"/>
    <mergeCell ref="L45:L46"/>
    <mergeCell ref="M45:M46"/>
    <mergeCell ref="P52:P53"/>
    <mergeCell ref="Q52:Q53"/>
    <mergeCell ref="F52:F53"/>
    <mergeCell ref="G52:G53"/>
    <mergeCell ref="H52:H53"/>
    <mergeCell ref="I52:I53"/>
    <mergeCell ref="J52:J53"/>
    <mergeCell ref="K52:K53"/>
    <mergeCell ref="P47:P48"/>
    <mergeCell ref="B38:B49"/>
    <mergeCell ref="L52:L53"/>
    <mergeCell ref="M52:M53"/>
    <mergeCell ref="N52:N53"/>
    <mergeCell ref="O52:O53"/>
    <mergeCell ref="D42:E42"/>
    <mergeCell ref="F42:G42"/>
    <mergeCell ref="C44:AH44"/>
    <mergeCell ref="C45:C49"/>
    <mergeCell ref="D45:D46"/>
    <mergeCell ref="E45:E46"/>
    <mergeCell ref="F45:F46"/>
    <mergeCell ref="G45:G46"/>
    <mergeCell ref="D35:D36"/>
    <mergeCell ref="E35:E36"/>
    <mergeCell ref="F35:F36"/>
    <mergeCell ref="G35:G36"/>
    <mergeCell ref="H35:H36"/>
    <mergeCell ref="N40:N41"/>
    <mergeCell ref="O40:O41"/>
    <mergeCell ref="P40:P41"/>
    <mergeCell ref="Q40:Q41"/>
    <mergeCell ref="H40:H41"/>
    <mergeCell ref="I40:I41"/>
    <mergeCell ref="J40:J41"/>
    <mergeCell ref="K40:K41"/>
    <mergeCell ref="L40:L41"/>
    <mergeCell ref="M40:M41"/>
    <mergeCell ref="D37:E37"/>
    <mergeCell ref="F37:G37"/>
    <mergeCell ref="C39:AH39"/>
    <mergeCell ref="D40:D41"/>
    <mergeCell ref="E40:E41"/>
    <mergeCell ref="F40:F41"/>
    <mergeCell ref="G40:G41"/>
    <mergeCell ref="J29:J30"/>
    <mergeCell ref="K29:K30"/>
    <mergeCell ref="L29:L30"/>
    <mergeCell ref="M29:M30"/>
    <mergeCell ref="N29:N30"/>
    <mergeCell ref="O35:O36"/>
    <mergeCell ref="P35:P36"/>
    <mergeCell ref="Q35:Q36"/>
    <mergeCell ref="I35:I36"/>
    <mergeCell ref="J35:J36"/>
    <mergeCell ref="K35:K36"/>
    <mergeCell ref="L35:L36"/>
    <mergeCell ref="M35:M36"/>
    <mergeCell ref="N35:N36"/>
    <mergeCell ref="M33:M34"/>
    <mergeCell ref="N33:N34"/>
    <mergeCell ref="O33:O34"/>
    <mergeCell ref="P33:P34"/>
    <mergeCell ref="Q33:Q34"/>
    <mergeCell ref="J22:J23"/>
    <mergeCell ref="K22:K23"/>
    <mergeCell ref="L22:L23"/>
    <mergeCell ref="M22:M23"/>
    <mergeCell ref="N22:N23"/>
    <mergeCell ref="Q31:Q32"/>
    <mergeCell ref="D33:D34"/>
    <mergeCell ref="E33:E34"/>
    <mergeCell ref="F33:F34"/>
    <mergeCell ref="G33:G34"/>
    <mergeCell ref="H33:H34"/>
    <mergeCell ref="I33:I34"/>
    <mergeCell ref="J33:J34"/>
    <mergeCell ref="K33:K34"/>
    <mergeCell ref="L33:L34"/>
    <mergeCell ref="K31:K32"/>
    <mergeCell ref="L31:L32"/>
    <mergeCell ref="M31:M32"/>
    <mergeCell ref="N31:N32"/>
    <mergeCell ref="O31:O32"/>
    <mergeCell ref="P31:P32"/>
    <mergeCell ref="O29:O30"/>
    <mergeCell ref="P29:P30"/>
    <mergeCell ref="Q29:Q30"/>
    <mergeCell ref="D31:D32"/>
    <mergeCell ref="E31:E32"/>
    <mergeCell ref="F31:F32"/>
    <mergeCell ref="G31:G32"/>
    <mergeCell ref="H31:H32"/>
    <mergeCell ref="I31:I32"/>
    <mergeCell ref="J31:J32"/>
    <mergeCell ref="I29:I30"/>
    <mergeCell ref="J15:J16"/>
    <mergeCell ref="K15:K16"/>
    <mergeCell ref="L15:L16"/>
    <mergeCell ref="M15:M16"/>
    <mergeCell ref="N15:N16"/>
    <mergeCell ref="Q24:Q25"/>
    <mergeCell ref="D26:E26"/>
    <mergeCell ref="F26:G26"/>
    <mergeCell ref="C28:AH28"/>
    <mergeCell ref="C29:C37"/>
    <mergeCell ref="D29:D30"/>
    <mergeCell ref="E29:E30"/>
    <mergeCell ref="F29:F30"/>
    <mergeCell ref="G29:G30"/>
    <mergeCell ref="H29:H30"/>
    <mergeCell ref="K24:K25"/>
    <mergeCell ref="L24:L25"/>
    <mergeCell ref="M24:M25"/>
    <mergeCell ref="N24:N25"/>
    <mergeCell ref="O24:O25"/>
    <mergeCell ref="P24:P25"/>
    <mergeCell ref="O22:O23"/>
    <mergeCell ref="P22:P23"/>
    <mergeCell ref="Q22:Q23"/>
    <mergeCell ref="D24:D25"/>
    <mergeCell ref="E24:E25"/>
    <mergeCell ref="F24:F25"/>
    <mergeCell ref="G24:G25"/>
    <mergeCell ref="H24:H25"/>
    <mergeCell ref="I24:I25"/>
    <mergeCell ref="J24:J25"/>
    <mergeCell ref="I22:I23"/>
    <mergeCell ref="L11:L12"/>
    <mergeCell ref="M11:M12"/>
    <mergeCell ref="N11:N12"/>
    <mergeCell ref="O11:O12"/>
    <mergeCell ref="P11:P12"/>
    <mergeCell ref="Q17:Q18"/>
    <mergeCell ref="D19:E19"/>
    <mergeCell ref="F19:G19"/>
    <mergeCell ref="C21:AH21"/>
    <mergeCell ref="C22:C26"/>
    <mergeCell ref="D22:D23"/>
    <mergeCell ref="E22:E23"/>
    <mergeCell ref="F22:F23"/>
    <mergeCell ref="G22:G23"/>
    <mergeCell ref="H22:H23"/>
    <mergeCell ref="K17:K18"/>
    <mergeCell ref="L17:L18"/>
    <mergeCell ref="M17:M18"/>
    <mergeCell ref="N17:N18"/>
    <mergeCell ref="O17:O18"/>
    <mergeCell ref="P17:P18"/>
    <mergeCell ref="O15:O16"/>
    <mergeCell ref="P15:P16"/>
    <mergeCell ref="Q15:Q16"/>
    <mergeCell ref="D17:D18"/>
    <mergeCell ref="E17:E18"/>
    <mergeCell ref="F17:F18"/>
    <mergeCell ref="G17:G18"/>
    <mergeCell ref="H17:H18"/>
    <mergeCell ref="I17:I18"/>
    <mergeCell ref="J17:J18"/>
    <mergeCell ref="I15:I16"/>
    <mergeCell ref="G11:G12"/>
    <mergeCell ref="H11:H12"/>
    <mergeCell ref="I11:I12"/>
    <mergeCell ref="J11:J12"/>
    <mergeCell ref="I9:I10"/>
    <mergeCell ref="J9:J10"/>
    <mergeCell ref="K9:K10"/>
    <mergeCell ref="L9:L10"/>
    <mergeCell ref="M9:M10"/>
    <mergeCell ref="N9:N10"/>
    <mergeCell ref="AM6:AM7"/>
    <mergeCell ref="M13:M14"/>
    <mergeCell ref="N13:N14"/>
    <mergeCell ref="O13:O14"/>
    <mergeCell ref="P13:P14"/>
    <mergeCell ref="Q13:Q14"/>
    <mergeCell ref="D15:D16"/>
    <mergeCell ref="E15:E16"/>
    <mergeCell ref="F15:F16"/>
    <mergeCell ref="G15:G16"/>
    <mergeCell ref="H15:H16"/>
    <mergeCell ref="Q11:Q12"/>
    <mergeCell ref="D13:D14"/>
    <mergeCell ref="E13:E14"/>
    <mergeCell ref="F13:F14"/>
    <mergeCell ref="G13:G14"/>
    <mergeCell ref="H13:H14"/>
    <mergeCell ref="I13:I14"/>
    <mergeCell ref="J13:J14"/>
    <mergeCell ref="K13:K14"/>
    <mergeCell ref="L13:L14"/>
    <mergeCell ref="K11:K12"/>
    <mergeCell ref="B8:B26"/>
    <mergeCell ref="C8:AN8"/>
    <mergeCell ref="C9:C19"/>
    <mergeCell ref="D9:D10"/>
    <mergeCell ref="E9:E10"/>
    <mergeCell ref="F9:F10"/>
    <mergeCell ref="G9:G10"/>
    <mergeCell ref="H9:H10"/>
    <mergeCell ref="AG6:AG7"/>
    <mergeCell ref="AH6:AH7"/>
    <mergeCell ref="AI6:AI7"/>
    <mergeCell ref="AJ6:AJ7"/>
    <mergeCell ref="AK6:AK7"/>
    <mergeCell ref="AL6:AL7"/>
    <mergeCell ref="Y6:AA6"/>
    <mergeCell ref="AB6:AB7"/>
    <mergeCell ref="AC6:AC7"/>
    <mergeCell ref="AD6:AD7"/>
    <mergeCell ref="AE6:AE7"/>
    <mergeCell ref="AF6:AF7"/>
    <mergeCell ref="Q6:Q7"/>
    <mergeCell ref="R6:R7"/>
    <mergeCell ref="S6:S7"/>
    <mergeCell ref="T6:T7"/>
    <mergeCell ref="U6:U7"/>
    <mergeCell ref="V6:X6"/>
    <mergeCell ref="O9:O10"/>
    <mergeCell ref="P9:P10"/>
    <mergeCell ref="Q9:Q10"/>
    <mergeCell ref="D11:D12"/>
    <mergeCell ref="E11:E12"/>
    <mergeCell ref="F11:F12"/>
    <mergeCell ref="B2:AH2"/>
    <mergeCell ref="AI5:AN5"/>
    <mergeCell ref="E6:E7"/>
    <mergeCell ref="F6:F7"/>
    <mergeCell ref="G6:G7"/>
    <mergeCell ref="H6:H7"/>
    <mergeCell ref="I6:I7"/>
    <mergeCell ref="J6:J7"/>
    <mergeCell ref="K6:K7"/>
    <mergeCell ref="L6:L7"/>
    <mergeCell ref="M6:M7"/>
    <mergeCell ref="B4:AH4"/>
    <mergeCell ref="B5:B7"/>
    <mergeCell ref="C5:C7"/>
    <mergeCell ref="D5:D7"/>
    <mergeCell ref="E5:Q5"/>
    <mergeCell ref="R5:AH5"/>
    <mergeCell ref="N6:N7"/>
    <mergeCell ref="O6:O7"/>
    <mergeCell ref="P6:P7"/>
    <mergeCell ref="AN6:AN7"/>
    <mergeCell ref="C86:C87"/>
    <mergeCell ref="D107:D108"/>
    <mergeCell ref="E107:E108"/>
    <mergeCell ref="F107:F108"/>
    <mergeCell ref="G107:G108"/>
    <mergeCell ref="H107:H108"/>
    <mergeCell ref="I107:I108"/>
    <mergeCell ref="J107:J108"/>
    <mergeCell ref="K107:K108"/>
    <mergeCell ref="L107:L108"/>
    <mergeCell ref="M107:M108"/>
    <mergeCell ref="N107:N108"/>
    <mergeCell ref="O107:O108"/>
    <mergeCell ref="P107:P108"/>
    <mergeCell ref="Q107:Q108"/>
    <mergeCell ref="D63:E63"/>
    <mergeCell ref="P63:Q63"/>
    <mergeCell ref="F66:F67"/>
    <mergeCell ref="G66:G67"/>
    <mergeCell ref="H66:H67"/>
    <mergeCell ref="I66:I67"/>
    <mergeCell ref="J66:J67"/>
    <mergeCell ref="D73:E73"/>
    <mergeCell ref="P73:Q73"/>
    <mergeCell ref="D83:E83"/>
    <mergeCell ref="C85:AH85"/>
    <mergeCell ref="J86:J87"/>
    <mergeCell ref="L81:L82"/>
    <mergeCell ref="R63:V63"/>
    <mergeCell ref="W63:Z63"/>
    <mergeCell ref="R73:V73"/>
    <mergeCell ref="W73:Z73"/>
  </mergeCells>
  <conditionalFormatting sqref="K9 K11 K13 K15 K17 AC159:AC168">
    <cfRule type="cellIs" dxfId="789" priority="908" operator="equal">
      <formula>"Muy Alta"</formula>
    </cfRule>
    <cfRule type="cellIs" dxfId="788" priority="911" operator="equal">
      <formula>"Baja"</formula>
    </cfRule>
    <cfRule type="cellIs" dxfId="787" priority="912" operator="equal">
      <formula>"Muy Baja"</formula>
    </cfRule>
    <cfRule type="cellIs" dxfId="786" priority="910" operator="equal">
      <formula>"Media"</formula>
    </cfRule>
    <cfRule type="cellIs" dxfId="785" priority="909" operator="equal">
      <formula>"Alta"</formula>
    </cfRule>
  </conditionalFormatting>
  <conditionalFormatting sqref="K22 K24">
    <cfRule type="cellIs" dxfId="784" priority="829" operator="equal">
      <formula>"Muy Alta"</formula>
    </cfRule>
    <cfRule type="cellIs" dxfId="783" priority="830" operator="equal">
      <formula>"Alta"</formula>
    </cfRule>
    <cfRule type="cellIs" dxfId="782" priority="831" operator="equal">
      <formula>"Media"</formula>
    </cfRule>
    <cfRule type="cellIs" dxfId="781" priority="832" operator="equal">
      <formula>"Baja"</formula>
    </cfRule>
    <cfRule type="cellIs" dxfId="780" priority="833" operator="equal">
      <formula>"Muy Baja"</formula>
    </cfRule>
  </conditionalFormatting>
  <conditionalFormatting sqref="K29 K31 K33 K35">
    <cfRule type="cellIs" dxfId="779" priority="195" operator="equal">
      <formula>"Muy Baja"</formula>
    </cfRule>
    <cfRule type="cellIs" dxfId="778" priority="194" operator="equal">
      <formula>"Baja"</formula>
    </cfRule>
    <cfRule type="cellIs" dxfId="777" priority="193" operator="equal">
      <formula>"Media"</formula>
    </cfRule>
    <cfRule type="cellIs" dxfId="776" priority="192" operator="equal">
      <formula>"Alta"</formula>
    </cfRule>
    <cfRule type="cellIs" dxfId="775" priority="191" operator="equal">
      <formula>"Muy Alta"</formula>
    </cfRule>
  </conditionalFormatting>
  <conditionalFormatting sqref="K47">
    <cfRule type="cellIs" dxfId="774" priority="1209" operator="equal">
      <formula>"Alta"</formula>
    </cfRule>
    <cfRule type="cellIs" dxfId="773" priority="1208" operator="equal">
      <formula>"Muy Alta"</formula>
    </cfRule>
    <cfRule type="cellIs" dxfId="772" priority="1211" operator="equal">
      <formula>"Baja"</formula>
    </cfRule>
    <cfRule type="cellIs" dxfId="771" priority="1212" operator="equal">
      <formula>"Muy Baja"</formula>
    </cfRule>
    <cfRule type="cellIs" dxfId="770" priority="1210" operator="equal">
      <formula>"Media"</formula>
    </cfRule>
  </conditionalFormatting>
  <conditionalFormatting sqref="K52 K54 K56 K58 K60">
    <cfRule type="cellIs" dxfId="769" priority="298" operator="equal">
      <formula>"Muy Alta"</formula>
    </cfRule>
    <cfRule type="cellIs" dxfId="768" priority="299" operator="equal">
      <formula>"Alta"</formula>
    </cfRule>
    <cfRule type="cellIs" dxfId="767" priority="300" operator="equal">
      <formula>"Media"</formula>
    </cfRule>
    <cfRule type="cellIs" dxfId="766" priority="301" operator="equal">
      <formula>"Baja"</formula>
    </cfRule>
    <cfRule type="cellIs" dxfId="765" priority="302" operator="equal">
      <formula>"Muy Baja"</formula>
    </cfRule>
  </conditionalFormatting>
  <conditionalFormatting sqref="K61 AC61:AC62">
    <cfRule type="cellIs" dxfId="764" priority="119" operator="equal">
      <formula>"Muy Baja"</formula>
    </cfRule>
    <cfRule type="cellIs" dxfId="763" priority="118" operator="equal">
      <formula>"Baja"</formula>
    </cfRule>
    <cfRule type="cellIs" dxfId="762" priority="117" operator="equal">
      <formula>"Media"</formula>
    </cfRule>
    <cfRule type="cellIs" dxfId="761" priority="116" operator="equal">
      <formula>"Alta"</formula>
    </cfRule>
    <cfRule type="cellIs" dxfId="760" priority="115" operator="equal">
      <formula>"Muy Alta"</formula>
    </cfRule>
  </conditionalFormatting>
  <conditionalFormatting sqref="K66">
    <cfRule type="cellIs" dxfId="759" priority="284" operator="equal">
      <formula>"Alta"</formula>
    </cfRule>
    <cfRule type="cellIs" dxfId="758" priority="283" operator="equal">
      <formula>"Muy Alta"</formula>
    </cfRule>
    <cfRule type="cellIs" dxfId="757" priority="285" operator="equal">
      <formula>"Media"</formula>
    </cfRule>
    <cfRule type="cellIs" dxfId="756" priority="287" operator="equal">
      <formula>"Muy Baja"</formula>
    </cfRule>
    <cfRule type="cellIs" dxfId="755" priority="286" operator="equal">
      <formula>"Baja"</formula>
    </cfRule>
  </conditionalFormatting>
  <conditionalFormatting sqref="K94">
    <cfRule type="cellIs" dxfId="754" priority="222" operator="equal">
      <formula>"Alta"</formula>
    </cfRule>
    <cfRule type="cellIs" dxfId="753" priority="221" operator="equal">
      <formula>"Muy Alta"</formula>
    </cfRule>
    <cfRule type="cellIs" dxfId="752" priority="225" operator="equal">
      <formula>"Muy Baja"</formula>
    </cfRule>
    <cfRule type="cellIs" dxfId="751" priority="224" operator="equal">
      <formula>"Baja"</formula>
    </cfRule>
    <cfRule type="cellIs" dxfId="750" priority="223" operator="equal">
      <formula>"Media"</formula>
    </cfRule>
  </conditionalFormatting>
  <conditionalFormatting sqref="K99 K101 K103">
    <cfRule type="cellIs" dxfId="749" priority="1124" operator="equal">
      <formula>"Alta"</formula>
    </cfRule>
    <cfRule type="cellIs" dxfId="748" priority="1123" operator="equal">
      <formula>"Muy Alta"</formula>
    </cfRule>
    <cfRule type="cellIs" dxfId="747" priority="1127" operator="equal">
      <formula>"Muy Baja"</formula>
    </cfRule>
    <cfRule type="cellIs" dxfId="746" priority="1126" operator="equal">
      <formula>"Baja"</formula>
    </cfRule>
    <cfRule type="cellIs" dxfId="745" priority="1125" operator="equal">
      <formula>"Media"</formula>
    </cfRule>
  </conditionalFormatting>
  <conditionalFormatting sqref="K105">
    <cfRule type="cellIs" dxfId="744" priority="110" operator="equal">
      <formula>"Muy Alta"</formula>
    </cfRule>
    <cfRule type="cellIs" dxfId="743" priority="111" operator="equal">
      <formula>"Alta"</formula>
    </cfRule>
    <cfRule type="cellIs" dxfId="742" priority="112" operator="equal">
      <formula>"Media"</formula>
    </cfRule>
    <cfRule type="cellIs" dxfId="741" priority="113" operator="equal">
      <formula>"Baja"</formula>
    </cfRule>
    <cfRule type="cellIs" dxfId="740" priority="114" operator="equal">
      <formula>"Muy Baja"</formula>
    </cfRule>
  </conditionalFormatting>
  <conditionalFormatting sqref="K107">
    <cfRule type="cellIs" dxfId="739" priority="71" operator="equal">
      <formula>"Muy Baja"</formula>
    </cfRule>
    <cfRule type="cellIs" dxfId="738" priority="70" operator="equal">
      <formula>"Baja"</formula>
    </cfRule>
    <cfRule type="cellIs" dxfId="737" priority="69" operator="equal">
      <formula>"Media"</formula>
    </cfRule>
    <cfRule type="cellIs" dxfId="736" priority="68" operator="equal">
      <formula>"Alta"</formula>
    </cfRule>
    <cfRule type="cellIs" dxfId="735" priority="67" operator="equal">
      <formula>"Muy Alta"</formula>
    </cfRule>
  </conditionalFormatting>
  <conditionalFormatting sqref="K112 K114 K116">
    <cfRule type="cellIs" dxfId="734" priority="803" operator="equal">
      <formula>"Baja"</formula>
    </cfRule>
    <cfRule type="cellIs" dxfId="733" priority="804" operator="equal">
      <formula>"Muy Baja"</formula>
    </cfRule>
    <cfRule type="cellIs" dxfId="732" priority="802" operator="equal">
      <formula>"Media"</formula>
    </cfRule>
    <cfRule type="cellIs" dxfId="731" priority="801" operator="equal">
      <formula>"Alta"</formula>
    </cfRule>
    <cfRule type="cellIs" dxfId="730" priority="800" operator="equal">
      <formula>"Muy Alta"</formula>
    </cfRule>
  </conditionalFormatting>
  <conditionalFormatting sqref="K126:K128">
    <cfRule type="cellIs" dxfId="729" priority="1070" operator="equal">
      <formula>"Muy Baja"</formula>
    </cfRule>
    <cfRule type="cellIs" dxfId="728" priority="1066" operator="equal">
      <formula>"Muy Alta"</formula>
    </cfRule>
    <cfRule type="cellIs" dxfId="727" priority="1068" operator="equal">
      <formula>"Media"</formula>
    </cfRule>
    <cfRule type="cellIs" dxfId="726" priority="1067" operator="equal">
      <formula>"Alta"</formula>
    </cfRule>
    <cfRule type="cellIs" dxfId="725" priority="1069" operator="equal">
      <formula>"Baja"</formula>
    </cfRule>
  </conditionalFormatting>
  <conditionalFormatting sqref="K132 K134 K136 K138">
    <cfRule type="cellIs" dxfId="724" priority="1041" operator="equal">
      <formula>"Muy Baja"</formula>
    </cfRule>
    <cfRule type="cellIs" dxfId="723" priority="1040" operator="equal">
      <formula>"Baja"</formula>
    </cfRule>
    <cfRule type="cellIs" dxfId="722" priority="1038" operator="equal">
      <formula>"Alta"</formula>
    </cfRule>
    <cfRule type="cellIs" dxfId="721" priority="1037" operator="equal">
      <formula>"Muy Alta"</formula>
    </cfRule>
    <cfRule type="cellIs" dxfId="720" priority="1039" operator="equal">
      <formula>"Media"</formula>
    </cfRule>
  </conditionalFormatting>
  <conditionalFormatting sqref="K143 K145">
    <cfRule type="cellIs" dxfId="719" priority="981" operator="equal">
      <formula>"Alta"</formula>
    </cfRule>
    <cfRule type="cellIs" dxfId="718" priority="982" operator="equal">
      <formula>"Media"</formula>
    </cfRule>
    <cfRule type="cellIs" dxfId="717" priority="983" operator="equal">
      <formula>"Baja"</formula>
    </cfRule>
    <cfRule type="cellIs" dxfId="716" priority="984" operator="equal">
      <formula>"Muy Baja"</formula>
    </cfRule>
    <cfRule type="cellIs" dxfId="715" priority="980" operator="equal">
      <formula>"Muy Alta"</formula>
    </cfRule>
  </conditionalFormatting>
  <conditionalFormatting sqref="K150 K152 K154">
    <cfRule type="cellIs" dxfId="714" priority="952" operator="equal">
      <formula>"Alta"</formula>
    </cfRule>
    <cfRule type="cellIs" dxfId="713" priority="951" operator="equal">
      <formula>"Muy Alta"</formula>
    </cfRule>
    <cfRule type="cellIs" dxfId="712" priority="955" operator="equal">
      <formula>"Muy Baja"</formula>
    </cfRule>
    <cfRule type="cellIs" dxfId="711" priority="954" operator="equal">
      <formula>"Baja"</formula>
    </cfRule>
    <cfRule type="cellIs" dxfId="710" priority="953" operator="equal">
      <formula>"Media"</formula>
    </cfRule>
  </conditionalFormatting>
  <conditionalFormatting sqref="K159 K161 K163 K165 K167">
    <cfRule type="cellIs" dxfId="709" priority="757" operator="equal">
      <formula>"Muy Alta"</formula>
    </cfRule>
    <cfRule type="cellIs" dxfId="708" priority="759" operator="equal">
      <formula>"Media"</formula>
    </cfRule>
    <cfRule type="cellIs" dxfId="707" priority="758" operator="equal">
      <formula>"Alta"</formula>
    </cfRule>
    <cfRule type="cellIs" dxfId="706" priority="761" operator="equal">
      <formula>"Muy Baja"</formula>
    </cfRule>
    <cfRule type="cellIs" dxfId="705" priority="760" operator="equal">
      <formula>"Baja"</formula>
    </cfRule>
  </conditionalFormatting>
  <conditionalFormatting sqref="K172 K174">
    <cfRule type="cellIs" dxfId="704" priority="661" operator="equal">
      <formula>"Baja"</formula>
    </cfRule>
    <cfRule type="cellIs" dxfId="703" priority="660" operator="equal">
      <formula>"Media"</formula>
    </cfRule>
    <cfRule type="cellIs" dxfId="702" priority="659" operator="equal">
      <formula>"Alta"</formula>
    </cfRule>
    <cfRule type="cellIs" dxfId="701" priority="658" operator="equal">
      <formula>"Muy Alta"</formula>
    </cfRule>
    <cfRule type="cellIs" dxfId="700" priority="662" operator="equal">
      <formula>"Muy Baja"</formula>
    </cfRule>
  </conditionalFormatting>
  <conditionalFormatting sqref="K179 K181 K183 K185">
    <cfRule type="cellIs" dxfId="699" priority="630" operator="equal">
      <formula>"Alta"</formula>
    </cfRule>
    <cfRule type="cellIs" dxfId="698" priority="633" operator="equal">
      <formula>"Muy Baja"</formula>
    </cfRule>
    <cfRule type="cellIs" dxfId="697" priority="632" operator="equal">
      <formula>"Baja"</formula>
    </cfRule>
    <cfRule type="cellIs" dxfId="696" priority="629" operator="equal">
      <formula>"Muy Alta"</formula>
    </cfRule>
    <cfRule type="cellIs" dxfId="695" priority="631" operator="equal">
      <formula>"Media"</formula>
    </cfRule>
  </conditionalFormatting>
  <conditionalFormatting sqref="K190 K192">
    <cfRule type="cellIs" dxfId="694" priority="575" operator="equal">
      <formula>"Baja"</formula>
    </cfRule>
    <cfRule type="cellIs" dxfId="693" priority="576" operator="equal">
      <formula>"Muy Baja"</formula>
    </cfRule>
    <cfRule type="cellIs" dxfId="692" priority="573" operator="equal">
      <formula>"Alta"</formula>
    </cfRule>
    <cfRule type="cellIs" dxfId="691" priority="574" operator="equal">
      <formula>"Media"</formula>
    </cfRule>
    <cfRule type="cellIs" dxfId="690" priority="572" operator="equal">
      <formula>"Muy Alta"</formula>
    </cfRule>
  </conditionalFormatting>
  <conditionalFormatting sqref="K196 K198">
    <cfRule type="cellIs" dxfId="689" priority="529" operator="equal">
      <formula>"Muy Alta"</formula>
    </cfRule>
    <cfRule type="cellIs" dxfId="688" priority="531" operator="equal">
      <formula>"Media"</formula>
    </cfRule>
    <cfRule type="cellIs" dxfId="687" priority="530" operator="equal">
      <formula>"Alta"</formula>
    </cfRule>
    <cfRule type="cellIs" dxfId="686" priority="533" operator="equal">
      <formula>"Muy Baja"</formula>
    </cfRule>
    <cfRule type="cellIs" dxfId="685" priority="532" operator="equal">
      <formula>"Baja"</formula>
    </cfRule>
  </conditionalFormatting>
  <conditionalFormatting sqref="K202 K204">
    <cfRule type="cellIs" dxfId="684" priority="487" operator="equal">
      <formula>"Alta"</formula>
    </cfRule>
    <cfRule type="cellIs" dxfId="683" priority="486" operator="equal">
      <formula>"Muy Alta"</formula>
    </cfRule>
    <cfRule type="cellIs" dxfId="682" priority="490" operator="equal">
      <formula>"Muy Baja"</formula>
    </cfRule>
    <cfRule type="cellIs" dxfId="681" priority="489" operator="equal">
      <formula>"Baja"</formula>
    </cfRule>
    <cfRule type="cellIs" dxfId="680" priority="488" operator="equal">
      <formula>"Media"</formula>
    </cfRule>
  </conditionalFormatting>
  <conditionalFormatting sqref="K209">
    <cfRule type="cellIs" dxfId="679" priority="443" operator="equal">
      <formula>"Muy Alta"</formula>
    </cfRule>
    <cfRule type="cellIs" dxfId="678" priority="445" operator="equal">
      <formula>"Media"</formula>
    </cfRule>
    <cfRule type="cellIs" dxfId="677" priority="446" operator="equal">
      <formula>"Baja"</formula>
    </cfRule>
    <cfRule type="cellIs" dxfId="676" priority="447" operator="equal">
      <formula>"Muy Baja"</formula>
    </cfRule>
    <cfRule type="cellIs" dxfId="675" priority="444" operator="equal">
      <formula>"Alta"</formula>
    </cfRule>
  </conditionalFormatting>
  <conditionalFormatting sqref="K214">
    <cfRule type="cellIs" dxfId="674" priority="415" operator="equal">
      <formula>"Alta"</formula>
    </cfRule>
    <cfRule type="cellIs" dxfId="673" priority="414" operator="equal">
      <formula>"Muy Alta"</formula>
    </cfRule>
    <cfRule type="cellIs" dxfId="672" priority="416" operator="equal">
      <formula>"Media"</formula>
    </cfRule>
    <cfRule type="cellIs" dxfId="671" priority="417" operator="equal">
      <formula>"Baja"</formula>
    </cfRule>
    <cfRule type="cellIs" dxfId="670" priority="418" operator="equal">
      <formula>"Muy Baja"</formula>
    </cfRule>
  </conditionalFormatting>
  <conditionalFormatting sqref="K219 K221">
    <cfRule type="cellIs" dxfId="669" priority="385" operator="equal">
      <formula>"Muy Alta"</formula>
    </cfRule>
    <cfRule type="cellIs" dxfId="668" priority="386" operator="equal">
      <formula>"Alta"</formula>
    </cfRule>
    <cfRule type="cellIs" dxfId="667" priority="387" operator="equal">
      <formula>"Media"</formula>
    </cfRule>
    <cfRule type="cellIs" dxfId="666" priority="388" operator="equal">
      <formula>"Baja"</formula>
    </cfRule>
    <cfRule type="cellIs" dxfId="665" priority="389" operator="equal">
      <formula>"Muy Baja"</formula>
    </cfRule>
  </conditionalFormatting>
  <conditionalFormatting sqref="K233">
    <cfRule type="cellIs" dxfId="664" priority="198" operator="equal">
      <formula>"Media"</formula>
    </cfRule>
    <cfRule type="cellIs" dxfId="663" priority="197" operator="equal">
      <formula>"Alta"</formula>
    </cfRule>
    <cfRule type="cellIs" dxfId="662" priority="196" operator="equal">
      <formula>"Muy Alta"</formula>
    </cfRule>
    <cfRule type="cellIs" dxfId="661" priority="200" operator="equal">
      <formula>"Muy Baja"</formula>
    </cfRule>
    <cfRule type="cellIs" dxfId="660" priority="199" operator="equal">
      <formula>"Baja"</formula>
    </cfRule>
  </conditionalFormatting>
  <conditionalFormatting sqref="N9:N18 N52:N60 N159:N168">
    <cfRule type="containsText" dxfId="659" priority="842" operator="containsText" text="❌">
      <formula>NOT(ISERROR(SEARCH("❌",N9)))</formula>
    </cfRule>
  </conditionalFormatting>
  <conditionalFormatting sqref="N22:N25">
    <cfRule type="containsText" dxfId="658" priority="805" operator="containsText" text="❌">
      <formula>NOT(ISERROR(SEARCH("❌",N22)))</formula>
    </cfRule>
  </conditionalFormatting>
  <conditionalFormatting sqref="N29:N36">
    <cfRule type="containsText" dxfId="657" priority="303" operator="containsText" text="❌">
      <formula>NOT(ISERROR(SEARCH("❌",N29)))</formula>
    </cfRule>
  </conditionalFormatting>
  <conditionalFormatting sqref="N40:N41">
    <cfRule type="containsText" dxfId="656" priority="158" operator="containsText" text="❌">
      <formula>NOT(ISERROR(SEARCH("❌",N40)))</formula>
    </cfRule>
  </conditionalFormatting>
  <conditionalFormatting sqref="N61:N62">
    <cfRule type="containsText" dxfId="655" priority="129" operator="containsText" text="❌">
      <formula>NOT(ISERROR(SEARCH(("❌"),(N61))))</formula>
    </cfRule>
  </conditionalFormatting>
  <conditionalFormatting sqref="N66:N67">
    <cfRule type="containsText" dxfId="654" priority="273" operator="containsText" text="❌">
      <formula>NOT(ISERROR(SEARCH("❌",N66)))</formula>
    </cfRule>
  </conditionalFormatting>
  <conditionalFormatting sqref="N71:N72">
    <cfRule type="containsText" dxfId="653" priority="1128" operator="containsText" text="❌">
      <formula>NOT(ISERROR(SEARCH("❌",N71)))</formula>
    </cfRule>
  </conditionalFormatting>
  <conditionalFormatting sqref="N94:N95">
    <cfRule type="containsText" dxfId="652" priority="249" operator="containsText" text="❌">
      <formula>NOT(ISERROR(SEARCH("❌",N94)))</formula>
    </cfRule>
  </conditionalFormatting>
  <conditionalFormatting sqref="N99:N108">
    <cfRule type="containsText" dxfId="651" priority="57" operator="containsText" text="❌">
      <formula>NOT(ISERROR(SEARCH("❌",N99)))</formula>
    </cfRule>
  </conditionalFormatting>
  <conditionalFormatting sqref="N112:N117">
    <cfRule type="containsText" dxfId="650" priority="762" operator="containsText" text="❌">
      <formula>NOT(ISERROR(SEARCH("❌",N112)))</formula>
    </cfRule>
  </conditionalFormatting>
  <conditionalFormatting sqref="N126:N128">
    <cfRule type="containsText" dxfId="649" priority="205" operator="containsText" text="❌">
      <formula>NOT(ISERROR(SEARCH("❌",N126)))</formula>
    </cfRule>
  </conditionalFormatting>
  <conditionalFormatting sqref="N132:N139">
    <cfRule type="containsText" dxfId="648" priority="985" operator="containsText" text="❌">
      <formula>NOT(ISERROR(SEARCH("❌",N132)))</formula>
    </cfRule>
  </conditionalFormatting>
  <conditionalFormatting sqref="N143:N146">
    <cfRule type="containsText" dxfId="647" priority="956" operator="containsText" text="❌">
      <formula>NOT(ISERROR(SEARCH("❌",N143)))</formula>
    </cfRule>
  </conditionalFormatting>
  <conditionalFormatting sqref="N150:N155">
    <cfRule type="containsText" dxfId="646" priority="206" operator="containsText" text="❌">
      <formula>NOT(ISERROR(SEARCH("❌",N150)))</formula>
    </cfRule>
  </conditionalFormatting>
  <conditionalFormatting sqref="N172:N175">
    <cfRule type="containsText" dxfId="645" priority="634" operator="containsText" text="❌">
      <formula>NOT(ISERROR(SEARCH("❌",N172)))</formula>
    </cfRule>
  </conditionalFormatting>
  <conditionalFormatting sqref="N179:N186">
    <cfRule type="containsText" dxfId="644" priority="577" operator="containsText" text="❌">
      <formula>NOT(ISERROR(SEARCH("❌",N179)))</formula>
    </cfRule>
  </conditionalFormatting>
  <conditionalFormatting sqref="N190:N193">
    <cfRule type="containsText" dxfId="643" priority="534" operator="containsText" text="❌">
      <formula>NOT(ISERROR(SEARCH("❌",N190)))</formula>
    </cfRule>
  </conditionalFormatting>
  <conditionalFormatting sqref="N196:N199">
    <cfRule type="containsText" dxfId="642" priority="491" operator="containsText" text="❌">
      <formula>NOT(ISERROR(SEARCH("❌",N196)))</formula>
    </cfRule>
  </conditionalFormatting>
  <conditionalFormatting sqref="N202:N205">
    <cfRule type="containsText" dxfId="641" priority="448" operator="containsText" text="❌">
      <formula>NOT(ISERROR(SEARCH("❌",N202)))</formula>
    </cfRule>
  </conditionalFormatting>
  <conditionalFormatting sqref="N209:N210">
    <cfRule type="containsText" dxfId="640" priority="419" operator="containsText" text="❌">
      <formula>NOT(ISERROR(SEARCH("❌",N209)))</formula>
    </cfRule>
  </conditionalFormatting>
  <conditionalFormatting sqref="N214:N215">
    <cfRule type="containsText" dxfId="639" priority="390" operator="containsText" text="❌">
      <formula>NOT(ISERROR(SEARCH("❌",N214)))</formula>
    </cfRule>
  </conditionalFormatting>
  <conditionalFormatting sqref="N219:N222">
    <cfRule type="containsText" dxfId="638" priority="361" operator="containsText" text="❌">
      <formula>NOT(ISERROR(SEARCH("❌",N219)))</formula>
    </cfRule>
  </conditionalFormatting>
  <conditionalFormatting sqref="N231:N234">
    <cfRule type="containsText" dxfId="637" priority="332" operator="containsText" text="❌">
      <formula>NOT(ISERROR(SEARCH("❌",N231)))</formula>
    </cfRule>
  </conditionalFormatting>
  <conditionalFormatting sqref="O9 O11 O13 O15 O17 AE159:AE168">
    <cfRule type="cellIs" dxfId="636" priority="904" operator="equal">
      <formula>"Mayor"</formula>
    </cfRule>
    <cfRule type="cellIs" dxfId="635" priority="907" operator="equal">
      <formula>"Leve"</formula>
    </cfRule>
    <cfRule type="cellIs" dxfId="634" priority="906" operator="equal">
      <formula>"Menor"</formula>
    </cfRule>
    <cfRule type="cellIs" dxfId="633" priority="903" operator="equal">
      <formula>"Catastrófico"</formula>
    </cfRule>
    <cfRule type="cellIs" dxfId="632" priority="905" operator="equal">
      <formula>"Moderado"</formula>
    </cfRule>
  </conditionalFormatting>
  <conditionalFormatting sqref="O22 O24">
    <cfRule type="cellIs" dxfId="631" priority="824" operator="equal">
      <formula>"Catastrófico"</formula>
    </cfRule>
    <cfRule type="cellIs" dxfId="630" priority="825" operator="equal">
      <formula>"Mayor"</formula>
    </cfRule>
    <cfRule type="cellIs" dxfId="629" priority="826" operator="equal">
      <formula>"Moderado"</formula>
    </cfRule>
    <cfRule type="cellIs" dxfId="628" priority="827" operator="equal">
      <formula>"Menor"</formula>
    </cfRule>
    <cfRule type="cellIs" dxfId="627" priority="828" operator="equal">
      <formula>"Leve"</formula>
    </cfRule>
  </conditionalFormatting>
  <conditionalFormatting sqref="O29 O31 O33 O35">
    <cfRule type="cellIs" dxfId="626" priority="325" operator="equal">
      <formula>"Menor"</formula>
    </cfRule>
    <cfRule type="cellIs" dxfId="625" priority="326" operator="equal">
      <formula>"Leve"</formula>
    </cfRule>
    <cfRule type="cellIs" dxfId="624" priority="323" operator="equal">
      <formula>"Mayor"</formula>
    </cfRule>
    <cfRule type="cellIs" dxfId="623" priority="324" operator="equal">
      <formula>"Moderado"</formula>
    </cfRule>
    <cfRule type="cellIs" dxfId="622" priority="322" operator="equal">
      <formula>"Catastrófico"</formula>
    </cfRule>
  </conditionalFormatting>
  <conditionalFormatting sqref="O40">
    <cfRule type="cellIs" dxfId="621" priority="180" operator="equal">
      <formula>"Menor"</formula>
    </cfRule>
    <cfRule type="cellIs" dxfId="620" priority="181" operator="equal">
      <formula>"Leve"</formula>
    </cfRule>
    <cfRule type="cellIs" dxfId="619" priority="179" operator="equal">
      <formula>"Moderado"</formula>
    </cfRule>
    <cfRule type="cellIs" dxfId="618" priority="177" operator="equal">
      <formula>"Catastrófico"</formula>
    </cfRule>
    <cfRule type="cellIs" dxfId="617" priority="178" operator="equal">
      <formula>"Mayor"</formula>
    </cfRule>
  </conditionalFormatting>
  <conditionalFormatting sqref="O52 O54 O56 O58 O60">
    <cfRule type="cellIs" dxfId="616" priority="297" operator="equal">
      <formula>"Leve"</formula>
    </cfRule>
    <cfRule type="cellIs" dxfId="615" priority="295" operator="equal">
      <formula>"Moderado"</formula>
    </cfRule>
    <cfRule type="cellIs" dxfId="614" priority="293" operator="equal">
      <formula>"Catastrófico"</formula>
    </cfRule>
    <cfRule type="cellIs" dxfId="613" priority="296" operator="equal">
      <formula>"Menor"</formula>
    </cfRule>
    <cfRule type="cellIs" dxfId="612" priority="294" operator="equal">
      <formula>"Mayor"</formula>
    </cfRule>
  </conditionalFormatting>
  <conditionalFormatting sqref="O61 AE61:AE62">
    <cfRule type="cellIs" dxfId="611" priority="121" operator="equal">
      <formula>"Mayor"</formula>
    </cfRule>
    <cfRule type="cellIs" dxfId="610" priority="124" operator="equal">
      <formula>"Leve"</formula>
    </cfRule>
    <cfRule type="cellIs" dxfId="609" priority="123" operator="equal">
      <formula>"Menor"</formula>
    </cfRule>
    <cfRule type="cellIs" dxfId="608" priority="120" operator="equal">
      <formula>"Catastrófico"</formula>
    </cfRule>
    <cfRule type="cellIs" dxfId="607" priority="122" operator="equal">
      <formula>"Moderado"</formula>
    </cfRule>
  </conditionalFormatting>
  <conditionalFormatting sqref="O66">
    <cfRule type="cellIs" dxfId="606" priority="281" operator="equal">
      <formula>"Menor"</formula>
    </cfRule>
    <cfRule type="cellIs" dxfId="605" priority="279" operator="equal">
      <formula>"Mayor"</formula>
    </cfRule>
    <cfRule type="cellIs" dxfId="604" priority="280" operator="equal">
      <formula>"Moderado"</formula>
    </cfRule>
    <cfRule type="cellIs" dxfId="603" priority="282" operator="equal">
      <formula>"Leve"</formula>
    </cfRule>
    <cfRule type="cellIs" dxfId="602" priority="278" operator="equal">
      <formula>"Catastrófico"</formula>
    </cfRule>
  </conditionalFormatting>
  <conditionalFormatting sqref="O71">
    <cfRule type="cellIs" dxfId="601" priority="1149" operator="equal">
      <formula>"Moderado"</formula>
    </cfRule>
    <cfRule type="cellIs" dxfId="600" priority="1151" operator="equal">
      <formula>"Leve"</formula>
    </cfRule>
    <cfRule type="cellIs" dxfId="599" priority="1150" operator="equal">
      <formula>"Menor"</formula>
    </cfRule>
    <cfRule type="cellIs" dxfId="598" priority="1148" operator="equal">
      <formula>"Mayor"</formula>
    </cfRule>
    <cfRule type="cellIs" dxfId="597" priority="1147" operator="equal">
      <formula>"Catastrófico"</formula>
    </cfRule>
  </conditionalFormatting>
  <conditionalFormatting sqref="O94">
    <cfRule type="cellIs" dxfId="596" priority="258" operator="equal">
      <formula>"Leve"</formula>
    </cfRule>
    <cfRule type="cellIs" dxfId="595" priority="254" operator="equal">
      <formula>"Catastrófico"</formula>
    </cfRule>
    <cfRule type="cellIs" dxfId="594" priority="255" operator="equal">
      <formula>"Mayor"</formula>
    </cfRule>
    <cfRule type="cellIs" dxfId="593" priority="257" operator="equal">
      <formula>"Menor"</formula>
    </cfRule>
    <cfRule type="cellIs" dxfId="592" priority="256" operator="equal">
      <formula>"Moderado"</formula>
    </cfRule>
  </conditionalFormatting>
  <conditionalFormatting sqref="O99 O101 O103">
    <cfRule type="cellIs" dxfId="591" priority="1119" operator="equal">
      <formula>"Mayor"</formula>
    </cfRule>
    <cfRule type="cellIs" dxfId="590" priority="1118" operator="equal">
      <formula>"Catastrófico"</formula>
    </cfRule>
    <cfRule type="cellIs" dxfId="589" priority="1120" operator="equal">
      <formula>"Moderado"</formula>
    </cfRule>
    <cfRule type="cellIs" dxfId="588" priority="1122" operator="equal">
      <formula>"Leve"</formula>
    </cfRule>
    <cfRule type="cellIs" dxfId="587" priority="1121" operator="equal">
      <formula>"Menor"</formula>
    </cfRule>
  </conditionalFormatting>
  <conditionalFormatting sqref="O105">
    <cfRule type="cellIs" dxfId="586" priority="106" operator="equal">
      <formula>"Mayor"</formula>
    </cfRule>
    <cfRule type="cellIs" dxfId="585" priority="105" operator="equal">
      <formula>"Catastrófico"</formula>
    </cfRule>
    <cfRule type="cellIs" dxfId="584" priority="107" operator="equal">
      <formula>"Moderado"</formula>
    </cfRule>
    <cfRule type="cellIs" dxfId="583" priority="109" operator="equal">
      <formula>"Leve"</formula>
    </cfRule>
    <cfRule type="cellIs" dxfId="582" priority="108" operator="equal">
      <formula>"Menor"</formula>
    </cfRule>
  </conditionalFormatting>
  <conditionalFormatting sqref="O107">
    <cfRule type="cellIs" dxfId="581" priority="65" operator="equal">
      <formula>"Menor"</formula>
    </cfRule>
    <cfRule type="cellIs" dxfId="580" priority="66" operator="equal">
      <formula>"Leve"</formula>
    </cfRule>
    <cfRule type="cellIs" dxfId="579" priority="63" operator="equal">
      <formula>"Mayor"</formula>
    </cfRule>
    <cfRule type="cellIs" dxfId="578" priority="62" operator="equal">
      <formula>"Catastrófico"</formula>
    </cfRule>
    <cfRule type="cellIs" dxfId="577" priority="64" operator="equal">
      <formula>"Moderado"</formula>
    </cfRule>
  </conditionalFormatting>
  <conditionalFormatting sqref="O112 O114 O116">
    <cfRule type="cellIs" dxfId="576" priority="799" operator="equal">
      <formula>"Leve"</formula>
    </cfRule>
    <cfRule type="cellIs" dxfId="575" priority="798" operator="equal">
      <formula>"Menor"</formula>
    </cfRule>
    <cfRule type="cellIs" dxfId="574" priority="797" operator="equal">
      <formula>"Moderado"</formula>
    </cfRule>
    <cfRule type="cellIs" dxfId="573" priority="796" operator="equal">
      <formula>"Mayor"</formula>
    </cfRule>
    <cfRule type="cellIs" dxfId="572" priority="795" operator="equal">
      <formula>"Catastrófico"</formula>
    </cfRule>
  </conditionalFormatting>
  <conditionalFormatting sqref="O126:O128">
    <cfRule type="cellIs" dxfId="571" priority="1063" operator="equal">
      <formula>"Moderado"</formula>
    </cfRule>
    <cfRule type="cellIs" dxfId="570" priority="1061" operator="equal">
      <formula>"Catastrófico"</formula>
    </cfRule>
    <cfRule type="cellIs" dxfId="569" priority="1062" operator="equal">
      <formula>"Mayor"</formula>
    </cfRule>
    <cfRule type="cellIs" dxfId="568" priority="1065" operator="equal">
      <formula>"Leve"</formula>
    </cfRule>
    <cfRule type="cellIs" dxfId="567" priority="1064" operator="equal">
      <formula>"Menor"</formula>
    </cfRule>
  </conditionalFormatting>
  <conditionalFormatting sqref="O132 O134 O136 O138">
    <cfRule type="cellIs" dxfId="566" priority="1035" operator="equal">
      <formula>"Menor"</formula>
    </cfRule>
    <cfRule type="cellIs" dxfId="565" priority="1036" operator="equal">
      <formula>"Leve"</formula>
    </cfRule>
    <cfRule type="cellIs" dxfId="564" priority="1032" operator="equal">
      <formula>"Catastrófico"</formula>
    </cfRule>
    <cfRule type="cellIs" dxfId="563" priority="1033" operator="equal">
      <formula>"Mayor"</formula>
    </cfRule>
    <cfRule type="cellIs" dxfId="562" priority="1034" operator="equal">
      <formula>"Moderado"</formula>
    </cfRule>
  </conditionalFormatting>
  <conditionalFormatting sqref="O143 O145">
    <cfRule type="cellIs" dxfId="561" priority="978" operator="equal">
      <formula>"Menor"</formula>
    </cfRule>
    <cfRule type="cellIs" dxfId="560" priority="975" operator="equal">
      <formula>"Catastrófico"</formula>
    </cfRule>
    <cfRule type="cellIs" dxfId="559" priority="976" operator="equal">
      <formula>"Mayor"</formula>
    </cfRule>
    <cfRule type="cellIs" dxfId="558" priority="979" operator="equal">
      <formula>"Leve"</formula>
    </cfRule>
    <cfRule type="cellIs" dxfId="557" priority="977" operator="equal">
      <formula>"Moderado"</formula>
    </cfRule>
  </conditionalFormatting>
  <conditionalFormatting sqref="O150 O152 O154">
    <cfRule type="cellIs" dxfId="556" priority="950" operator="equal">
      <formula>"Leve"</formula>
    </cfRule>
    <cfRule type="cellIs" dxfId="555" priority="949" operator="equal">
      <formula>"Menor"</formula>
    </cfRule>
    <cfRule type="cellIs" dxfId="554" priority="947" operator="equal">
      <formula>"Mayor"</formula>
    </cfRule>
    <cfRule type="cellIs" dxfId="553" priority="946" operator="equal">
      <formula>"Catastrófico"</formula>
    </cfRule>
    <cfRule type="cellIs" dxfId="552" priority="948" operator="equal">
      <formula>"Moderado"</formula>
    </cfRule>
  </conditionalFormatting>
  <conditionalFormatting sqref="O159 O161 O163 O165 O167">
    <cfRule type="cellIs" dxfId="551" priority="752" operator="equal">
      <formula>"Catastrófico"</formula>
    </cfRule>
    <cfRule type="cellIs" dxfId="550" priority="754" operator="equal">
      <formula>"Moderado"</formula>
    </cfRule>
    <cfRule type="cellIs" dxfId="549" priority="756" operator="equal">
      <formula>"Leve"</formula>
    </cfRule>
    <cfRule type="cellIs" dxfId="548" priority="755" operator="equal">
      <formula>"Menor"</formula>
    </cfRule>
    <cfRule type="cellIs" dxfId="547" priority="753" operator="equal">
      <formula>"Mayor"</formula>
    </cfRule>
  </conditionalFormatting>
  <conditionalFormatting sqref="O172 O174">
    <cfRule type="cellIs" dxfId="546" priority="655" operator="equal">
      <formula>"Moderado"</formula>
    </cfRule>
    <cfRule type="cellIs" dxfId="545" priority="657" operator="equal">
      <formula>"Leve"</formula>
    </cfRule>
    <cfRule type="cellIs" dxfId="544" priority="656" operator="equal">
      <formula>"Menor"</formula>
    </cfRule>
    <cfRule type="cellIs" dxfId="543" priority="654" operator="equal">
      <formula>"Mayor"</formula>
    </cfRule>
    <cfRule type="cellIs" dxfId="542" priority="653" operator="equal">
      <formula>"Catastrófico"</formula>
    </cfRule>
  </conditionalFormatting>
  <conditionalFormatting sqref="O179 O181 O183 O185">
    <cfRule type="cellIs" dxfId="541" priority="628" operator="equal">
      <formula>"Leve"</formula>
    </cfRule>
    <cfRule type="cellIs" dxfId="540" priority="627" operator="equal">
      <formula>"Menor"</formula>
    </cfRule>
    <cfRule type="cellIs" dxfId="539" priority="626" operator="equal">
      <formula>"Moderado"</formula>
    </cfRule>
    <cfRule type="cellIs" dxfId="538" priority="625" operator="equal">
      <formula>"Mayor"</formula>
    </cfRule>
    <cfRule type="cellIs" dxfId="537" priority="624" operator="equal">
      <formula>"Catastrófico"</formula>
    </cfRule>
  </conditionalFormatting>
  <conditionalFormatting sqref="O190 O192">
    <cfRule type="cellIs" dxfId="536" priority="568" operator="equal">
      <formula>"Mayor"</formula>
    </cfRule>
    <cfRule type="cellIs" dxfId="535" priority="571" operator="equal">
      <formula>"Leve"</formula>
    </cfRule>
    <cfRule type="cellIs" dxfId="534" priority="570" operator="equal">
      <formula>"Menor"</formula>
    </cfRule>
    <cfRule type="cellIs" dxfId="533" priority="569" operator="equal">
      <formula>"Moderado"</formula>
    </cfRule>
    <cfRule type="cellIs" dxfId="532" priority="567" operator="equal">
      <formula>"Catastrófico"</formula>
    </cfRule>
  </conditionalFormatting>
  <conditionalFormatting sqref="O196 O198">
    <cfRule type="cellIs" dxfId="531" priority="528" operator="equal">
      <formula>"Leve"</formula>
    </cfRule>
    <cfRule type="cellIs" dxfId="530" priority="524" operator="equal">
      <formula>"Catastrófico"</formula>
    </cfRule>
    <cfRule type="cellIs" dxfId="529" priority="525" operator="equal">
      <formula>"Mayor"</formula>
    </cfRule>
    <cfRule type="cellIs" dxfId="528" priority="526" operator="equal">
      <formula>"Moderado"</formula>
    </cfRule>
    <cfRule type="cellIs" dxfId="527" priority="527" operator="equal">
      <formula>"Menor"</formula>
    </cfRule>
  </conditionalFormatting>
  <conditionalFormatting sqref="O202 O204">
    <cfRule type="cellIs" dxfId="526" priority="481" operator="equal">
      <formula>"Catastrófico"</formula>
    </cfRule>
    <cfRule type="cellIs" dxfId="525" priority="482" operator="equal">
      <formula>"Mayor"</formula>
    </cfRule>
    <cfRule type="cellIs" dxfId="524" priority="485" operator="equal">
      <formula>"Leve"</formula>
    </cfRule>
    <cfRule type="cellIs" dxfId="523" priority="483" operator="equal">
      <formula>"Moderado"</formula>
    </cfRule>
    <cfRule type="cellIs" dxfId="522" priority="484" operator="equal">
      <formula>"Menor"</formula>
    </cfRule>
  </conditionalFormatting>
  <conditionalFormatting sqref="O209">
    <cfRule type="cellIs" dxfId="521" priority="441" operator="equal">
      <formula>"Menor"</formula>
    </cfRule>
    <cfRule type="cellIs" dxfId="520" priority="439" operator="equal">
      <formula>"Mayor"</formula>
    </cfRule>
    <cfRule type="cellIs" dxfId="519" priority="440" operator="equal">
      <formula>"Moderado"</formula>
    </cfRule>
    <cfRule type="cellIs" dxfId="518" priority="442" operator="equal">
      <formula>"Leve"</formula>
    </cfRule>
    <cfRule type="cellIs" dxfId="517" priority="438" operator="equal">
      <formula>"Catastrófico"</formula>
    </cfRule>
  </conditionalFormatting>
  <conditionalFormatting sqref="O214">
    <cfRule type="cellIs" dxfId="516" priority="409" operator="equal">
      <formula>"Catastrófico"</formula>
    </cfRule>
    <cfRule type="cellIs" dxfId="515" priority="410" operator="equal">
      <formula>"Mayor"</formula>
    </cfRule>
    <cfRule type="cellIs" dxfId="514" priority="411" operator="equal">
      <formula>"Moderado"</formula>
    </cfRule>
    <cfRule type="cellIs" dxfId="513" priority="412" operator="equal">
      <formula>"Menor"</formula>
    </cfRule>
    <cfRule type="cellIs" dxfId="512" priority="413" operator="equal">
      <formula>"Leve"</formula>
    </cfRule>
  </conditionalFormatting>
  <conditionalFormatting sqref="O219 O221">
    <cfRule type="cellIs" dxfId="511" priority="382" operator="equal">
      <formula>"Moderado"</formula>
    </cfRule>
    <cfRule type="cellIs" dxfId="510" priority="383" operator="equal">
      <formula>"Menor"</formula>
    </cfRule>
    <cfRule type="cellIs" dxfId="509" priority="384" operator="equal">
      <formula>"Leve"</formula>
    </cfRule>
    <cfRule type="cellIs" dxfId="508" priority="381" operator="equal">
      <formula>"Mayor"</formula>
    </cfRule>
    <cfRule type="cellIs" dxfId="507" priority="380" operator="equal">
      <formula>"Catastrófico"</formula>
    </cfRule>
  </conditionalFormatting>
  <conditionalFormatting sqref="O231 O233">
    <cfRule type="cellIs" dxfId="506" priority="354" operator="equal">
      <formula>"Menor"</formula>
    </cfRule>
    <cfRule type="cellIs" dxfId="505" priority="351" operator="equal">
      <formula>"Catastrófico"</formula>
    </cfRule>
    <cfRule type="cellIs" dxfId="504" priority="352" operator="equal">
      <formula>"Mayor"</formula>
    </cfRule>
    <cfRule type="cellIs" dxfId="503" priority="353" operator="equal">
      <formula>"Moderado"</formula>
    </cfRule>
    <cfRule type="cellIs" dxfId="502" priority="355" operator="equal">
      <formula>"Leve"</formula>
    </cfRule>
  </conditionalFormatting>
  <conditionalFormatting sqref="Q9 Q11 Q13 Q15 Q17 AG159:AG168">
    <cfRule type="cellIs" dxfId="501" priority="901" operator="equal">
      <formula>"Moderado"</formula>
    </cfRule>
    <cfRule type="cellIs" dxfId="500" priority="900" operator="equal">
      <formula>"Alto"</formula>
    </cfRule>
    <cfRule type="cellIs" dxfId="499" priority="899" operator="equal">
      <formula>"Extremo"</formula>
    </cfRule>
    <cfRule type="cellIs" dxfId="498" priority="902" operator="equal">
      <formula>"Bajo"</formula>
    </cfRule>
  </conditionalFormatting>
  <conditionalFormatting sqref="Q22 Q24">
    <cfRule type="cellIs" dxfId="497" priority="823" operator="equal">
      <formula>"Bajo"</formula>
    </cfRule>
    <cfRule type="cellIs" dxfId="496" priority="822" operator="equal">
      <formula>"Moderado"</formula>
    </cfRule>
    <cfRule type="cellIs" dxfId="495" priority="821" operator="equal">
      <formula>"Alto"</formula>
    </cfRule>
    <cfRule type="cellIs" dxfId="494" priority="820" operator="equal">
      <formula>"Extremo"</formula>
    </cfRule>
  </conditionalFormatting>
  <conditionalFormatting sqref="Q29 Q31 Q33 Q35">
    <cfRule type="cellIs" dxfId="493" priority="320" operator="equal">
      <formula>"Moderado"</formula>
    </cfRule>
    <cfRule type="cellIs" dxfId="492" priority="321" operator="equal">
      <formula>"Bajo"</formula>
    </cfRule>
    <cfRule type="cellIs" dxfId="491" priority="319" operator="equal">
      <formula>"Alto"</formula>
    </cfRule>
    <cfRule type="cellIs" dxfId="490" priority="318" operator="equal">
      <formula>"Extremo"</formula>
    </cfRule>
  </conditionalFormatting>
  <conditionalFormatting sqref="Q40">
    <cfRule type="cellIs" dxfId="489" priority="173" operator="equal">
      <formula>"Extremo"</formula>
    </cfRule>
    <cfRule type="cellIs" dxfId="488" priority="175" operator="equal">
      <formula>"Moderado"</formula>
    </cfRule>
    <cfRule type="cellIs" dxfId="487" priority="176" operator="equal">
      <formula>"Bajo"</formula>
    </cfRule>
    <cfRule type="cellIs" dxfId="486" priority="174" operator="equal">
      <formula>"Alto"</formula>
    </cfRule>
  </conditionalFormatting>
  <conditionalFormatting sqref="Q45 Q47">
    <cfRule type="cellIs" dxfId="485" priority="1214" operator="equal">
      <formula>"Alto"</formula>
    </cfRule>
    <cfRule type="cellIs" dxfId="484" priority="1213" operator="equal">
      <formula>"Extremo"</formula>
    </cfRule>
    <cfRule type="cellIs" dxfId="483" priority="1216" operator="equal">
      <formula>"Bajo"</formula>
    </cfRule>
    <cfRule type="cellIs" dxfId="482" priority="1215" operator="equal">
      <formula>"Moderado"</formula>
    </cfRule>
  </conditionalFormatting>
  <conditionalFormatting sqref="Q52 Q54 Q56 Q58 Q60">
    <cfRule type="cellIs" dxfId="481" priority="289" operator="equal">
      <formula>"Extremo"</formula>
    </cfRule>
    <cfRule type="cellIs" dxfId="480" priority="290" operator="equal">
      <formula>"Alto"</formula>
    </cfRule>
    <cfRule type="cellIs" dxfId="479" priority="291" operator="equal">
      <formula>"Moderado"</formula>
    </cfRule>
    <cfRule type="cellIs" dxfId="478" priority="292" operator="equal">
      <formula>"Bajo"</formula>
    </cfRule>
  </conditionalFormatting>
  <conditionalFormatting sqref="Q61 AG61:AG62">
    <cfRule type="cellIs" dxfId="477" priority="128" operator="equal">
      <formula>"Bajo"</formula>
    </cfRule>
    <cfRule type="cellIs" dxfId="476" priority="126" operator="equal">
      <formula>"Alto"</formula>
    </cfRule>
    <cfRule type="cellIs" dxfId="475" priority="125" operator="equal">
      <formula>"Extremo"</formula>
    </cfRule>
    <cfRule type="cellIs" dxfId="474" priority="127" operator="equal">
      <formula>"Moderado"</formula>
    </cfRule>
  </conditionalFormatting>
  <conditionalFormatting sqref="Q66">
    <cfRule type="cellIs" dxfId="473" priority="274" operator="equal">
      <formula>"Extremo"</formula>
    </cfRule>
    <cfRule type="cellIs" dxfId="472" priority="275" operator="equal">
      <formula>"Alto"</formula>
    </cfRule>
    <cfRule type="cellIs" dxfId="471" priority="276" operator="equal">
      <formula>"Moderado"</formula>
    </cfRule>
    <cfRule type="cellIs" dxfId="470" priority="277" operator="equal">
      <formula>"Bajo"</formula>
    </cfRule>
  </conditionalFormatting>
  <conditionalFormatting sqref="Q71">
    <cfRule type="cellIs" dxfId="469" priority="1144" operator="equal">
      <formula>"Alto"</formula>
    </cfRule>
    <cfRule type="cellIs" dxfId="468" priority="1145" operator="equal">
      <formula>"Moderado"</formula>
    </cfRule>
    <cfRule type="cellIs" dxfId="467" priority="1146" operator="equal">
      <formula>"Bajo"</formula>
    </cfRule>
    <cfRule type="cellIs" dxfId="466" priority="1143" operator="equal">
      <formula>"Extremo"</formula>
    </cfRule>
  </conditionalFormatting>
  <conditionalFormatting sqref="Q94">
    <cfRule type="cellIs" dxfId="465" priority="250" operator="equal">
      <formula>"Extremo"</formula>
    </cfRule>
    <cfRule type="cellIs" dxfId="464" priority="253" operator="equal">
      <formula>"Bajo"</formula>
    </cfRule>
    <cfRule type="cellIs" dxfId="463" priority="252" operator="equal">
      <formula>"Moderado"</formula>
    </cfRule>
    <cfRule type="cellIs" dxfId="462" priority="251" operator="equal">
      <formula>"Alto"</formula>
    </cfRule>
  </conditionalFormatting>
  <conditionalFormatting sqref="Q99 Q101 Q103">
    <cfRule type="cellIs" dxfId="461" priority="1117" operator="equal">
      <formula>"Bajo"</formula>
    </cfRule>
    <cfRule type="cellIs" dxfId="460" priority="1116" operator="equal">
      <formula>"Moderado"</formula>
    </cfRule>
    <cfRule type="cellIs" dxfId="459" priority="1115" operator="equal">
      <formula>"Alto"</formula>
    </cfRule>
    <cfRule type="cellIs" dxfId="458" priority="1114" operator="equal">
      <formula>"Extremo"</formula>
    </cfRule>
  </conditionalFormatting>
  <conditionalFormatting sqref="Q105">
    <cfRule type="cellIs" dxfId="457" priority="102" operator="equal">
      <formula>"Alto"</formula>
    </cfRule>
    <cfRule type="cellIs" dxfId="456" priority="103" operator="equal">
      <formula>"Moderado"</formula>
    </cfRule>
    <cfRule type="cellIs" dxfId="455" priority="104" operator="equal">
      <formula>"Bajo"</formula>
    </cfRule>
    <cfRule type="cellIs" dxfId="454" priority="101" operator="equal">
      <formula>"Extremo"</formula>
    </cfRule>
  </conditionalFormatting>
  <conditionalFormatting sqref="Q107">
    <cfRule type="cellIs" dxfId="453" priority="61" operator="equal">
      <formula>"Bajo"</formula>
    </cfRule>
    <cfRule type="cellIs" dxfId="452" priority="59" operator="equal">
      <formula>"Alto"</formula>
    </cfRule>
    <cfRule type="cellIs" dxfId="451" priority="60" operator="equal">
      <formula>"Moderado"</formula>
    </cfRule>
    <cfRule type="cellIs" dxfId="450" priority="58" operator="equal">
      <formula>"Extremo"</formula>
    </cfRule>
  </conditionalFormatting>
  <conditionalFormatting sqref="Q112 Q114 Q116">
    <cfRule type="cellIs" dxfId="449" priority="792" operator="equal">
      <formula>"Alto"</formula>
    </cfRule>
    <cfRule type="cellIs" dxfId="448" priority="791" operator="equal">
      <formula>"Extremo"</formula>
    </cfRule>
    <cfRule type="cellIs" dxfId="447" priority="793" operator="equal">
      <formula>"Moderado"</formula>
    </cfRule>
    <cfRule type="cellIs" dxfId="446" priority="794" operator="equal">
      <formula>"Bajo"</formula>
    </cfRule>
  </conditionalFormatting>
  <conditionalFormatting sqref="Q126:Q128">
    <cfRule type="cellIs" dxfId="445" priority="1057" operator="equal">
      <formula>"Extremo"</formula>
    </cfRule>
    <cfRule type="cellIs" dxfId="444" priority="1060" operator="equal">
      <formula>"Bajo"</formula>
    </cfRule>
    <cfRule type="cellIs" dxfId="443" priority="1058" operator="equal">
      <formula>"Alto"</formula>
    </cfRule>
    <cfRule type="cellIs" dxfId="442" priority="1059" operator="equal">
      <formula>"Moderado"</formula>
    </cfRule>
  </conditionalFormatting>
  <conditionalFormatting sqref="Q132 Q134 Q136 Q138">
    <cfRule type="cellIs" dxfId="441" priority="1028" operator="equal">
      <formula>"Extremo"</formula>
    </cfRule>
    <cfRule type="cellIs" dxfId="440" priority="1031" operator="equal">
      <formula>"Bajo"</formula>
    </cfRule>
    <cfRule type="cellIs" dxfId="439" priority="1029" operator="equal">
      <formula>"Alto"</formula>
    </cfRule>
    <cfRule type="cellIs" dxfId="438" priority="1030" operator="equal">
      <formula>"Moderado"</formula>
    </cfRule>
  </conditionalFormatting>
  <conditionalFormatting sqref="Q143 Q145">
    <cfRule type="cellIs" dxfId="437" priority="972" operator="equal">
      <formula>"Alto"</formula>
    </cfRule>
    <cfRule type="cellIs" dxfId="436" priority="971" operator="equal">
      <formula>"Extremo"</formula>
    </cfRule>
    <cfRule type="cellIs" dxfId="435" priority="973" operator="equal">
      <formula>"Moderado"</formula>
    </cfRule>
    <cfRule type="cellIs" dxfId="434" priority="974" operator="equal">
      <formula>"Bajo"</formula>
    </cfRule>
  </conditionalFormatting>
  <conditionalFormatting sqref="Q150 Q152 Q154">
    <cfRule type="cellIs" dxfId="433" priority="945" operator="equal">
      <formula>"Bajo"</formula>
    </cfRule>
    <cfRule type="cellIs" dxfId="432" priority="944" operator="equal">
      <formula>"Moderado"</formula>
    </cfRule>
    <cfRule type="cellIs" dxfId="431" priority="942" operator="equal">
      <formula>"Extremo"</formula>
    </cfRule>
    <cfRule type="cellIs" dxfId="430" priority="943" operator="equal">
      <formula>"Alto"</formula>
    </cfRule>
  </conditionalFormatting>
  <conditionalFormatting sqref="Q159 Q161 Q163 Q165 Q167">
    <cfRule type="cellIs" dxfId="429" priority="748" operator="equal">
      <formula>"Extremo"</formula>
    </cfRule>
    <cfRule type="cellIs" dxfId="428" priority="749" operator="equal">
      <formula>"Alto"</formula>
    </cfRule>
    <cfRule type="cellIs" dxfId="427" priority="751" operator="equal">
      <formula>"Bajo"</formula>
    </cfRule>
    <cfRule type="cellIs" dxfId="426" priority="750" operator="equal">
      <formula>"Moderado"</formula>
    </cfRule>
  </conditionalFormatting>
  <conditionalFormatting sqref="Q172 Q174">
    <cfRule type="cellIs" dxfId="425" priority="652" operator="equal">
      <formula>"Bajo"</formula>
    </cfRule>
    <cfRule type="cellIs" dxfId="424" priority="649" operator="equal">
      <formula>"Extremo"</formula>
    </cfRule>
    <cfRule type="cellIs" dxfId="423" priority="650" operator="equal">
      <formula>"Alto"</formula>
    </cfRule>
    <cfRule type="cellIs" dxfId="422" priority="651" operator="equal">
      <formula>"Moderado"</formula>
    </cfRule>
  </conditionalFormatting>
  <conditionalFormatting sqref="Q179 Q181 Q183 Q185">
    <cfRule type="cellIs" dxfId="421" priority="621" operator="equal">
      <formula>"Alto"</formula>
    </cfRule>
    <cfRule type="cellIs" dxfId="420" priority="623" operator="equal">
      <formula>"Bajo"</formula>
    </cfRule>
    <cfRule type="cellIs" dxfId="419" priority="622" operator="equal">
      <formula>"Moderado"</formula>
    </cfRule>
    <cfRule type="cellIs" dxfId="418" priority="620" operator="equal">
      <formula>"Extremo"</formula>
    </cfRule>
  </conditionalFormatting>
  <conditionalFormatting sqref="Q190 Q192">
    <cfRule type="cellIs" dxfId="417" priority="566" operator="equal">
      <formula>"Bajo"</formula>
    </cfRule>
    <cfRule type="cellIs" dxfId="416" priority="565" operator="equal">
      <formula>"Moderado"</formula>
    </cfRule>
    <cfRule type="cellIs" dxfId="415" priority="564" operator="equal">
      <formula>"Alto"</formula>
    </cfRule>
    <cfRule type="cellIs" dxfId="414" priority="563" operator="equal">
      <formula>"Extremo"</formula>
    </cfRule>
  </conditionalFormatting>
  <conditionalFormatting sqref="Q196 Q198">
    <cfRule type="cellIs" dxfId="413" priority="520" operator="equal">
      <formula>"Extremo"</formula>
    </cfRule>
    <cfRule type="cellIs" dxfId="412" priority="521" operator="equal">
      <formula>"Alto"</formula>
    </cfRule>
    <cfRule type="cellIs" dxfId="411" priority="523" operator="equal">
      <formula>"Bajo"</formula>
    </cfRule>
    <cfRule type="cellIs" dxfId="410" priority="522" operator="equal">
      <formula>"Moderado"</formula>
    </cfRule>
  </conditionalFormatting>
  <conditionalFormatting sqref="Q202 Q204">
    <cfRule type="cellIs" dxfId="409" priority="478" operator="equal">
      <formula>"Alto"</formula>
    </cfRule>
    <cfRule type="cellIs" dxfId="408" priority="479" operator="equal">
      <formula>"Moderado"</formula>
    </cfRule>
    <cfRule type="cellIs" dxfId="407" priority="477" operator="equal">
      <formula>"Extremo"</formula>
    </cfRule>
    <cfRule type="cellIs" dxfId="406" priority="480" operator="equal">
      <formula>"Bajo"</formula>
    </cfRule>
  </conditionalFormatting>
  <conditionalFormatting sqref="Q209">
    <cfRule type="cellIs" dxfId="405" priority="434" operator="equal">
      <formula>"Extremo"</formula>
    </cfRule>
    <cfRule type="cellIs" dxfId="404" priority="435" operator="equal">
      <formula>"Alto"</formula>
    </cfRule>
    <cfRule type="cellIs" dxfId="403" priority="436" operator="equal">
      <formula>"Moderado"</formula>
    </cfRule>
    <cfRule type="cellIs" dxfId="402" priority="437" operator="equal">
      <formula>"Bajo"</formula>
    </cfRule>
  </conditionalFormatting>
  <conditionalFormatting sqref="Q214">
    <cfRule type="cellIs" dxfId="401" priority="408" operator="equal">
      <formula>"Bajo"</formula>
    </cfRule>
    <cfRule type="cellIs" dxfId="400" priority="406" operator="equal">
      <formula>"Alto"</formula>
    </cfRule>
    <cfRule type="cellIs" dxfId="399" priority="405" operator="equal">
      <formula>"Extremo"</formula>
    </cfRule>
    <cfRule type="cellIs" dxfId="398" priority="407" operator="equal">
      <formula>"Moderado"</formula>
    </cfRule>
  </conditionalFormatting>
  <conditionalFormatting sqref="Q219 Q221">
    <cfRule type="cellIs" dxfId="397" priority="379" operator="equal">
      <formula>"Bajo"</formula>
    </cfRule>
    <cfRule type="cellIs" dxfId="396" priority="376" operator="equal">
      <formula>"Extremo"</formula>
    </cfRule>
    <cfRule type="cellIs" dxfId="395" priority="377" operator="equal">
      <formula>"Alto"</formula>
    </cfRule>
    <cfRule type="cellIs" dxfId="394" priority="378" operator="equal">
      <formula>"Moderado"</formula>
    </cfRule>
  </conditionalFormatting>
  <conditionalFormatting sqref="Q231 Q233">
    <cfRule type="cellIs" dxfId="393" priority="347" operator="equal">
      <formula>"Extremo"</formula>
    </cfRule>
    <cfRule type="cellIs" dxfId="392" priority="350" operator="equal">
      <formula>"Bajo"</formula>
    </cfRule>
    <cfRule type="cellIs" dxfId="391" priority="349" operator="equal">
      <formula>"Moderado"</formula>
    </cfRule>
    <cfRule type="cellIs" dxfId="390" priority="348" operator="equal">
      <formula>"Alto"</formula>
    </cfRule>
  </conditionalFormatting>
  <conditionalFormatting sqref="S9">
    <cfRule type="expression" dxfId="389" priority="840" stopIfTrue="1">
      <formula>NOT(ISERROR(SEARCH("TOLERABLE",S9)))</formula>
    </cfRule>
    <cfRule type="expression" dxfId="388" priority="841" stopIfTrue="1">
      <formula>NOT(ISERROR(SEARCH("IMPORTANTE",S9)))</formula>
    </cfRule>
  </conditionalFormatting>
  <conditionalFormatting sqref="S11">
    <cfRule type="expression" dxfId="387" priority="213" stopIfTrue="1">
      <formula>NOT(ISERROR(SEARCH("TOLERABLE",S11)))</formula>
    </cfRule>
    <cfRule type="expression" dxfId="386" priority="214" stopIfTrue="1">
      <formula>NOT(ISERROR(SEARCH("IMPORTANTE",S11)))</formula>
    </cfRule>
  </conditionalFormatting>
  <conditionalFormatting sqref="S13">
    <cfRule type="expression" dxfId="385" priority="212" stopIfTrue="1">
      <formula>NOT(ISERROR(SEARCH("IMPORTANTE",S13)))</formula>
    </cfRule>
    <cfRule type="expression" dxfId="384" priority="211" stopIfTrue="1">
      <formula>NOT(ISERROR(SEARCH("TOLERABLE",S13)))</formula>
    </cfRule>
  </conditionalFormatting>
  <conditionalFormatting sqref="S15">
    <cfRule type="expression" dxfId="383" priority="210" stopIfTrue="1">
      <formula>NOT(ISERROR(SEARCH("IMPORTANTE",S15)))</formula>
    </cfRule>
    <cfRule type="expression" dxfId="382" priority="209" stopIfTrue="1">
      <formula>NOT(ISERROR(SEARCH("TOLERABLE",S15)))</formula>
    </cfRule>
  </conditionalFormatting>
  <conditionalFormatting sqref="AC9:AC18">
    <cfRule type="cellIs" dxfId="381" priority="852" operator="equal">
      <formula>"Muy Alta"</formula>
    </cfRule>
    <cfRule type="cellIs" dxfId="380" priority="853" operator="equal">
      <formula>"Alta"</formula>
    </cfRule>
    <cfRule type="cellIs" dxfId="379" priority="854" operator="equal">
      <formula>"Media"</formula>
    </cfRule>
    <cfRule type="cellIs" dxfId="378" priority="855" operator="equal">
      <formula>"Baja"</formula>
    </cfRule>
    <cfRule type="cellIs" dxfId="377" priority="856" operator="equal">
      <formula>"Muy Baja"</formula>
    </cfRule>
  </conditionalFormatting>
  <conditionalFormatting sqref="AC22:AC25">
    <cfRule type="cellIs" dxfId="376" priority="815" operator="equal">
      <formula>"Muy Alta"</formula>
    </cfRule>
    <cfRule type="cellIs" dxfId="375" priority="816" operator="equal">
      <formula>"Alta"</formula>
    </cfRule>
    <cfRule type="cellIs" dxfId="374" priority="817" operator="equal">
      <formula>"Media"</formula>
    </cfRule>
    <cfRule type="cellIs" dxfId="373" priority="818" operator="equal">
      <formula>"Baja"</formula>
    </cfRule>
    <cfRule type="cellIs" dxfId="372" priority="819" operator="equal">
      <formula>"Muy Baja"</formula>
    </cfRule>
  </conditionalFormatting>
  <conditionalFormatting sqref="AC29:AC36">
    <cfRule type="cellIs" dxfId="371" priority="10" operator="equal">
      <formula>"Muy Alta"</formula>
    </cfRule>
    <cfRule type="cellIs" dxfId="370" priority="11" operator="equal">
      <formula>"Alta"</formula>
    </cfRule>
    <cfRule type="cellIs" dxfId="369" priority="12" operator="equal">
      <formula>"Media"</formula>
    </cfRule>
    <cfRule type="cellIs" dxfId="368" priority="13" operator="equal">
      <formula>"Baja"</formula>
    </cfRule>
    <cfRule type="cellIs" dxfId="367" priority="14" operator="equal">
      <formula>"Muy Baja"</formula>
    </cfRule>
  </conditionalFormatting>
  <conditionalFormatting sqref="AC40:AC41">
    <cfRule type="cellIs" dxfId="366" priority="171" operator="equal">
      <formula>"Baja"</formula>
    </cfRule>
    <cfRule type="cellIs" dxfId="365" priority="168" operator="equal">
      <formula>"Muy Alta"</formula>
    </cfRule>
    <cfRule type="cellIs" dxfId="364" priority="169" operator="equal">
      <formula>"Alta"</formula>
    </cfRule>
    <cfRule type="cellIs" dxfId="363" priority="172" operator="equal">
      <formula>"Muy Baja"</formula>
    </cfRule>
    <cfRule type="cellIs" dxfId="362" priority="170" operator="equal">
      <formula>"Media"</formula>
    </cfRule>
  </conditionalFormatting>
  <conditionalFormatting sqref="AC52:AC55">
    <cfRule type="cellIs" dxfId="361" priority="133" operator="equal">
      <formula>"Baja"</formula>
    </cfRule>
    <cfRule type="cellIs" dxfId="360" priority="134" operator="equal">
      <formula>"Muy Baja"</formula>
    </cfRule>
    <cfRule type="cellIs" dxfId="359" priority="130" operator="equal">
      <formula>"Muy Alta"</formula>
    </cfRule>
    <cfRule type="cellIs" dxfId="358" priority="131" operator="equal">
      <formula>"Alta"</formula>
    </cfRule>
    <cfRule type="cellIs" dxfId="357" priority="132" operator="equal">
      <formula>"Media"</formula>
    </cfRule>
  </conditionalFormatting>
  <conditionalFormatting sqref="AC56:AC59">
    <cfRule type="cellIs" dxfId="356" priority="1164" operator="equal">
      <formula>"Baja"</formula>
    </cfRule>
    <cfRule type="cellIs" dxfId="355" priority="1165" operator="equal">
      <formula>"Muy Baja"</formula>
    </cfRule>
    <cfRule type="cellIs" dxfId="354" priority="1161" operator="equal">
      <formula>"Muy Alta"</formula>
    </cfRule>
    <cfRule type="cellIs" dxfId="353" priority="1162" operator="equal">
      <formula>"Alta"</formula>
    </cfRule>
    <cfRule type="cellIs" dxfId="352" priority="1163" operator="equal">
      <formula>"Media"</formula>
    </cfRule>
  </conditionalFormatting>
  <conditionalFormatting sqref="AC66:AC67">
    <cfRule type="cellIs" dxfId="351" priority="268" operator="equal">
      <formula>"Muy Alta"</formula>
    </cfRule>
    <cfRule type="cellIs" dxfId="350" priority="272" operator="equal">
      <formula>"Muy Baja"</formula>
    </cfRule>
    <cfRule type="cellIs" dxfId="349" priority="271" operator="equal">
      <formula>"Baja"</formula>
    </cfRule>
    <cfRule type="cellIs" dxfId="348" priority="270" operator="equal">
      <formula>"Media"</formula>
    </cfRule>
    <cfRule type="cellIs" dxfId="347" priority="269" operator="equal">
      <formula>"Alta"</formula>
    </cfRule>
  </conditionalFormatting>
  <conditionalFormatting sqref="AC71:AC72">
    <cfRule type="cellIs" dxfId="346" priority="1141" operator="equal">
      <formula>"Baja"</formula>
    </cfRule>
    <cfRule type="cellIs" dxfId="345" priority="1140" operator="equal">
      <formula>"Media"</formula>
    </cfRule>
    <cfRule type="cellIs" dxfId="344" priority="1138" operator="equal">
      <formula>"Muy Alta"</formula>
    </cfRule>
    <cfRule type="cellIs" dxfId="343" priority="1139" operator="equal">
      <formula>"Alta"</formula>
    </cfRule>
    <cfRule type="cellIs" dxfId="342" priority="1142" operator="equal">
      <formula>"Muy Baja"</formula>
    </cfRule>
  </conditionalFormatting>
  <conditionalFormatting sqref="AC94:AC95">
    <cfRule type="cellIs" dxfId="341" priority="237" operator="equal">
      <formula>"Media"</formula>
    </cfRule>
    <cfRule type="cellIs" dxfId="340" priority="238" operator="equal">
      <formula>"Baja"</formula>
    </cfRule>
    <cfRule type="cellIs" dxfId="339" priority="239" operator="equal">
      <formula>"Muy Baja"</formula>
    </cfRule>
    <cfRule type="cellIs" dxfId="338" priority="235" operator="equal">
      <formula>"Muy Alta"</formula>
    </cfRule>
    <cfRule type="cellIs" dxfId="337" priority="236" operator="equal">
      <formula>"Alta"</formula>
    </cfRule>
  </conditionalFormatting>
  <conditionalFormatting sqref="AC99:AC101">
    <cfRule type="cellIs" dxfId="336" priority="1108" operator="equal">
      <formula>"Muy Alta"</formula>
    </cfRule>
    <cfRule type="cellIs" dxfId="335" priority="1109" operator="equal">
      <formula>"Alta"</formula>
    </cfRule>
    <cfRule type="cellIs" dxfId="334" priority="1111" operator="equal">
      <formula>"Baja"</formula>
    </cfRule>
    <cfRule type="cellIs" dxfId="333" priority="1112" operator="equal">
      <formula>"Muy Baja"</formula>
    </cfRule>
    <cfRule type="cellIs" dxfId="332" priority="1110" operator="equal">
      <formula>"Media"</formula>
    </cfRule>
  </conditionalFormatting>
  <conditionalFormatting sqref="AC103:AC108">
    <cfRule type="cellIs" dxfId="331" priority="81" operator="equal">
      <formula>"Muy Alta"</formula>
    </cfRule>
    <cfRule type="cellIs" dxfId="330" priority="83" operator="equal">
      <formula>"Media"</formula>
    </cfRule>
    <cfRule type="cellIs" dxfId="329" priority="85" operator="equal">
      <formula>"Muy Baja"</formula>
    </cfRule>
    <cfRule type="cellIs" dxfId="328" priority="84" operator="equal">
      <formula>"Baja"</formula>
    </cfRule>
    <cfRule type="cellIs" dxfId="327" priority="82" operator="equal">
      <formula>"Alta"</formula>
    </cfRule>
  </conditionalFormatting>
  <conditionalFormatting sqref="AC112 AC114">
    <cfRule type="cellIs" dxfId="326" priority="786" operator="equal">
      <formula>"Muy Alta"</formula>
    </cfRule>
    <cfRule type="cellIs" dxfId="325" priority="787" operator="equal">
      <formula>"Alta"</formula>
    </cfRule>
    <cfRule type="cellIs" dxfId="324" priority="788" operator="equal">
      <formula>"Media"</formula>
    </cfRule>
    <cfRule type="cellIs" dxfId="323" priority="789" operator="equal">
      <formula>"Baja"</formula>
    </cfRule>
    <cfRule type="cellIs" dxfId="322" priority="790" operator="equal">
      <formula>"Muy Baja"</formula>
    </cfRule>
  </conditionalFormatting>
  <conditionalFormatting sqref="AC116">
    <cfRule type="cellIs" dxfId="321" priority="773" operator="equal">
      <formula>"Alta"</formula>
    </cfRule>
    <cfRule type="cellIs" dxfId="320" priority="776" operator="equal">
      <formula>"Muy Baja"</formula>
    </cfRule>
    <cfRule type="cellIs" dxfId="319" priority="775" operator="equal">
      <formula>"Baja"</formula>
    </cfRule>
    <cfRule type="cellIs" dxfId="318" priority="774" operator="equal">
      <formula>"Media"</formula>
    </cfRule>
    <cfRule type="cellIs" dxfId="317" priority="772" operator="equal">
      <formula>"Muy Alta"</formula>
    </cfRule>
  </conditionalFormatting>
  <conditionalFormatting sqref="AC126:AC128">
    <cfRule type="cellIs" dxfId="316" priority="1052" operator="equal">
      <formula>"Muy Alta"</formula>
    </cfRule>
    <cfRule type="cellIs" dxfId="315" priority="1053" operator="equal">
      <formula>"Alta"</formula>
    </cfRule>
    <cfRule type="cellIs" dxfId="314" priority="1054" operator="equal">
      <formula>"Media"</formula>
    </cfRule>
    <cfRule type="cellIs" dxfId="313" priority="1055" operator="equal">
      <formula>"Baja"</formula>
    </cfRule>
    <cfRule type="cellIs" dxfId="312" priority="1056" operator="equal">
      <formula>"Muy Baja"</formula>
    </cfRule>
  </conditionalFormatting>
  <conditionalFormatting sqref="AC132:AC139">
    <cfRule type="cellIs" dxfId="311" priority="998" operator="equal">
      <formula>"Baja"</formula>
    </cfRule>
    <cfRule type="cellIs" dxfId="310" priority="997" operator="equal">
      <formula>"Media"</formula>
    </cfRule>
    <cfRule type="cellIs" dxfId="309" priority="999" operator="equal">
      <formula>"Muy Baja"</formula>
    </cfRule>
    <cfRule type="cellIs" dxfId="308" priority="995" operator="equal">
      <formula>"Muy Alta"</formula>
    </cfRule>
    <cfRule type="cellIs" dxfId="307" priority="996" operator="equal">
      <formula>"Alta"</formula>
    </cfRule>
  </conditionalFormatting>
  <conditionalFormatting sqref="AC143:AC146">
    <cfRule type="cellIs" dxfId="306" priority="966" operator="equal">
      <formula>"Muy Alta"</formula>
    </cfRule>
    <cfRule type="cellIs" dxfId="305" priority="969" operator="equal">
      <formula>"Baja"</formula>
    </cfRule>
    <cfRule type="cellIs" dxfId="304" priority="968" operator="equal">
      <formula>"Media"</formula>
    </cfRule>
    <cfRule type="cellIs" dxfId="303" priority="967" operator="equal">
      <formula>"Alta"</formula>
    </cfRule>
    <cfRule type="cellIs" dxfId="302" priority="970" operator="equal">
      <formula>"Muy Baja"</formula>
    </cfRule>
  </conditionalFormatting>
  <conditionalFormatting sqref="AC150 AC152">
    <cfRule type="cellIs" dxfId="301" priority="937" operator="equal">
      <formula>"Muy Alta"</formula>
    </cfRule>
    <cfRule type="cellIs" dxfId="300" priority="939" operator="equal">
      <formula>"Media"</formula>
    </cfRule>
    <cfRule type="cellIs" dxfId="299" priority="940" operator="equal">
      <formula>"Baja"</formula>
    </cfRule>
    <cfRule type="cellIs" dxfId="298" priority="941" operator="equal">
      <formula>"Muy Baja"</formula>
    </cfRule>
    <cfRule type="cellIs" dxfId="297" priority="938" operator="equal">
      <formula>"Alta"</formula>
    </cfRule>
  </conditionalFormatting>
  <conditionalFormatting sqref="AC154">
    <cfRule type="cellIs" dxfId="296" priority="923" operator="equal">
      <formula>"Muy Alta"</formula>
    </cfRule>
    <cfRule type="cellIs" dxfId="295" priority="924" operator="equal">
      <formula>"Alta"</formula>
    </cfRule>
    <cfRule type="cellIs" dxfId="294" priority="925" operator="equal">
      <formula>"Media"</formula>
    </cfRule>
    <cfRule type="cellIs" dxfId="293" priority="926" operator="equal">
      <formula>"Baja"</formula>
    </cfRule>
    <cfRule type="cellIs" dxfId="292" priority="927" operator="equal">
      <formula>"Muy Baja"</formula>
    </cfRule>
  </conditionalFormatting>
  <conditionalFormatting sqref="AC172 AC174">
    <cfRule type="cellIs" dxfId="291" priority="645" operator="equal">
      <formula>"Alta"</formula>
    </cfRule>
    <cfRule type="cellIs" dxfId="290" priority="646" operator="equal">
      <formula>"Media"</formula>
    </cfRule>
    <cfRule type="cellIs" dxfId="289" priority="647" operator="equal">
      <formula>"Baja"</formula>
    </cfRule>
    <cfRule type="cellIs" dxfId="288" priority="648" operator="equal">
      <formula>"Muy Baja"</formula>
    </cfRule>
    <cfRule type="cellIs" dxfId="287" priority="644" operator="equal">
      <formula>"Muy Alta"</formula>
    </cfRule>
  </conditionalFormatting>
  <conditionalFormatting sqref="AC179:AC186">
    <cfRule type="cellIs" dxfId="286" priority="587" operator="equal">
      <formula>"Muy Alta"</formula>
    </cfRule>
    <cfRule type="cellIs" dxfId="285" priority="588" operator="equal">
      <formula>"Alta"</formula>
    </cfRule>
    <cfRule type="cellIs" dxfId="284" priority="589" operator="equal">
      <formula>"Media"</formula>
    </cfRule>
    <cfRule type="cellIs" dxfId="283" priority="590" operator="equal">
      <formula>"Baja"</formula>
    </cfRule>
    <cfRule type="cellIs" dxfId="282" priority="591" operator="equal">
      <formula>"Muy Baja"</formula>
    </cfRule>
  </conditionalFormatting>
  <conditionalFormatting sqref="AC190:AC192">
    <cfRule type="cellIs" dxfId="281" priority="547" operator="equal">
      <formula>"Baja"</formula>
    </cfRule>
    <cfRule type="cellIs" dxfId="280" priority="545" operator="equal">
      <formula>"Alta"</formula>
    </cfRule>
    <cfRule type="cellIs" dxfId="279" priority="548" operator="equal">
      <formula>"Muy Baja"</formula>
    </cfRule>
    <cfRule type="cellIs" dxfId="278" priority="546" operator="equal">
      <formula>"Media"</formula>
    </cfRule>
    <cfRule type="cellIs" dxfId="277" priority="544" operator="equal">
      <formula>"Muy Alta"</formula>
    </cfRule>
  </conditionalFormatting>
  <conditionalFormatting sqref="AC196:AC199">
    <cfRule type="cellIs" dxfId="276" priority="504" operator="equal">
      <formula>"Baja"</formula>
    </cfRule>
    <cfRule type="cellIs" dxfId="275" priority="501" operator="equal">
      <formula>"Muy Alta"</formula>
    </cfRule>
    <cfRule type="cellIs" dxfId="274" priority="505" operator="equal">
      <formula>"Muy Baja"</formula>
    </cfRule>
    <cfRule type="cellIs" dxfId="273" priority="503" operator="equal">
      <formula>"Media"</formula>
    </cfRule>
    <cfRule type="cellIs" dxfId="272" priority="502" operator="equal">
      <formula>"Alta"</formula>
    </cfRule>
  </conditionalFormatting>
  <conditionalFormatting sqref="AC202:AC205">
    <cfRule type="cellIs" dxfId="271" priority="461" operator="equal">
      <formula>"Baja"</formula>
    </cfRule>
    <cfRule type="cellIs" dxfId="270" priority="458" operator="equal">
      <formula>"Muy Alta"</formula>
    </cfRule>
    <cfRule type="cellIs" dxfId="269" priority="459" operator="equal">
      <formula>"Alta"</formula>
    </cfRule>
    <cfRule type="cellIs" dxfId="268" priority="460" operator="equal">
      <formula>"Media"</formula>
    </cfRule>
    <cfRule type="cellIs" dxfId="267" priority="462" operator="equal">
      <formula>"Muy Baja"</formula>
    </cfRule>
  </conditionalFormatting>
  <conditionalFormatting sqref="AC209:AC210">
    <cfRule type="cellIs" dxfId="266" priority="433" operator="equal">
      <formula>"Muy Baja"</formula>
    </cfRule>
    <cfRule type="cellIs" dxfId="265" priority="432" operator="equal">
      <formula>"Baja"</formula>
    </cfRule>
    <cfRule type="cellIs" dxfId="264" priority="431" operator="equal">
      <formula>"Media"</formula>
    </cfRule>
    <cfRule type="cellIs" dxfId="263" priority="430" operator="equal">
      <formula>"Alta"</formula>
    </cfRule>
    <cfRule type="cellIs" dxfId="262" priority="429" operator="equal">
      <formula>"Muy Alta"</formula>
    </cfRule>
  </conditionalFormatting>
  <conditionalFormatting sqref="AC214:AC215">
    <cfRule type="cellIs" dxfId="261" priority="404" operator="equal">
      <formula>"Muy Baja"</formula>
    </cfRule>
    <cfRule type="cellIs" dxfId="260" priority="403" operator="equal">
      <formula>"Baja"</formula>
    </cfRule>
    <cfRule type="cellIs" dxfId="259" priority="402" operator="equal">
      <formula>"Media"</formula>
    </cfRule>
    <cfRule type="cellIs" dxfId="258" priority="401" operator="equal">
      <formula>"Alta"</formula>
    </cfRule>
    <cfRule type="cellIs" dxfId="257" priority="400" operator="equal">
      <formula>"Muy Alta"</formula>
    </cfRule>
  </conditionalFormatting>
  <conditionalFormatting sqref="AC219 AC221">
    <cfRule type="cellIs" dxfId="256" priority="372" operator="equal">
      <formula>"Alta"</formula>
    </cfRule>
    <cfRule type="cellIs" dxfId="255" priority="375" operator="equal">
      <formula>"Muy Baja"</formula>
    </cfRule>
    <cfRule type="cellIs" dxfId="254" priority="371" operator="equal">
      <formula>"Muy Alta"</formula>
    </cfRule>
    <cfRule type="cellIs" dxfId="253" priority="373" operator="equal">
      <formula>"Media"</formula>
    </cfRule>
    <cfRule type="cellIs" dxfId="252" priority="374" operator="equal">
      <formula>"Baja"</formula>
    </cfRule>
  </conditionalFormatting>
  <conditionalFormatting sqref="AC231 AC233">
    <cfRule type="cellIs" dxfId="251" priority="346" operator="equal">
      <formula>"Muy Baja"</formula>
    </cfRule>
    <cfRule type="cellIs" dxfId="250" priority="342" operator="equal">
      <formula>"Muy Alta"</formula>
    </cfRule>
    <cfRule type="cellIs" dxfId="249" priority="343" operator="equal">
      <formula>"Alta"</formula>
    </cfRule>
    <cfRule type="cellIs" dxfId="248" priority="344" operator="equal">
      <formula>"Media"</formula>
    </cfRule>
    <cfRule type="cellIs" dxfId="247" priority="345" operator="equal">
      <formula>"Baja"</formula>
    </cfRule>
  </conditionalFormatting>
  <conditionalFormatting sqref="AE9:AE18">
    <cfRule type="cellIs" dxfId="246" priority="851" operator="equal">
      <formula>"Leve"</formula>
    </cfRule>
    <cfRule type="cellIs" dxfId="245" priority="850" operator="equal">
      <formula>"Menor"</formula>
    </cfRule>
    <cfRule type="cellIs" dxfId="244" priority="849" operator="equal">
      <formula>"Moderado"</formula>
    </cfRule>
    <cfRule type="cellIs" dxfId="243" priority="848" operator="equal">
      <formula>"Mayor"</formula>
    </cfRule>
    <cfRule type="cellIs" dxfId="242" priority="847" operator="equal">
      <formula>"Catastrófico"</formula>
    </cfRule>
  </conditionalFormatting>
  <conditionalFormatting sqref="AE22:AE25">
    <cfRule type="cellIs" dxfId="241" priority="814" operator="equal">
      <formula>"Leve"</formula>
    </cfRule>
    <cfRule type="cellIs" dxfId="240" priority="810" operator="equal">
      <formula>"Catastrófico"</formula>
    </cfRule>
    <cfRule type="cellIs" dxfId="239" priority="811" operator="equal">
      <formula>"Mayor"</formula>
    </cfRule>
    <cfRule type="cellIs" dxfId="238" priority="812" operator="equal">
      <formula>"Moderado"</formula>
    </cfRule>
    <cfRule type="cellIs" dxfId="237" priority="813" operator="equal">
      <formula>"Menor"</formula>
    </cfRule>
  </conditionalFormatting>
  <conditionalFormatting sqref="AE29:AE36">
    <cfRule type="cellIs" dxfId="236" priority="9" operator="equal">
      <formula>"Leve"</formula>
    </cfRule>
    <cfRule type="cellIs" dxfId="235" priority="8" operator="equal">
      <formula>"Menor"</formula>
    </cfRule>
    <cfRule type="cellIs" dxfId="234" priority="7" operator="equal">
      <formula>"Moderado"</formula>
    </cfRule>
    <cfRule type="cellIs" dxfId="233" priority="6" operator="equal">
      <formula>"Mayor"</formula>
    </cfRule>
    <cfRule type="cellIs" dxfId="232" priority="5" operator="equal">
      <formula>"Catastrófico"</formula>
    </cfRule>
  </conditionalFormatting>
  <conditionalFormatting sqref="AE40:AE41">
    <cfRule type="cellIs" dxfId="231" priority="164" operator="equal">
      <formula>"Mayor"</formula>
    </cfRule>
    <cfRule type="cellIs" dxfId="230" priority="167" operator="equal">
      <formula>"Leve"</formula>
    </cfRule>
    <cfRule type="cellIs" dxfId="229" priority="163" operator="equal">
      <formula>"Catastrófico"</formula>
    </cfRule>
    <cfRule type="cellIs" dxfId="228" priority="166" operator="equal">
      <formula>"Menor"</formula>
    </cfRule>
    <cfRule type="cellIs" dxfId="227" priority="165" operator="equal">
      <formula>"Moderado"</formula>
    </cfRule>
  </conditionalFormatting>
  <conditionalFormatting sqref="AE52:AE55">
    <cfRule type="cellIs" dxfId="226" priority="138" operator="equal">
      <formula>"Menor"</formula>
    </cfRule>
    <cfRule type="cellIs" dxfId="225" priority="139" operator="equal">
      <formula>"Leve"</formula>
    </cfRule>
    <cfRule type="cellIs" dxfId="224" priority="137" operator="equal">
      <formula>"Moderado"</formula>
    </cfRule>
    <cfRule type="cellIs" dxfId="223" priority="135" operator="equal">
      <formula>"Catastrófico"</formula>
    </cfRule>
    <cfRule type="cellIs" dxfId="222" priority="136" operator="equal">
      <formula>"Mayor"</formula>
    </cfRule>
  </conditionalFormatting>
  <conditionalFormatting sqref="AE56:AE59">
    <cfRule type="cellIs" dxfId="221" priority="1160" operator="equal">
      <formula>"Leve"</formula>
    </cfRule>
    <cfRule type="cellIs" dxfId="220" priority="1156" operator="equal">
      <formula>"Catastrófico"</formula>
    </cfRule>
    <cfRule type="cellIs" dxfId="219" priority="1157" operator="equal">
      <formula>"Mayor"</formula>
    </cfRule>
    <cfRule type="cellIs" dxfId="218" priority="1158" operator="equal">
      <formula>"Moderado"</formula>
    </cfRule>
    <cfRule type="cellIs" dxfId="217" priority="1159" operator="equal">
      <formula>"Menor"</formula>
    </cfRule>
  </conditionalFormatting>
  <conditionalFormatting sqref="AE66:AE67">
    <cfRule type="cellIs" dxfId="216" priority="266" operator="equal">
      <formula>"Menor"</formula>
    </cfRule>
    <cfRule type="cellIs" dxfId="215" priority="263" operator="equal">
      <formula>"Catastrófico"</formula>
    </cfRule>
    <cfRule type="cellIs" dxfId="214" priority="264" operator="equal">
      <formula>"Mayor"</formula>
    </cfRule>
    <cfRule type="cellIs" dxfId="213" priority="265" operator="equal">
      <formula>"Moderado"</formula>
    </cfRule>
    <cfRule type="cellIs" dxfId="212" priority="267" operator="equal">
      <formula>"Leve"</formula>
    </cfRule>
  </conditionalFormatting>
  <conditionalFormatting sqref="AE71:AE72">
    <cfRule type="cellIs" dxfId="211" priority="1136" operator="equal">
      <formula>"Menor"</formula>
    </cfRule>
    <cfRule type="cellIs" dxfId="210" priority="1137" operator="equal">
      <formula>"Leve"</formula>
    </cfRule>
    <cfRule type="cellIs" dxfId="209" priority="1133" operator="equal">
      <formula>"Catastrófico"</formula>
    </cfRule>
    <cfRule type="cellIs" dxfId="208" priority="1134" operator="equal">
      <formula>"Mayor"</formula>
    </cfRule>
    <cfRule type="cellIs" dxfId="207" priority="1135" operator="equal">
      <formula>"Moderado"</formula>
    </cfRule>
  </conditionalFormatting>
  <conditionalFormatting sqref="AE94:AE95">
    <cfRule type="cellIs" dxfId="206" priority="232" operator="equal">
      <formula>"Moderado"</formula>
    </cfRule>
    <cfRule type="cellIs" dxfId="205" priority="230" operator="equal">
      <formula>"Catastrófico"</formula>
    </cfRule>
    <cfRule type="cellIs" dxfId="204" priority="231" operator="equal">
      <formula>"Mayor"</formula>
    </cfRule>
    <cfRule type="cellIs" dxfId="203" priority="233" operator="equal">
      <formula>"Menor"</formula>
    </cfRule>
    <cfRule type="cellIs" dxfId="202" priority="234" operator="equal">
      <formula>"Leve"</formula>
    </cfRule>
  </conditionalFormatting>
  <conditionalFormatting sqref="AE99:AE101">
    <cfRule type="cellIs" dxfId="201" priority="1107" operator="equal">
      <formula>"Leve"</formula>
    </cfRule>
    <cfRule type="cellIs" dxfId="200" priority="1106" operator="equal">
      <formula>"Menor"</formula>
    </cfRule>
    <cfRule type="cellIs" dxfId="199" priority="1105" operator="equal">
      <formula>"Moderado"</formula>
    </cfRule>
    <cfRule type="cellIs" dxfId="198" priority="1104" operator="equal">
      <formula>"Mayor"</formula>
    </cfRule>
    <cfRule type="cellIs" dxfId="197" priority="1103" operator="equal">
      <formula>"Catastrófico"</formula>
    </cfRule>
  </conditionalFormatting>
  <conditionalFormatting sqref="AE103:AE108">
    <cfRule type="cellIs" dxfId="196" priority="78" operator="equal">
      <formula>"Moderado"</formula>
    </cfRule>
    <cfRule type="cellIs" dxfId="195" priority="79" operator="equal">
      <formula>"Menor"</formula>
    </cfRule>
    <cfRule type="cellIs" dxfId="194" priority="77" operator="equal">
      <formula>"Mayor"</formula>
    </cfRule>
    <cfRule type="cellIs" dxfId="193" priority="80" operator="equal">
      <formula>"Leve"</formula>
    </cfRule>
    <cfRule type="cellIs" dxfId="192" priority="76" operator="equal">
      <formula>"Catastrófico"</formula>
    </cfRule>
  </conditionalFormatting>
  <conditionalFormatting sqref="AE112 AE114">
    <cfRule type="cellIs" dxfId="191" priority="785" operator="equal">
      <formula>"Leve"</formula>
    </cfRule>
    <cfRule type="cellIs" dxfId="190" priority="784" operator="equal">
      <formula>"Menor"</formula>
    </cfRule>
    <cfRule type="cellIs" dxfId="189" priority="783" operator="equal">
      <formula>"Moderado"</formula>
    </cfRule>
    <cfRule type="cellIs" dxfId="188" priority="782" operator="equal">
      <formula>"Mayor"</formula>
    </cfRule>
    <cfRule type="cellIs" dxfId="187" priority="781" operator="equal">
      <formula>"Catastrófico"</formula>
    </cfRule>
  </conditionalFormatting>
  <conditionalFormatting sqref="AE116">
    <cfRule type="cellIs" dxfId="186" priority="769" operator="equal">
      <formula>"Moderado"</formula>
    </cfRule>
    <cfRule type="cellIs" dxfId="185" priority="770" operator="equal">
      <formula>"Menor"</formula>
    </cfRule>
    <cfRule type="cellIs" dxfId="184" priority="771" operator="equal">
      <formula>"Leve"</formula>
    </cfRule>
    <cfRule type="cellIs" dxfId="183" priority="767" operator="equal">
      <formula>"Catastrófico"</formula>
    </cfRule>
    <cfRule type="cellIs" dxfId="182" priority="768" operator="equal">
      <formula>"Mayor"</formula>
    </cfRule>
  </conditionalFormatting>
  <conditionalFormatting sqref="AE126:AE128">
    <cfRule type="cellIs" dxfId="181" priority="1048" operator="equal">
      <formula>"Mayor"</formula>
    </cfRule>
    <cfRule type="cellIs" dxfId="180" priority="1047" operator="equal">
      <formula>"Catastrófico"</formula>
    </cfRule>
    <cfRule type="cellIs" dxfId="179" priority="1051" operator="equal">
      <formula>"Leve"</formula>
    </cfRule>
    <cfRule type="cellIs" dxfId="178" priority="1050" operator="equal">
      <formula>"Menor"</formula>
    </cfRule>
    <cfRule type="cellIs" dxfId="177" priority="1049" operator="equal">
      <formula>"Moderado"</formula>
    </cfRule>
  </conditionalFormatting>
  <conditionalFormatting sqref="AE132:AE139">
    <cfRule type="cellIs" dxfId="176" priority="993" operator="equal">
      <formula>"Menor"</formula>
    </cfRule>
    <cfRule type="cellIs" dxfId="175" priority="990" operator="equal">
      <formula>"Catastrófico"</formula>
    </cfRule>
    <cfRule type="cellIs" dxfId="174" priority="992" operator="equal">
      <formula>"Moderado"</formula>
    </cfRule>
    <cfRule type="cellIs" dxfId="173" priority="994" operator="equal">
      <formula>"Leve"</formula>
    </cfRule>
    <cfRule type="cellIs" dxfId="172" priority="991" operator="equal">
      <formula>"Mayor"</formula>
    </cfRule>
  </conditionalFormatting>
  <conditionalFormatting sqref="AE143:AE146">
    <cfRule type="cellIs" dxfId="171" priority="965" operator="equal">
      <formula>"Leve"</formula>
    </cfRule>
    <cfRule type="cellIs" dxfId="170" priority="961" operator="equal">
      <formula>"Catastrófico"</formula>
    </cfRule>
    <cfRule type="cellIs" dxfId="169" priority="963" operator="equal">
      <formula>"Moderado"</formula>
    </cfRule>
    <cfRule type="cellIs" dxfId="168" priority="964" operator="equal">
      <formula>"Menor"</formula>
    </cfRule>
    <cfRule type="cellIs" dxfId="167" priority="962" operator="equal">
      <formula>"Mayor"</formula>
    </cfRule>
  </conditionalFormatting>
  <conditionalFormatting sqref="AE150 AE152">
    <cfRule type="cellIs" dxfId="166" priority="932" operator="equal">
      <formula>"Catastrófico"</formula>
    </cfRule>
    <cfRule type="cellIs" dxfId="165" priority="933" operator="equal">
      <formula>"Mayor"</formula>
    </cfRule>
    <cfRule type="cellIs" dxfId="164" priority="935" operator="equal">
      <formula>"Menor"</formula>
    </cfRule>
    <cfRule type="cellIs" dxfId="163" priority="936" operator="equal">
      <formula>"Leve"</formula>
    </cfRule>
    <cfRule type="cellIs" dxfId="162" priority="934" operator="equal">
      <formula>"Moderado"</formula>
    </cfRule>
  </conditionalFormatting>
  <conditionalFormatting sqref="AE154">
    <cfRule type="cellIs" dxfId="161" priority="918" operator="equal">
      <formula>"Catastrófico"</formula>
    </cfRule>
    <cfRule type="cellIs" dxfId="160" priority="919" operator="equal">
      <formula>"Mayor"</formula>
    </cfRule>
    <cfRule type="cellIs" dxfId="159" priority="920" operator="equal">
      <formula>"Moderado"</formula>
    </cfRule>
    <cfRule type="cellIs" dxfId="158" priority="921" operator="equal">
      <formula>"Menor"</formula>
    </cfRule>
    <cfRule type="cellIs" dxfId="157" priority="922" operator="equal">
      <formula>"Leve"</formula>
    </cfRule>
  </conditionalFormatting>
  <conditionalFormatting sqref="AE172 AE174">
    <cfRule type="cellIs" dxfId="156" priority="640" operator="equal">
      <formula>"Mayor"</formula>
    </cfRule>
    <cfRule type="cellIs" dxfId="155" priority="641" operator="equal">
      <formula>"Moderado"</formula>
    </cfRule>
    <cfRule type="cellIs" dxfId="154" priority="642" operator="equal">
      <formula>"Menor"</formula>
    </cfRule>
    <cfRule type="cellIs" dxfId="153" priority="643" operator="equal">
      <formula>"Leve"</formula>
    </cfRule>
    <cfRule type="cellIs" dxfId="152" priority="639" operator="equal">
      <formula>"Catastrófico"</formula>
    </cfRule>
  </conditionalFormatting>
  <conditionalFormatting sqref="AE179:AE186">
    <cfRule type="cellIs" dxfId="151" priority="586" operator="equal">
      <formula>"Leve"</formula>
    </cfRule>
    <cfRule type="cellIs" dxfId="150" priority="585" operator="equal">
      <formula>"Menor"</formula>
    </cfRule>
    <cfRule type="cellIs" dxfId="149" priority="582" operator="equal">
      <formula>"Catastrófico"</formula>
    </cfRule>
    <cfRule type="cellIs" dxfId="148" priority="583" operator="equal">
      <formula>"Mayor"</formula>
    </cfRule>
    <cfRule type="cellIs" dxfId="147" priority="584" operator="equal">
      <formula>"Moderado"</formula>
    </cfRule>
  </conditionalFormatting>
  <conditionalFormatting sqref="AE190:AE192">
    <cfRule type="cellIs" dxfId="146" priority="543" operator="equal">
      <formula>"Leve"</formula>
    </cfRule>
    <cfRule type="cellIs" dxfId="145" priority="541" operator="equal">
      <formula>"Moderado"</formula>
    </cfRule>
    <cfRule type="cellIs" dxfId="144" priority="542" operator="equal">
      <formula>"Menor"</formula>
    </cfRule>
    <cfRule type="cellIs" dxfId="143" priority="539" operator="equal">
      <formula>"Catastrófico"</formula>
    </cfRule>
    <cfRule type="cellIs" dxfId="142" priority="540" operator="equal">
      <formula>"Mayor"</formula>
    </cfRule>
  </conditionalFormatting>
  <conditionalFormatting sqref="AE196:AE199">
    <cfRule type="cellIs" dxfId="141" priority="497" operator="equal">
      <formula>"Mayor"</formula>
    </cfRule>
    <cfRule type="cellIs" dxfId="140" priority="499" operator="equal">
      <formula>"Menor"</formula>
    </cfRule>
    <cfRule type="cellIs" dxfId="139" priority="500" operator="equal">
      <formula>"Leve"</formula>
    </cfRule>
    <cfRule type="cellIs" dxfId="138" priority="496" operator="equal">
      <formula>"Catastrófico"</formula>
    </cfRule>
    <cfRule type="cellIs" dxfId="137" priority="498" operator="equal">
      <formula>"Moderado"</formula>
    </cfRule>
  </conditionalFormatting>
  <conditionalFormatting sqref="AE202:AE205">
    <cfRule type="cellIs" dxfId="136" priority="455" operator="equal">
      <formula>"Moderado"</formula>
    </cfRule>
    <cfRule type="cellIs" dxfId="135" priority="454" operator="equal">
      <formula>"Mayor"</formula>
    </cfRule>
    <cfRule type="cellIs" dxfId="134" priority="453" operator="equal">
      <formula>"Catastrófico"</formula>
    </cfRule>
    <cfRule type="cellIs" dxfId="133" priority="456" operator="equal">
      <formula>"Menor"</formula>
    </cfRule>
    <cfRule type="cellIs" dxfId="132" priority="457" operator="equal">
      <formula>"Leve"</formula>
    </cfRule>
  </conditionalFormatting>
  <conditionalFormatting sqref="AE209:AE210">
    <cfRule type="cellIs" dxfId="131" priority="425" operator="equal">
      <formula>"Mayor"</formula>
    </cfRule>
    <cfRule type="cellIs" dxfId="130" priority="426" operator="equal">
      <formula>"Moderado"</formula>
    </cfRule>
    <cfRule type="cellIs" dxfId="129" priority="424" operator="equal">
      <formula>"Catastrófico"</formula>
    </cfRule>
    <cfRule type="cellIs" dxfId="128" priority="427" operator="equal">
      <formula>"Menor"</formula>
    </cfRule>
    <cfRule type="cellIs" dxfId="127" priority="428" operator="equal">
      <formula>"Leve"</formula>
    </cfRule>
  </conditionalFormatting>
  <conditionalFormatting sqref="AE214:AE215">
    <cfRule type="cellIs" dxfId="126" priority="395" operator="equal">
      <formula>"Catastrófico"</formula>
    </cfRule>
    <cfRule type="cellIs" dxfId="125" priority="396" operator="equal">
      <formula>"Mayor"</formula>
    </cfRule>
    <cfRule type="cellIs" dxfId="124" priority="399" operator="equal">
      <formula>"Leve"</formula>
    </cfRule>
    <cfRule type="cellIs" dxfId="123" priority="397" operator="equal">
      <formula>"Moderado"</formula>
    </cfRule>
    <cfRule type="cellIs" dxfId="122" priority="398" operator="equal">
      <formula>"Menor"</formula>
    </cfRule>
  </conditionalFormatting>
  <conditionalFormatting sqref="AE219 AE221">
    <cfRule type="cellIs" dxfId="121" priority="367" operator="equal">
      <formula>"Mayor"</formula>
    </cfRule>
    <cfRule type="cellIs" dxfId="120" priority="366" operator="equal">
      <formula>"Catastrófico"</formula>
    </cfRule>
    <cfRule type="cellIs" dxfId="119" priority="369" operator="equal">
      <formula>"Menor"</formula>
    </cfRule>
    <cfRule type="cellIs" dxfId="118" priority="370" operator="equal">
      <formula>"Leve"</formula>
    </cfRule>
    <cfRule type="cellIs" dxfId="117" priority="368" operator="equal">
      <formula>"Moderado"</formula>
    </cfRule>
  </conditionalFormatting>
  <conditionalFormatting sqref="AE231 AE233">
    <cfRule type="cellIs" dxfId="116" priority="341" operator="equal">
      <formula>"Leve"</formula>
    </cfRule>
    <cfRule type="cellIs" dxfId="115" priority="340" operator="equal">
      <formula>"Menor"</formula>
    </cfRule>
    <cfRule type="cellIs" dxfId="114" priority="339" operator="equal">
      <formula>"Moderado"</formula>
    </cfRule>
    <cfRule type="cellIs" dxfId="113" priority="337" operator="equal">
      <formula>"Catastrófico"</formula>
    </cfRule>
    <cfRule type="cellIs" dxfId="112" priority="338" operator="equal">
      <formula>"Mayor"</formula>
    </cfRule>
  </conditionalFormatting>
  <conditionalFormatting sqref="AG9:AG18">
    <cfRule type="cellIs" dxfId="111" priority="843" operator="equal">
      <formula>"Extremo"</formula>
    </cfRule>
    <cfRule type="cellIs" dxfId="110" priority="844" operator="equal">
      <formula>"Alto"</formula>
    </cfRule>
    <cfRule type="cellIs" dxfId="109" priority="845" operator="equal">
      <formula>"Moderado"</formula>
    </cfRule>
    <cfRule type="cellIs" dxfId="108" priority="846" operator="equal">
      <formula>"Bajo"</formula>
    </cfRule>
  </conditionalFormatting>
  <conditionalFormatting sqref="AG22:AG25">
    <cfRule type="cellIs" dxfId="107" priority="809" operator="equal">
      <formula>"Bajo"</formula>
    </cfRule>
    <cfRule type="cellIs" dxfId="106" priority="808" operator="equal">
      <formula>"Moderado"</formula>
    </cfRule>
    <cfRule type="cellIs" dxfId="105" priority="807" operator="equal">
      <formula>"Alto"</formula>
    </cfRule>
    <cfRule type="cellIs" dxfId="104" priority="806" operator="equal">
      <formula>"Extremo"</formula>
    </cfRule>
  </conditionalFormatting>
  <conditionalFormatting sqref="AG29:AG36">
    <cfRule type="cellIs" dxfId="103" priority="4" operator="equal">
      <formula>"Bajo"</formula>
    </cfRule>
    <cfRule type="cellIs" dxfId="102" priority="2" operator="equal">
      <formula>"Alto"</formula>
    </cfRule>
    <cfRule type="cellIs" dxfId="101" priority="1" operator="equal">
      <formula>"Extremo"</formula>
    </cfRule>
    <cfRule type="cellIs" dxfId="100" priority="3" operator="equal">
      <formula>"Moderado"</formula>
    </cfRule>
  </conditionalFormatting>
  <conditionalFormatting sqref="AG40:AG41">
    <cfRule type="cellIs" dxfId="99" priority="161" operator="equal">
      <formula>"Moderado"</formula>
    </cfRule>
    <cfRule type="cellIs" dxfId="98" priority="162" operator="equal">
      <formula>"Bajo"</formula>
    </cfRule>
    <cfRule type="cellIs" dxfId="97" priority="160" operator="equal">
      <formula>"Alto"</formula>
    </cfRule>
    <cfRule type="cellIs" dxfId="96" priority="159" operator="equal">
      <formula>"Extremo"</formula>
    </cfRule>
  </conditionalFormatting>
  <conditionalFormatting sqref="AG52:AG55">
    <cfRule type="cellIs" dxfId="95" priority="140" operator="equal">
      <formula>"Extremo"</formula>
    </cfRule>
    <cfRule type="cellIs" dxfId="94" priority="141" operator="equal">
      <formula>"Alto"</formula>
    </cfRule>
    <cfRule type="cellIs" dxfId="93" priority="143" operator="equal">
      <formula>"Bajo"</formula>
    </cfRule>
    <cfRule type="cellIs" dxfId="92" priority="142" operator="equal">
      <formula>"Moderado"</formula>
    </cfRule>
  </conditionalFormatting>
  <conditionalFormatting sqref="AG56:AG59">
    <cfRule type="cellIs" dxfId="91" priority="1154" operator="equal">
      <formula>"Moderado"</formula>
    </cfRule>
    <cfRule type="cellIs" dxfId="90" priority="1153" operator="equal">
      <formula>"Alto"</formula>
    </cfRule>
    <cfRule type="cellIs" dxfId="89" priority="1152" operator="equal">
      <formula>"Extremo"</formula>
    </cfRule>
    <cfRule type="cellIs" dxfId="88" priority="1155" operator="equal">
      <formula>"Bajo"</formula>
    </cfRule>
  </conditionalFormatting>
  <conditionalFormatting sqref="AG66:AG67">
    <cfRule type="cellIs" dxfId="87" priority="260" operator="equal">
      <formula>"Alto"</formula>
    </cfRule>
    <cfRule type="cellIs" dxfId="86" priority="262" operator="equal">
      <formula>"Bajo"</formula>
    </cfRule>
    <cfRule type="cellIs" dxfId="85" priority="261" operator="equal">
      <formula>"Moderado"</formula>
    </cfRule>
    <cfRule type="cellIs" dxfId="84" priority="259" operator="equal">
      <formula>"Extremo"</formula>
    </cfRule>
  </conditionalFormatting>
  <conditionalFormatting sqref="AG71:AG72">
    <cfRule type="cellIs" dxfId="83" priority="1132" operator="equal">
      <formula>"Bajo"</formula>
    </cfRule>
    <cfRule type="cellIs" dxfId="82" priority="1131" operator="equal">
      <formula>"Moderado"</formula>
    </cfRule>
    <cfRule type="cellIs" dxfId="81" priority="1130" operator="equal">
      <formula>"Alto"</formula>
    </cfRule>
    <cfRule type="cellIs" dxfId="80" priority="1129" operator="equal">
      <formula>"Extremo"</formula>
    </cfRule>
  </conditionalFormatting>
  <conditionalFormatting sqref="AG94:AG95">
    <cfRule type="cellIs" dxfId="79" priority="228" operator="equal">
      <formula>"Moderado"</formula>
    </cfRule>
    <cfRule type="cellIs" dxfId="78" priority="227" operator="equal">
      <formula>"Alto"</formula>
    </cfRule>
    <cfRule type="cellIs" dxfId="77" priority="226" operator="equal">
      <formula>"Extremo"</formula>
    </cfRule>
    <cfRule type="cellIs" dxfId="76" priority="229" operator="equal">
      <formula>"Bajo"</formula>
    </cfRule>
  </conditionalFormatting>
  <conditionalFormatting sqref="AG99:AG101">
    <cfRule type="cellIs" dxfId="75" priority="1099" operator="equal">
      <formula>"Extremo"</formula>
    </cfRule>
    <cfRule type="cellIs" dxfId="74" priority="1100" operator="equal">
      <formula>"Alto"</formula>
    </cfRule>
    <cfRule type="cellIs" dxfId="73" priority="1101" operator="equal">
      <formula>"Moderado"</formula>
    </cfRule>
    <cfRule type="cellIs" dxfId="72" priority="1102" operator="equal">
      <formula>"Bajo"</formula>
    </cfRule>
  </conditionalFormatting>
  <conditionalFormatting sqref="AG103:AG108">
    <cfRule type="cellIs" dxfId="71" priority="75" operator="equal">
      <formula>"Bajo"</formula>
    </cfRule>
    <cfRule type="cellIs" dxfId="70" priority="74" operator="equal">
      <formula>"Moderado"</formula>
    </cfRule>
    <cfRule type="cellIs" dxfId="69" priority="72" operator="equal">
      <formula>"Extremo"</formula>
    </cfRule>
    <cfRule type="cellIs" dxfId="68" priority="73" operator="equal">
      <formula>"Alto"</formula>
    </cfRule>
  </conditionalFormatting>
  <conditionalFormatting sqref="AG112 AG114">
    <cfRule type="cellIs" dxfId="67" priority="779" operator="equal">
      <formula>"Moderado"</formula>
    </cfRule>
    <cfRule type="cellIs" dxfId="66" priority="780" operator="equal">
      <formula>"Bajo"</formula>
    </cfRule>
    <cfRule type="cellIs" dxfId="65" priority="778" operator="equal">
      <formula>"Alto"</formula>
    </cfRule>
    <cfRule type="cellIs" dxfId="64" priority="777" operator="equal">
      <formula>"Extremo"</formula>
    </cfRule>
  </conditionalFormatting>
  <conditionalFormatting sqref="AG116">
    <cfRule type="cellIs" dxfId="63" priority="766" operator="equal">
      <formula>"Bajo"</formula>
    </cfRule>
    <cfRule type="cellIs" dxfId="62" priority="765" operator="equal">
      <formula>"Moderado"</formula>
    </cfRule>
    <cfRule type="cellIs" dxfId="61" priority="764" operator="equal">
      <formula>"Alto"</formula>
    </cfRule>
    <cfRule type="cellIs" dxfId="60" priority="763" operator="equal">
      <formula>"Extremo"</formula>
    </cfRule>
  </conditionalFormatting>
  <conditionalFormatting sqref="AG126:AG128">
    <cfRule type="cellIs" dxfId="59" priority="1043" operator="equal">
      <formula>"Extremo"</formula>
    </cfRule>
    <cfRule type="cellIs" dxfId="58" priority="1044" operator="equal">
      <formula>"Alto"</formula>
    </cfRule>
    <cfRule type="cellIs" dxfId="57" priority="1046" operator="equal">
      <formula>"Bajo"</formula>
    </cfRule>
    <cfRule type="cellIs" dxfId="56" priority="1045" operator="equal">
      <formula>"Moderado"</formula>
    </cfRule>
  </conditionalFormatting>
  <conditionalFormatting sqref="AG132:AG139">
    <cfRule type="cellIs" dxfId="55" priority="987" operator="equal">
      <formula>"Alto"</formula>
    </cfRule>
    <cfRule type="cellIs" dxfId="54" priority="986" operator="equal">
      <formula>"Extremo"</formula>
    </cfRule>
    <cfRule type="cellIs" dxfId="53" priority="989" operator="equal">
      <formula>"Bajo"</formula>
    </cfRule>
    <cfRule type="cellIs" dxfId="52" priority="988" operator="equal">
      <formula>"Moderado"</formula>
    </cfRule>
  </conditionalFormatting>
  <conditionalFormatting sqref="AG143:AG146">
    <cfRule type="cellIs" dxfId="51" priority="957" operator="equal">
      <formula>"Extremo"</formula>
    </cfRule>
    <cfRule type="cellIs" dxfId="50" priority="958" operator="equal">
      <formula>"Alto"</formula>
    </cfRule>
    <cfRule type="cellIs" dxfId="49" priority="960" operator="equal">
      <formula>"Bajo"</formula>
    </cfRule>
    <cfRule type="cellIs" dxfId="48" priority="959" operator="equal">
      <formula>"Moderado"</formula>
    </cfRule>
  </conditionalFormatting>
  <conditionalFormatting sqref="AG150 AG152">
    <cfRule type="cellIs" dxfId="47" priority="931" operator="equal">
      <formula>"Bajo"</formula>
    </cfRule>
    <cfRule type="cellIs" dxfId="46" priority="930" operator="equal">
      <formula>"Moderado"</formula>
    </cfRule>
    <cfRule type="cellIs" dxfId="45" priority="929" operator="equal">
      <formula>"Alto"</formula>
    </cfRule>
    <cfRule type="cellIs" dxfId="44" priority="928" operator="equal">
      <formula>"Extremo"</formula>
    </cfRule>
  </conditionalFormatting>
  <conditionalFormatting sqref="AG154">
    <cfRule type="cellIs" dxfId="43" priority="914" operator="equal">
      <formula>"Extremo"</formula>
    </cfRule>
    <cfRule type="cellIs" dxfId="42" priority="917" operator="equal">
      <formula>"Bajo"</formula>
    </cfRule>
    <cfRule type="cellIs" dxfId="41" priority="916" operator="equal">
      <formula>"Moderado"</formula>
    </cfRule>
    <cfRule type="cellIs" dxfId="40" priority="915" operator="equal">
      <formula>"Alto"</formula>
    </cfRule>
  </conditionalFormatting>
  <conditionalFormatting sqref="AG172 AG174">
    <cfRule type="cellIs" dxfId="39" priority="638" operator="equal">
      <formula>"Bajo"</formula>
    </cfRule>
    <cfRule type="cellIs" dxfId="38" priority="635" operator="equal">
      <formula>"Extremo"</formula>
    </cfRule>
    <cfRule type="cellIs" dxfId="37" priority="637" operator="equal">
      <formula>"Moderado"</formula>
    </cfRule>
    <cfRule type="cellIs" dxfId="36" priority="636" operator="equal">
      <formula>"Alto"</formula>
    </cfRule>
  </conditionalFormatting>
  <conditionalFormatting sqref="AG179:AG186">
    <cfRule type="cellIs" dxfId="35" priority="581" operator="equal">
      <formula>"Bajo"</formula>
    </cfRule>
    <cfRule type="cellIs" dxfId="34" priority="580" operator="equal">
      <formula>"Moderado"</formula>
    </cfRule>
    <cfRule type="cellIs" dxfId="33" priority="579" operator="equal">
      <formula>"Alto"</formula>
    </cfRule>
    <cfRule type="cellIs" dxfId="32" priority="578" operator="equal">
      <formula>"Extremo"</formula>
    </cfRule>
  </conditionalFormatting>
  <conditionalFormatting sqref="AG190:AG192">
    <cfRule type="cellIs" dxfId="31" priority="535" operator="equal">
      <formula>"Extremo"</formula>
    </cfRule>
    <cfRule type="cellIs" dxfId="30" priority="536" operator="equal">
      <formula>"Alto"</formula>
    </cfRule>
    <cfRule type="cellIs" dxfId="29" priority="537" operator="equal">
      <formula>"Moderado"</formula>
    </cfRule>
    <cfRule type="cellIs" dxfId="28" priority="538" operator="equal">
      <formula>"Bajo"</formula>
    </cfRule>
  </conditionalFormatting>
  <conditionalFormatting sqref="AG196:AG199">
    <cfRule type="cellIs" dxfId="27" priority="494" operator="equal">
      <formula>"Moderado"</formula>
    </cfRule>
    <cfRule type="cellIs" dxfId="26" priority="492" operator="equal">
      <formula>"Extremo"</formula>
    </cfRule>
    <cfRule type="cellIs" dxfId="25" priority="495" operator="equal">
      <formula>"Bajo"</formula>
    </cfRule>
    <cfRule type="cellIs" dxfId="24" priority="493" operator="equal">
      <formula>"Alto"</formula>
    </cfRule>
  </conditionalFormatting>
  <conditionalFormatting sqref="AG202:AG205">
    <cfRule type="cellIs" dxfId="23" priority="449" operator="equal">
      <formula>"Extremo"</formula>
    </cfRule>
    <cfRule type="cellIs" dxfId="22" priority="452" operator="equal">
      <formula>"Bajo"</formula>
    </cfRule>
    <cfRule type="cellIs" dxfId="21" priority="451" operator="equal">
      <formula>"Moderado"</formula>
    </cfRule>
    <cfRule type="cellIs" dxfId="20" priority="450" operator="equal">
      <formula>"Alto"</formula>
    </cfRule>
  </conditionalFormatting>
  <conditionalFormatting sqref="AG209:AG210">
    <cfRule type="cellIs" dxfId="19" priority="420" operator="equal">
      <formula>"Extremo"</formula>
    </cfRule>
    <cfRule type="cellIs" dxfId="18" priority="421" operator="equal">
      <formula>"Alto"</formula>
    </cfRule>
    <cfRule type="cellIs" dxfId="17" priority="422" operator="equal">
      <formula>"Moderado"</formula>
    </cfRule>
    <cfRule type="cellIs" dxfId="16" priority="423" operator="equal">
      <formula>"Bajo"</formula>
    </cfRule>
  </conditionalFormatting>
  <conditionalFormatting sqref="AG214:AG215">
    <cfRule type="cellIs" dxfId="15" priority="392" operator="equal">
      <formula>"Alto"</formula>
    </cfRule>
    <cfRule type="cellIs" dxfId="14" priority="394" operator="equal">
      <formula>"Bajo"</formula>
    </cfRule>
    <cfRule type="cellIs" dxfId="13" priority="393" operator="equal">
      <formula>"Moderado"</formula>
    </cfRule>
    <cfRule type="cellIs" dxfId="12" priority="391" operator="equal">
      <formula>"Extremo"</formula>
    </cfRule>
  </conditionalFormatting>
  <conditionalFormatting sqref="AG219 AG221">
    <cfRule type="cellIs" dxfId="11" priority="362" operator="equal">
      <formula>"Extremo"</formula>
    </cfRule>
    <cfRule type="cellIs" dxfId="10" priority="363" operator="equal">
      <formula>"Alto"</formula>
    </cfRule>
    <cfRule type="cellIs" dxfId="9" priority="364" operator="equal">
      <formula>"Moderado"</formula>
    </cfRule>
    <cfRule type="cellIs" dxfId="8" priority="365" operator="equal">
      <formula>"Bajo"</formula>
    </cfRule>
  </conditionalFormatting>
  <conditionalFormatting sqref="AG226:AG227">
    <cfRule type="cellIs" dxfId="7" priority="189" operator="equal">
      <formula>"Moderado"</formula>
    </cfRule>
    <cfRule type="cellIs" dxfId="6" priority="190" operator="equal">
      <formula>"Bajo"</formula>
    </cfRule>
    <cfRule type="cellIs" dxfId="5" priority="187" operator="equal">
      <formula>"Extremo"</formula>
    </cfRule>
    <cfRule type="cellIs" dxfId="4" priority="188" operator="equal">
      <formula>"Alto"</formula>
    </cfRule>
  </conditionalFormatting>
  <conditionalFormatting sqref="AG231 AG233">
    <cfRule type="cellIs" dxfId="3" priority="333" operator="equal">
      <formula>"Extremo"</formula>
    </cfRule>
    <cfRule type="cellIs" dxfId="2" priority="334" operator="equal">
      <formula>"Alto"</formula>
    </cfRule>
    <cfRule type="cellIs" dxfId="1" priority="335" operator="equal">
      <formula>"Moderado"</formula>
    </cfRule>
    <cfRule type="cellIs" dxfId="0" priority="336" operator="equal">
      <formula>"Bajo"</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baseColWidth="10"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Estrato</dc:creator>
  <cp:lastModifiedBy>ASUS</cp:lastModifiedBy>
  <dcterms:created xsi:type="dcterms:W3CDTF">2024-01-18T15:06:34Z</dcterms:created>
  <dcterms:modified xsi:type="dcterms:W3CDTF">2025-05-09T14:52:53Z</dcterms:modified>
</cp:coreProperties>
</file>