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C:\Users\TAMARA VALENCIA\Documents\ALCALDÍA\2025\PTEP\"/>
    </mc:Choice>
  </mc:AlternateContent>
  <xr:revisionPtr revIDLastSave="0" documentId="13_ncr:1_{95296746-4BFD-4E79-A0A5-62120B9C62C0}" xr6:coauthVersionLast="47" xr6:coauthVersionMax="47" xr10:uidLastSave="{00000000-0000-0000-0000-000000000000}"/>
  <bookViews>
    <workbookView xWindow="-108" yWindow="-108" windowWidth="23256" windowHeight="12456" xr2:uid="{00000000-000D-0000-FFFF-FFFF00000000}"/>
  </bookViews>
  <sheets>
    <sheet name="Hoja1" sheetId="1" r:id="rId1"/>
    <sheet name="Hoja2" sheetId="2" r:id="rId2"/>
    <sheet name="Hoja3"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26" i="1" l="1"/>
  <c r="AE126" i="1"/>
  <c r="AD126" i="1"/>
  <c r="AB126" i="1"/>
  <c r="AC126" i="1" s="1"/>
  <c r="AG126" i="1" s="1"/>
  <c r="X126" i="1"/>
  <c r="N126" i="1"/>
  <c r="X125" i="1"/>
  <c r="O125" i="1"/>
  <c r="P125" i="1" s="1"/>
  <c r="AF125" i="1" s="1"/>
  <c r="AE125" i="1" s="1"/>
  <c r="N125" i="1"/>
  <c r="L125" i="1"/>
  <c r="AB125" i="1" s="1"/>
  <c r="X124" i="1"/>
  <c r="U124" i="1"/>
  <c r="AF124" i="1" s="1"/>
  <c r="AE124" i="1" s="1"/>
  <c r="N124" i="1"/>
  <c r="X123" i="1"/>
  <c r="O123" i="1"/>
  <c r="Q123" i="1" s="1"/>
  <c r="N123" i="1"/>
  <c r="L123" i="1"/>
  <c r="AB123" i="1" s="1"/>
  <c r="X122" i="1"/>
  <c r="U122" i="1"/>
  <c r="AF122" i="1" s="1"/>
  <c r="AE122" i="1" s="1"/>
  <c r="N122" i="1"/>
  <c r="X121" i="1"/>
  <c r="U121" i="1"/>
  <c r="O121" i="1"/>
  <c r="P121" i="1" s="1"/>
  <c r="N121" i="1"/>
  <c r="L121" i="1"/>
  <c r="X120" i="1"/>
  <c r="U120" i="1"/>
  <c r="AF120" i="1" s="1"/>
  <c r="AE120" i="1" s="1"/>
  <c r="N120" i="1"/>
  <c r="X119" i="1"/>
  <c r="U119" i="1"/>
  <c r="O119" i="1"/>
  <c r="P119" i="1" s="1"/>
  <c r="AF119" i="1" s="1"/>
  <c r="AE119" i="1" s="1"/>
  <c r="N119" i="1"/>
  <c r="Q119" i="1"/>
  <c r="AD125" i="1" l="1"/>
  <c r="AC125" i="1"/>
  <c r="AG125" i="1" s="1"/>
  <c r="Q125" i="1"/>
  <c r="Q121" i="1"/>
  <c r="P123" i="1"/>
  <c r="AF123" i="1" s="1"/>
  <c r="AE123" i="1" s="1"/>
  <c r="AD123" i="1"/>
  <c r="AC123" i="1"/>
  <c r="AB124" i="1"/>
  <c r="AF121" i="1"/>
  <c r="AE121" i="1" s="1"/>
  <c r="AB121" i="1"/>
  <c r="AB120" i="1"/>
  <c r="L119" i="1"/>
  <c r="AB119" i="1" s="1"/>
  <c r="AB122" i="1"/>
  <c r="AG123" i="1" l="1"/>
  <c r="AD124" i="1"/>
  <c r="AC124" i="1"/>
  <c r="AG124" i="1" s="1"/>
  <c r="AC119" i="1"/>
  <c r="AG119" i="1" s="1"/>
  <c r="AD119" i="1"/>
  <c r="AD122" i="1"/>
  <c r="AC122" i="1"/>
  <c r="AG122" i="1" s="1"/>
  <c r="AD120" i="1"/>
  <c r="AC120" i="1"/>
  <c r="AG120" i="1" s="1"/>
  <c r="AD121" i="1"/>
  <c r="AC121" i="1"/>
  <c r="AG121" i="1" s="1"/>
  <c r="Q181" i="1" l="1"/>
  <c r="P181" i="1"/>
  <c r="Q154" i="1"/>
  <c r="Q146" i="1"/>
  <c r="P29" i="1"/>
  <c r="Q29" i="1"/>
  <c r="X150" i="1"/>
  <c r="N150" i="1"/>
  <c r="L150" i="1"/>
  <c r="AB150" i="1" s="1"/>
  <c r="AB149" i="1"/>
  <c r="AD149" i="1" s="1"/>
  <c r="X149" i="1"/>
  <c r="AF149" i="1" s="1"/>
  <c r="AE149" i="1" s="1"/>
  <c r="N149" i="1"/>
  <c r="X148" i="1"/>
  <c r="N148" i="1"/>
  <c r="L148" i="1"/>
  <c r="AB147" i="1"/>
  <c r="AD147" i="1" s="1"/>
  <c r="X147" i="1"/>
  <c r="AF147" i="1" s="1"/>
  <c r="AE147" i="1" s="1"/>
  <c r="N147" i="1"/>
  <c r="X146" i="1"/>
  <c r="N146" i="1"/>
  <c r="L146" i="1"/>
  <c r="X158" i="1"/>
  <c r="N158" i="1"/>
  <c r="L158" i="1"/>
  <c r="AB158" i="1" s="1"/>
  <c r="AB157" i="1"/>
  <c r="AD157" i="1" s="1"/>
  <c r="X157" i="1"/>
  <c r="AF157" i="1" s="1"/>
  <c r="AE157" i="1" s="1"/>
  <c r="N157" i="1"/>
  <c r="X156" i="1"/>
  <c r="AF156" i="1"/>
  <c r="N156" i="1"/>
  <c r="L156" i="1"/>
  <c r="AB155" i="1"/>
  <c r="AD155" i="1" s="1"/>
  <c r="X155" i="1"/>
  <c r="AF155" i="1" s="1"/>
  <c r="AE155" i="1" s="1"/>
  <c r="N155" i="1"/>
  <c r="X154" i="1"/>
  <c r="N154" i="1"/>
  <c r="L154" i="1"/>
  <c r="AD150" i="1" l="1"/>
  <c r="AC150" i="1"/>
  <c r="AB146" i="1"/>
  <c r="AC149" i="1"/>
  <c r="AG149" i="1" s="1"/>
  <c r="AC147" i="1"/>
  <c r="AG147" i="1" s="1"/>
  <c r="AB148" i="1"/>
  <c r="AD148" i="1" s="1"/>
  <c r="AD146" i="1"/>
  <c r="AC146" i="1"/>
  <c r="P146" i="1"/>
  <c r="AF146" i="1" s="1"/>
  <c r="AE146" i="1" s="1"/>
  <c r="AF150" i="1"/>
  <c r="AE150" i="1" s="1"/>
  <c r="AF148" i="1"/>
  <c r="AB156" i="1"/>
  <c r="AC156" i="1" s="1"/>
  <c r="AG156" i="1" s="1"/>
  <c r="AB154" i="1"/>
  <c r="AC154" i="1" s="1"/>
  <c r="AC155" i="1"/>
  <c r="AG155" i="1" s="1"/>
  <c r="AD158" i="1"/>
  <c r="AC158" i="1"/>
  <c r="AC157" i="1"/>
  <c r="AG157" i="1" s="1"/>
  <c r="P154" i="1"/>
  <c r="AF154" i="1" s="1"/>
  <c r="AE154" i="1" s="1"/>
  <c r="P158" i="1"/>
  <c r="AF158" i="1" s="1"/>
  <c r="AE158" i="1" s="1"/>
  <c r="AG150" i="1" l="1"/>
  <c r="AC148" i="1"/>
  <c r="AG148" i="1" s="1"/>
  <c r="AD156" i="1"/>
  <c r="AD154" i="1"/>
  <c r="AG146" i="1"/>
  <c r="AG158" i="1"/>
  <c r="AG154" i="1"/>
  <c r="N225" i="1" l="1"/>
  <c r="X224" i="1"/>
  <c r="U224" i="1"/>
  <c r="Q224" i="1"/>
  <c r="N224" i="1"/>
  <c r="L224" i="1"/>
  <c r="AD197" i="1"/>
  <c r="AC197" i="1"/>
  <c r="N197" i="1"/>
  <c r="AD196" i="1"/>
  <c r="AC196" i="1"/>
  <c r="P196" i="1"/>
  <c r="AF197" i="1" s="1"/>
  <c r="AE197" i="1" s="1"/>
  <c r="N196" i="1"/>
  <c r="L196" i="1"/>
  <c r="AD195" i="1"/>
  <c r="AC195" i="1"/>
  <c r="N195" i="1"/>
  <c r="AD194" i="1"/>
  <c r="AC194" i="1"/>
  <c r="Q194" i="1"/>
  <c r="N194" i="1"/>
  <c r="L194" i="1"/>
  <c r="X193" i="1"/>
  <c r="U193" i="1"/>
  <c r="AB193" i="1" s="1"/>
  <c r="N193" i="1"/>
  <c r="AD192" i="1"/>
  <c r="AC192" i="1"/>
  <c r="Q192" i="1"/>
  <c r="N192" i="1"/>
  <c r="L192" i="1"/>
  <c r="X191" i="1"/>
  <c r="U191" i="1"/>
  <c r="AB191" i="1" s="1"/>
  <c r="N191" i="1"/>
  <c r="X190" i="1"/>
  <c r="Q190" i="1"/>
  <c r="N190" i="1"/>
  <c r="L190" i="1"/>
  <c r="X230" i="1"/>
  <c r="N230" i="1"/>
  <c r="X229" i="1"/>
  <c r="O229" i="1"/>
  <c r="Q229" i="1" s="1"/>
  <c r="N229" i="1"/>
  <c r="L229" i="1"/>
  <c r="N240" i="1"/>
  <c r="X239" i="1"/>
  <c r="U239" i="1"/>
  <c r="O239" i="1"/>
  <c r="Q239" i="1" s="1"/>
  <c r="N239" i="1"/>
  <c r="L239" i="1"/>
  <c r="P224" i="1" l="1"/>
  <c r="AF224" i="1" s="1"/>
  <c r="AE224" i="1" s="1"/>
  <c r="AB224" i="1"/>
  <c r="Q196" i="1"/>
  <c r="AF191" i="1"/>
  <c r="AE191" i="1" s="1"/>
  <c r="AB190" i="1"/>
  <c r="AD190" i="1" s="1"/>
  <c r="AF193" i="1"/>
  <c r="AE193" i="1" s="1"/>
  <c r="AD191" i="1"/>
  <c r="AC191" i="1"/>
  <c r="AC193" i="1"/>
  <c r="AD193" i="1"/>
  <c r="AG197" i="1"/>
  <c r="P190" i="1"/>
  <c r="AF190" i="1" s="1"/>
  <c r="AE190" i="1" s="1"/>
  <c r="P194" i="1"/>
  <c r="P192" i="1"/>
  <c r="AF192" i="1" s="1"/>
  <c r="AE192" i="1" s="1"/>
  <c r="AG192" i="1" s="1"/>
  <c r="AF196" i="1"/>
  <c r="AE196" i="1" s="1"/>
  <c r="AG196" i="1" s="1"/>
  <c r="AB229" i="1"/>
  <c r="AC229" i="1" s="1"/>
  <c r="P229" i="1"/>
  <c r="AF229" i="1" s="1"/>
  <c r="AE229" i="1" s="1"/>
  <c r="P239" i="1"/>
  <c r="AF239" i="1" s="1"/>
  <c r="AE239" i="1" s="1"/>
  <c r="AB239" i="1"/>
  <c r="AD239" i="1" s="1"/>
  <c r="AC190" i="1" l="1"/>
  <c r="AG190" i="1" s="1"/>
  <c r="AG193" i="1"/>
  <c r="AG191" i="1"/>
  <c r="AD229" i="1"/>
  <c r="AD224" i="1"/>
  <c r="AC224" i="1"/>
  <c r="AG224" i="1" s="1"/>
  <c r="AF194" i="1"/>
  <c r="AE194" i="1" s="1"/>
  <c r="AG194" i="1" s="1"/>
  <c r="AF195" i="1"/>
  <c r="AE195" i="1" s="1"/>
  <c r="AG195" i="1" s="1"/>
  <c r="AG229" i="1"/>
  <c r="AC239" i="1"/>
  <c r="AG239" i="1" s="1"/>
  <c r="X186" i="1" l="1"/>
  <c r="U186" i="1"/>
  <c r="AF186" i="1" s="1"/>
  <c r="AE186" i="1" s="1"/>
  <c r="N186" i="1"/>
  <c r="X185" i="1"/>
  <c r="U185" i="1"/>
  <c r="O185" i="1"/>
  <c r="N185" i="1"/>
  <c r="L185" i="1"/>
  <c r="Q185" i="1" l="1"/>
  <c r="AB186" i="1"/>
  <c r="P185" i="1"/>
  <c r="AF185" i="1" s="1"/>
  <c r="AE185" i="1" s="1"/>
  <c r="AB185" i="1"/>
  <c r="AD186" i="1" l="1"/>
  <c r="AC186" i="1"/>
  <c r="AG186" i="1" s="1"/>
  <c r="AD185" i="1"/>
  <c r="AC185" i="1"/>
  <c r="AG185" i="1" s="1"/>
  <c r="X51" i="1" l="1"/>
  <c r="U51" i="1"/>
  <c r="X50" i="1"/>
  <c r="U50" i="1"/>
  <c r="H48" i="1" l="1"/>
  <c r="N115" i="1" l="1"/>
  <c r="P114" i="1"/>
  <c r="N114" i="1"/>
  <c r="N113" i="1"/>
  <c r="P112" i="1"/>
  <c r="N112" i="1"/>
  <c r="Q112" i="1" l="1"/>
  <c r="Q114" i="1"/>
  <c r="L114" i="1"/>
  <c r="L112" i="1"/>
  <c r="U176" i="1" l="1"/>
  <c r="AF176" i="1" s="1"/>
  <c r="AE176" i="1" s="1"/>
  <c r="AB176" i="1" l="1"/>
  <c r="AC176" i="1" l="1"/>
  <c r="AG176" i="1" s="1"/>
  <c r="AD176" i="1"/>
  <c r="AD69" i="1" l="1"/>
  <c r="AC69" i="1"/>
  <c r="X69" i="1"/>
  <c r="U69" i="1"/>
  <c r="X68" i="1"/>
  <c r="U68" i="1"/>
  <c r="U64" i="1"/>
  <c r="AD62" i="1"/>
  <c r="AC62" i="1"/>
  <c r="X62" i="1"/>
  <c r="U62" i="1"/>
  <c r="X61" i="1"/>
  <c r="U61" i="1"/>
  <c r="X60" i="1"/>
  <c r="U60" i="1"/>
  <c r="X59" i="1"/>
  <c r="U59" i="1"/>
  <c r="AB60" i="1" l="1"/>
  <c r="AC60" i="1" s="1"/>
  <c r="AF62" i="1"/>
  <c r="AE62" i="1" s="1"/>
  <c r="AG62" i="1" s="1"/>
  <c r="AF69" i="1"/>
  <c r="AE69" i="1" s="1"/>
  <c r="AG69" i="1" s="1"/>
  <c r="AF68" i="1"/>
  <c r="AE68" i="1" s="1"/>
  <c r="L68" i="1"/>
  <c r="AB68" i="1" s="1"/>
  <c r="N68" i="1"/>
  <c r="AF60" i="1"/>
  <c r="AE60" i="1" s="1"/>
  <c r="AD60" i="1" l="1"/>
  <c r="AD68" i="1"/>
  <c r="AC68" i="1"/>
  <c r="AG68" i="1" s="1"/>
  <c r="AG60" i="1"/>
  <c r="X30" i="1" l="1"/>
  <c r="U30" i="1"/>
  <c r="AF30" i="1" s="1"/>
  <c r="AE30" i="1" s="1"/>
  <c r="N30" i="1"/>
  <c r="X29" i="1"/>
  <c r="U29" i="1"/>
  <c r="N29" i="1"/>
  <c r="AF29" i="1" l="1"/>
  <c r="AE29" i="1" s="1"/>
  <c r="L29" i="1"/>
  <c r="AB29" i="1" s="1"/>
  <c r="AB30" i="1"/>
  <c r="AC29" i="1" l="1"/>
  <c r="AG29" i="1" s="1"/>
  <c r="AD29" i="1"/>
  <c r="AC30" i="1"/>
  <c r="AG30" i="1" s="1"/>
  <c r="AD30" i="1"/>
  <c r="AG235" i="1" l="1"/>
  <c r="AG234" i="1"/>
  <c r="X235" i="1"/>
  <c r="Q235" i="1" a="1"/>
  <c r="Q235" i="1" s="1"/>
  <c r="L235" i="1"/>
  <c r="X234" i="1"/>
  <c r="H54" i="1" l="1"/>
  <c r="H52" i="1"/>
  <c r="H50" i="1"/>
  <c r="N66" i="1" l="1"/>
  <c r="N64" i="1"/>
  <c r="N62" i="1"/>
  <c r="N60" i="1"/>
  <c r="L59" i="1"/>
  <c r="AB59" i="1" s="1"/>
  <c r="L61" i="1"/>
  <c r="AB61" i="1" s="1"/>
  <c r="AF61" i="1"/>
  <c r="AE61" i="1" s="1"/>
  <c r="L63" i="1"/>
  <c r="Q63" i="1"/>
  <c r="U63" i="1"/>
  <c r="X63" i="1"/>
  <c r="X64" i="1"/>
  <c r="AB64" i="1" s="1"/>
  <c r="AC64" i="1" s="1"/>
  <c r="AF64" i="1"/>
  <c r="AE64" i="1" s="1"/>
  <c r="L65" i="1"/>
  <c r="P65" i="1"/>
  <c r="U65" i="1"/>
  <c r="X65" i="1"/>
  <c r="U66" i="1"/>
  <c r="X66" i="1"/>
  <c r="L67" i="1"/>
  <c r="U67" i="1"/>
  <c r="X67" i="1"/>
  <c r="AC61" i="1" l="1"/>
  <c r="AG61" i="1" s="1"/>
  <c r="AD61" i="1"/>
  <c r="AC59" i="1"/>
  <c r="AD59" i="1"/>
  <c r="AB63" i="1"/>
  <c r="AC63" i="1" s="1"/>
  <c r="AB65" i="1"/>
  <c r="AC65" i="1" s="1"/>
  <c r="AG64" i="1"/>
  <c r="AB66" i="1"/>
  <c r="AD66" i="1" s="1"/>
  <c r="P63" i="1"/>
  <c r="AF63" i="1" s="1"/>
  <c r="AE63" i="1" s="1"/>
  <c r="AF59" i="1"/>
  <c r="AE59" i="1" s="1"/>
  <c r="AF66" i="1"/>
  <c r="AE66" i="1" s="1"/>
  <c r="Q65" i="1"/>
  <c r="AD64" i="1"/>
  <c r="AF65" i="1"/>
  <c r="AE65" i="1" s="1"/>
  <c r="AD65" i="1" l="1"/>
  <c r="AG59" i="1"/>
  <c r="AC66" i="1"/>
  <c r="AG66" i="1" s="1"/>
  <c r="AG63" i="1"/>
  <c r="AD63" i="1"/>
  <c r="AG65" i="1"/>
  <c r="N67" i="1" l="1"/>
  <c r="N63" i="1"/>
  <c r="N65" i="1"/>
  <c r="N59" i="1"/>
  <c r="N61" i="1"/>
  <c r="X220" i="1" l="1"/>
  <c r="U220" i="1"/>
  <c r="X219" i="1"/>
  <c r="U219" i="1"/>
  <c r="Q219" i="1"/>
  <c r="N219" i="1"/>
  <c r="L219" i="1"/>
  <c r="X215" i="1"/>
  <c r="U215" i="1"/>
  <c r="X214" i="1"/>
  <c r="U214" i="1"/>
  <c r="P214" i="1"/>
  <c r="N214" i="1"/>
  <c r="L214" i="1"/>
  <c r="X210" i="1"/>
  <c r="U210" i="1"/>
  <c r="AF210" i="1" s="1"/>
  <c r="AE210" i="1" s="1"/>
  <c r="X209" i="1"/>
  <c r="U209" i="1"/>
  <c r="P209" i="1"/>
  <c r="N209" i="1"/>
  <c r="L209" i="1"/>
  <c r="X208" i="1"/>
  <c r="U208" i="1"/>
  <c r="X207" i="1"/>
  <c r="U207" i="1"/>
  <c r="P207" i="1"/>
  <c r="N207" i="1"/>
  <c r="L207" i="1"/>
  <c r="X203" i="1"/>
  <c r="U203" i="1"/>
  <c r="P203" i="1"/>
  <c r="N203" i="1"/>
  <c r="L203" i="1"/>
  <c r="X202" i="1"/>
  <c r="U202" i="1"/>
  <c r="AF202" i="1" s="1"/>
  <c r="AE202" i="1" s="1"/>
  <c r="X201" i="1"/>
  <c r="U201" i="1"/>
  <c r="Q201" i="1"/>
  <c r="N201" i="1"/>
  <c r="L201" i="1"/>
  <c r="X44" i="1"/>
  <c r="U44" i="1"/>
  <c r="X43" i="1"/>
  <c r="U43" i="1"/>
  <c r="Q43" i="1"/>
  <c r="N43" i="1"/>
  <c r="L43" i="1"/>
  <c r="X42" i="1"/>
  <c r="U42" i="1"/>
  <c r="X41" i="1"/>
  <c r="U41" i="1"/>
  <c r="Q41" i="1"/>
  <c r="N41" i="1"/>
  <c r="L41" i="1"/>
  <c r="X182" i="1"/>
  <c r="U182" i="1"/>
  <c r="X181" i="1"/>
  <c r="U181" i="1"/>
  <c r="N181" i="1"/>
  <c r="L181" i="1"/>
  <c r="H181" i="1"/>
  <c r="N178" i="1" s="1"/>
  <c r="X180" i="1"/>
  <c r="U180" i="1"/>
  <c r="AB180" i="1" s="1"/>
  <c r="AD180" i="1" s="1"/>
  <c r="X179" i="1"/>
  <c r="U179" i="1"/>
  <c r="P179" i="1"/>
  <c r="N179" i="1"/>
  <c r="L179" i="1"/>
  <c r="H179" i="1"/>
  <c r="X178" i="1"/>
  <c r="U178" i="1"/>
  <c r="AB178" i="1" s="1"/>
  <c r="AC178" i="1" s="1"/>
  <c r="X177" i="1"/>
  <c r="U177" i="1"/>
  <c r="P177" i="1"/>
  <c r="N177" i="1"/>
  <c r="L177" i="1"/>
  <c r="H177" i="1"/>
  <c r="N176" i="1" s="1"/>
  <c r="N175" i="1"/>
  <c r="L175" i="1"/>
  <c r="H175" i="1"/>
  <c r="N174" i="1" s="1"/>
  <c r="X174" i="1"/>
  <c r="U174" i="1"/>
  <c r="X173" i="1"/>
  <c r="U173" i="1"/>
  <c r="N173" i="1"/>
  <c r="L173" i="1"/>
  <c r="H173" i="1"/>
  <c r="X142" i="1"/>
  <c r="U142" i="1"/>
  <c r="AF142" i="1" s="1"/>
  <c r="AE142" i="1" s="1"/>
  <c r="X141" i="1"/>
  <c r="U141" i="1"/>
  <c r="P141" i="1"/>
  <c r="N141" i="1"/>
  <c r="L141" i="1"/>
  <c r="X140" i="1"/>
  <c r="U140" i="1"/>
  <c r="AF140" i="1" s="1"/>
  <c r="AE140" i="1" s="1"/>
  <c r="X139" i="1"/>
  <c r="U139" i="1"/>
  <c r="Q139" i="1"/>
  <c r="N139" i="1"/>
  <c r="L139" i="1"/>
  <c r="X164" i="1"/>
  <c r="U164" i="1"/>
  <c r="L164" i="1"/>
  <c r="X163" i="1"/>
  <c r="U163" i="1"/>
  <c r="L163" i="1"/>
  <c r="X162" i="1"/>
  <c r="U162" i="1"/>
  <c r="L162" i="1"/>
  <c r="X134" i="1"/>
  <c r="U134" i="1"/>
  <c r="N134" i="1"/>
  <c r="L134" i="1"/>
  <c r="X132" i="1"/>
  <c r="U132" i="1"/>
  <c r="N132" i="1"/>
  <c r="L132" i="1"/>
  <c r="X130" i="1"/>
  <c r="U130" i="1"/>
  <c r="N130" i="1"/>
  <c r="L130" i="1"/>
  <c r="AF111" i="1"/>
  <c r="AE111" i="1" s="1"/>
  <c r="AB111" i="1"/>
  <c r="AD111" i="1" s="1"/>
  <c r="X111" i="1"/>
  <c r="X110" i="1"/>
  <c r="U110" i="1"/>
  <c r="P110" i="1"/>
  <c r="N110" i="1"/>
  <c r="L110" i="1"/>
  <c r="X108" i="1"/>
  <c r="U108" i="1"/>
  <c r="Q108" i="1"/>
  <c r="N108" i="1"/>
  <c r="L108" i="1"/>
  <c r="X107" i="1"/>
  <c r="U107" i="1"/>
  <c r="AF107" i="1" s="1"/>
  <c r="AE107" i="1" s="1"/>
  <c r="X106" i="1"/>
  <c r="U106" i="1"/>
  <c r="N106" i="1"/>
  <c r="L106" i="1"/>
  <c r="X102" i="1"/>
  <c r="U102" i="1"/>
  <c r="X101" i="1"/>
  <c r="U101" i="1"/>
  <c r="N101" i="1"/>
  <c r="L101" i="1"/>
  <c r="X79" i="1"/>
  <c r="U79" i="1"/>
  <c r="AF79" i="1" s="1"/>
  <c r="AE79" i="1" s="1"/>
  <c r="X78" i="1"/>
  <c r="U78" i="1"/>
  <c r="P78" i="1"/>
  <c r="N78" i="1"/>
  <c r="L78" i="1"/>
  <c r="X74" i="1"/>
  <c r="U74" i="1"/>
  <c r="X73" i="1"/>
  <c r="U73" i="1"/>
  <c r="Q73" i="1"/>
  <c r="N73" i="1"/>
  <c r="L73" i="1"/>
  <c r="X37" i="1"/>
  <c r="U37" i="1"/>
  <c r="X36" i="1"/>
  <c r="U36" i="1"/>
  <c r="Q36" i="1"/>
  <c r="P36" i="1"/>
  <c r="L36" i="1"/>
  <c r="X35" i="1"/>
  <c r="U35" i="1"/>
  <c r="X34" i="1"/>
  <c r="AB34" i="1" s="1"/>
  <c r="U34" i="1"/>
  <c r="Q34" i="1"/>
  <c r="P34" i="1"/>
  <c r="X55" i="1"/>
  <c r="U55" i="1"/>
  <c r="X54" i="1"/>
  <c r="U54" i="1"/>
  <c r="P54" i="1"/>
  <c r="N54" i="1"/>
  <c r="AF53" i="1"/>
  <c r="AE53" i="1" s="1"/>
  <c r="AB53" i="1"/>
  <c r="AD53" i="1" s="1"/>
  <c r="X53" i="1"/>
  <c r="X52" i="1"/>
  <c r="U52" i="1"/>
  <c r="P52" i="1"/>
  <c r="N52" i="1"/>
  <c r="L52" i="1"/>
  <c r="P50" i="1"/>
  <c r="N50" i="1"/>
  <c r="L50" i="1"/>
  <c r="X49" i="1"/>
  <c r="U49" i="1"/>
  <c r="X48" i="1"/>
  <c r="U48" i="1"/>
  <c r="N48" i="1"/>
  <c r="L48" i="1"/>
  <c r="X25" i="1"/>
  <c r="U25" i="1"/>
  <c r="AF25" i="1" s="1"/>
  <c r="AE25" i="1" s="1"/>
  <c r="X24" i="1"/>
  <c r="Q24" i="1"/>
  <c r="N24" i="1"/>
  <c r="L24" i="1"/>
  <c r="X23" i="1"/>
  <c r="U23" i="1"/>
  <c r="X22" i="1"/>
  <c r="P22" i="1"/>
  <c r="AF22" i="1" s="1"/>
  <c r="AE22" i="1" s="1"/>
  <c r="N22" i="1"/>
  <c r="L22" i="1"/>
  <c r="X18" i="1"/>
  <c r="U18" i="1"/>
  <c r="AF18" i="1" s="1"/>
  <c r="AE18" i="1" s="1"/>
  <c r="X17" i="1"/>
  <c r="U17" i="1"/>
  <c r="N17" i="1"/>
  <c r="L17" i="1"/>
  <c r="X16" i="1"/>
  <c r="U16" i="1"/>
  <c r="AB16" i="1" s="1"/>
  <c r="X15" i="1"/>
  <c r="U15" i="1"/>
  <c r="N15" i="1"/>
  <c r="L15" i="1"/>
  <c r="AF14" i="1"/>
  <c r="AE14" i="1" s="1"/>
  <c r="AB14" i="1"/>
  <c r="AD14" i="1" s="1"/>
  <c r="X14" i="1"/>
  <c r="X13" i="1"/>
  <c r="U13" i="1"/>
  <c r="N13" i="1"/>
  <c r="L13" i="1"/>
  <c r="X12" i="1"/>
  <c r="U12" i="1"/>
  <c r="AF12" i="1" s="1"/>
  <c r="AE12" i="1" s="1"/>
  <c r="X11" i="1"/>
  <c r="U11" i="1"/>
  <c r="N11" i="1"/>
  <c r="L11" i="1"/>
  <c r="X10" i="1"/>
  <c r="U10" i="1"/>
  <c r="AF10" i="1" s="1"/>
  <c r="AE10" i="1" s="1"/>
  <c r="X9" i="1"/>
  <c r="U9" i="1"/>
  <c r="N9" i="1"/>
  <c r="L9" i="1"/>
  <c r="L234" i="1"/>
  <c r="N215" i="1"/>
  <c r="N208" i="1"/>
  <c r="N202" i="1"/>
  <c r="N44" i="1"/>
  <c r="N42" i="1"/>
  <c r="Q234" i="1" a="1"/>
  <c r="P234" i="1"/>
  <c r="N220" i="1"/>
  <c r="N204" i="1"/>
  <c r="N182" i="1"/>
  <c r="Q168" i="1" a="1"/>
  <c r="N109" i="1"/>
  <c r="N210" i="1"/>
  <c r="N142" i="1"/>
  <c r="P168" i="1"/>
  <c r="N133" i="1"/>
  <c r="N180" i="1"/>
  <c r="L168" i="1"/>
  <c r="N131" i="1"/>
  <c r="N107" i="1"/>
  <c r="N74" i="1"/>
  <c r="N140" i="1"/>
  <c r="N135" i="1"/>
  <c r="N79" i="1"/>
  <c r="N111" i="1"/>
  <c r="N102" i="1"/>
  <c r="AG36" i="1" a="1"/>
  <c r="N18" i="1"/>
  <c r="AG34" i="1" a="1"/>
  <c r="N12" i="1"/>
  <c r="N53" i="1"/>
  <c r="N51" i="1"/>
  <c r="N49" i="1"/>
  <c r="N25" i="1"/>
  <c r="N16" i="1"/>
  <c r="N55" i="1"/>
  <c r="N23" i="1"/>
  <c r="N14" i="1"/>
  <c r="N10" i="1"/>
  <c r="AF48" i="1" l="1"/>
  <c r="AE48" i="1" s="1"/>
  <c r="AF49" i="1"/>
  <c r="AE49" i="1" s="1"/>
  <c r="AB49" i="1"/>
  <c r="AB48" i="1"/>
  <c r="AB50" i="1"/>
  <c r="AB51" i="1"/>
  <c r="AF51" i="1"/>
  <c r="AF50" i="1"/>
  <c r="AB173" i="1"/>
  <c r="AD173" i="1" s="1"/>
  <c r="AB201" i="1"/>
  <c r="AC201" i="1" s="1"/>
  <c r="AB73" i="1"/>
  <c r="AC73" i="1" s="1"/>
  <c r="AB207" i="1"/>
  <c r="AD207" i="1" s="1"/>
  <c r="AF207" i="1"/>
  <c r="AE207" i="1" s="1"/>
  <c r="AF141" i="1"/>
  <c r="AE141" i="1" s="1"/>
  <c r="AB24" i="1"/>
  <c r="AD24" i="1" s="1"/>
  <c r="AF15" i="1"/>
  <c r="AE15" i="1" s="1"/>
  <c r="P24" i="1"/>
  <c r="AF24" i="1" s="1"/>
  <c r="AE24" i="1" s="1"/>
  <c r="AC53" i="1"/>
  <c r="AG53" i="1" s="1"/>
  <c r="Q110" i="1"/>
  <c r="AB79" i="1"/>
  <c r="AD79" i="1" s="1"/>
  <c r="AF177" i="1"/>
  <c r="AE177" i="1" s="1"/>
  <c r="AB132" i="1"/>
  <c r="AD132" i="1" s="1"/>
  <c r="Q141" i="1"/>
  <c r="Q177" i="1"/>
  <c r="AF215" i="1"/>
  <c r="AE215" i="1" s="1"/>
  <c r="Q78" i="1"/>
  <c r="AB107" i="1"/>
  <c r="AF132" i="1"/>
  <c r="AE132" i="1" s="1"/>
  <c r="AF162" i="1"/>
  <c r="AE162" i="1" s="1"/>
  <c r="AF180" i="1"/>
  <c r="AE180" i="1" s="1"/>
  <c r="P43" i="1"/>
  <c r="AF43" i="1" s="1"/>
  <c r="AE43" i="1" s="1"/>
  <c r="AB78" i="1"/>
  <c r="AD78" i="1" s="1"/>
  <c r="AB141" i="1"/>
  <c r="AD141" i="1" s="1"/>
  <c r="AB177" i="1"/>
  <c r="AC177" i="1" s="1"/>
  <c r="AB43" i="1"/>
  <c r="AD43" i="1" s="1"/>
  <c r="AF13" i="1"/>
  <c r="AE13" i="1" s="1"/>
  <c r="AC14" i="1"/>
  <c r="AG14" i="1" s="1"/>
  <c r="AB15" i="1"/>
  <c r="AD15" i="1" s="1"/>
  <c r="AF16" i="1"/>
  <c r="AE16" i="1" s="1"/>
  <c r="AF17" i="1"/>
  <c r="AE17" i="1" s="1"/>
  <c r="Q179" i="1"/>
  <c r="AF220" i="1"/>
  <c r="AE220" i="1" s="1"/>
  <c r="AC111" i="1"/>
  <c r="AG111" i="1" s="1"/>
  <c r="AB142" i="1"/>
  <c r="AD142" i="1" s="1"/>
  <c r="Q207" i="1"/>
  <c r="Q209" i="1"/>
  <c r="AD16" i="1"/>
  <c r="AC16" i="1"/>
  <c r="AB22" i="1"/>
  <c r="AC22" i="1" s="1"/>
  <c r="AG22" i="1" s="1"/>
  <c r="AB25" i="1"/>
  <c r="AF106" i="1"/>
  <c r="AE106" i="1" s="1"/>
  <c r="AB162" i="1"/>
  <c r="AD162" i="1" s="1"/>
  <c r="AC180" i="1"/>
  <c r="AB41" i="1"/>
  <c r="AD41" i="1" s="1"/>
  <c r="AB202" i="1"/>
  <c r="AC202" i="1" s="1"/>
  <c r="AG202" i="1" s="1"/>
  <c r="AB210" i="1"/>
  <c r="AD210" i="1" s="1"/>
  <c r="Q214" i="1"/>
  <c r="AF9" i="1"/>
  <c r="AE9" i="1" s="1"/>
  <c r="AB10" i="1"/>
  <c r="AD10" i="1" s="1"/>
  <c r="AB108" i="1"/>
  <c r="AD108" i="1" s="1"/>
  <c r="Q203" i="1"/>
  <c r="AF214" i="1"/>
  <c r="AE214" i="1" s="1"/>
  <c r="AB215" i="1"/>
  <c r="AD215" i="1" s="1"/>
  <c r="AF54" i="1"/>
  <c r="AE54" i="1" s="1"/>
  <c r="AB101" i="1"/>
  <c r="AC101" i="1" s="1"/>
  <c r="AB106" i="1"/>
  <c r="AC106" i="1" s="1"/>
  <c r="AB11" i="1"/>
  <c r="AC11" i="1" s="1"/>
  <c r="AB163" i="1"/>
  <c r="AD163" i="1" s="1"/>
  <c r="AB219" i="1"/>
  <c r="AD219" i="1" s="1"/>
  <c r="AG34" i="1"/>
  <c r="AG36" i="1"/>
  <c r="Q168" i="1"/>
  <c r="Q234" i="1"/>
  <c r="AF11" i="1"/>
  <c r="AE11" i="1" s="1"/>
  <c r="Q101" i="1"/>
  <c r="P101" i="1"/>
  <c r="AF101" i="1" s="1"/>
  <c r="AE101" i="1" s="1"/>
  <c r="AB12" i="1"/>
  <c r="AB17" i="1"/>
  <c r="AF23" i="1"/>
  <c r="AE23" i="1" s="1"/>
  <c r="AB23" i="1"/>
  <c r="AF55" i="1"/>
  <c r="AE55" i="1" s="1"/>
  <c r="AB55" i="1"/>
  <c r="AB9" i="1"/>
  <c r="AB13" i="1"/>
  <c r="AB18" i="1"/>
  <c r="Q22" i="1"/>
  <c r="Q50" i="1"/>
  <c r="Q52" i="1"/>
  <c r="Q54" i="1"/>
  <c r="L54" i="1"/>
  <c r="AB54" i="1" s="1"/>
  <c r="AF52" i="1"/>
  <c r="AE52" i="1" s="1"/>
  <c r="AB52" i="1"/>
  <c r="P73" i="1"/>
  <c r="AF73" i="1" s="1"/>
  <c r="AE73" i="1" s="1"/>
  <c r="AF74" i="1"/>
  <c r="AE74" i="1" s="1"/>
  <c r="AB74" i="1"/>
  <c r="AF78" i="1"/>
  <c r="AE78" i="1" s="1"/>
  <c r="AF110" i="1"/>
  <c r="AE110" i="1" s="1"/>
  <c r="AB110" i="1"/>
  <c r="P163" i="1"/>
  <c r="AF163" i="1" s="1"/>
  <c r="AE163" i="1" s="1"/>
  <c r="AB179" i="1"/>
  <c r="P108" i="1"/>
  <c r="AF108" i="1" s="1"/>
  <c r="AE108" i="1" s="1"/>
  <c r="Q134" i="1"/>
  <c r="P134" i="1"/>
  <c r="AF134" i="1" s="1"/>
  <c r="AE134" i="1" s="1"/>
  <c r="AB175" i="1"/>
  <c r="AD178" i="1"/>
  <c r="AF102" i="1"/>
  <c r="AE102" i="1" s="1"/>
  <c r="AF130" i="1"/>
  <c r="AE130" i="1" s="1"/>
  <c r="AB134" i="1"/>
  <c r="AB182" i="1"/>
  <c r="AF182" i="1"/>
  <c r="AE182" i="1" s="1"/>
  <c r="AF208" i="1"/>
  <c r="AE208" i="1" s="1"/>
  <c r="AB208" i="1"/>
  <c r="AB130" i="1"/>
  <c r="AB164" i="1"/>
  <c r="AB139" i="1"/>
  <c r="AF173" i="1"/>
  <c r="AE173" i="1" s="1"/>
  <c r="AF174" i="1"/>
  <c r="AE174" i="1" s="1"/>
  <c r="AB174" i="1"/>
  <c r="AF181" i="1"/>
  <c r="AE181" i="1" s="1"/>
  <c r="AB181" i="1"/>
  <c r="AF203" i="1"/>
  <c r="AE203" i="1" s="1"/>
  <c r="AB203" i="1"/>
  <c r="AF209" i="1"/>
  <c r="AE209" i="1" s="1"/>
  <c r="AB209" i="1"/>
  <c r="P164" i="1"/>
  <c r="AF164" i="1" s="1"/>
  <c r="AE164" i="1" s="1"/>
  <c r="P139" i="1"/>
  <c r="AF139" i="1" s="1"/>
  <c r="AE139" i="1" s="1"/>
  <c r="AF178" i="1"/>
  <c r="AE178" i="1" s="1"/>
  <c r="AG178" i="1" s="1"/>
  <c r="AF179" i="1"/>
  <c r="AE179" i="1" s="1"/>
  <c r="P41" i="1"/>
  <c r="AF41" i="1" s="1"/>
  <c r="AE41" i="1" s="1"/>
  <c r="P201" i="1"/>
  <c r="AF201" i="1" s="1"/>
  <c r="AE201" i="1" s="1"/>
  <c r="AB140" i="1"/>
  <c r="AB214" i="1"/>
  <c r="P219" i="1"/>
  <c r="AF219" i="1" s="1"/>
  <c r="AE219" i="1" s="1"/>
  <c r="AB220" i="1"/>
  <c r="AC132" i="1" l="1"/>
  <c r="AG132" i="1" s="1"/>
  <c r="AD177" i="1"/>
  <c r="AC173" i="1"/>
  <c r="AG173" i="1" s="1"/>
  <c r="AD201" i="1"/>
  <c r="AC207" i="1"/>
  <c r="AG207" i="1" s="1"/>
  <c r="AC24" i="1"/>
  <c r="AG24" i="1" s="1"/>
  <c r="AC162" i="1"/>
  <c r="AG162" i="1" s="1"/>
  <c r="AC48" i="1"/>
  <c r="AG48" i="1" s="1"/>
  <c r="AD48" i="1"/>
  <c r="AC49" i="1"/>
  <c r="AG49" i="1" s="1"/>
  <c r="AD49" i="1"/>
  <c r="AD51" i="1"/>
  <c r="AC51" i="1"/>
  <c r="AC50" i="1"/>
  <c r="AD50" i="1"/>
  <c r="AE50" i="1"/>
  <c r="AE51" i="1"/>
  <c r="AG177" i="1"/>
  <c r="AC43" i="1"/>
  <c r="AG43" i="1" s="1"/>
  <c r="AC78" i="1"/>
  <c r="AG78" i="1" s="1"/>
  <c r="AD73" i="1"/>
  <c r="AC108" i="1"/>
  <c r="AG108" i="1" s="1"/>
  <c r="AG73" i="1"/>
  <c r="AG16" i="1"/>
  <c r="AC219" i="1"/>
  <c r="AG219" i="1" s="1"/>
  <c r="AC141" i="1"/>
  <c r="AG141" i="1" s="1"/>
  <c r="AC41" i="1"/>
  <c r="AG41" i="1" s="1"/>
  <c r="AC210" i="1"/>
  <c r="AG210" i="1" s="1"/>
  <c r="AD202" i="1"/>
  <c r="AD101" i="1"/>
  <c r="AB102" i="1" s="1"/>
  <c r="AC102" i="1" s="1"/>
  <c r="AG102" i="1" s="1"/>
  <c r="AD22" i="1"/>
  <c r="AD11" i="1"/>
  <c r="AC215" i="1"/>
  <c r="AG215" i="1" s="1"/>
  <c r="AC79" i="1"/>
  <c r="AG79" i="1" s="1"/>
  <c r="AC15" i="1"/>
  <c r="AG15" i="1" s="1"/>
  <c r="AC142" i="1"/>
  <c r="AG142" i="1" s="1"/>
  <c r="AC163" i="1"/>
  <c r="AG163" i="1" s="1"/>
  <c r="AD106" i="1"/>
  <c r="AC10" i="1"/>
  <c r="AG10" i="1" s="1"/>
  <c r="AG180" i="1"/>
  <c r="AD107" i="1"/>
  <c r="AC107" i="1"/>
  <c r="AG107" i="1" s="1"/>
  <c r="AD25" i="1"/>
  <c r="AC25" i="1"/>
  <c r="AG25" i="1" s="1"/>
  <c r="AD214" i="1"/>
  <c r="AC214" i="1"/>
  <c r="AG214" i="1" s="1"/>
  <c r="AD140" i="1"/>
  <c r="AC140" i="1"/>
  <c r="AG140" i="1" s="1"/>
  <c r="AC181" i="1"/>
  <c r="AG181" i="1" s="1"/>
  <c r="AD181" i="1"/>
  <c r="AG201" i="1"/>
  <c r="AC139" i="1"/>
  <c r="AG139" i="1" s="1"/>
  <c r="AD139" i="1"/>
  <c r="AC164" i="1"/>
  <c r="AG164" i="1" s="1"/>
  <c r="AD164" i="1"/>
  <c r="AC182" i="1"/>
  <c r="AG182" i="1" s="1"/>
  <c r="AD182" i="1"/>
  <c r="AD52" i="1"/>
  <c r="AC52" i="1"/>
  <c r="AG52" i="1" s="1"/>
  <c r="AC12" i="1"/>
  <c r="AG12" i="1" s="1"/>
  <c r="AD12" i="1"/>
  <c r="AC203" i="1"/>
  <c r="AG203" i="1" s="1"/>
  <c r="AD203" i="1"/>
  <c r="AD74" i="1"/>
  <c r="AC74" i="1"/>
  <c r="AG74" i="1" s="1"/>
  <c r="AG101" i="1"/>
  <c r="AC18" i="1"/>
  <c r="AG18" i="1" s="1"/>
  <c r="AD18" i="1"/>
  <c r="AC55" i="1"/>
  <c r="AG55" i="1" s="1"/>
  <c r="AD55" i="1"/>
  <c r="AC23" i="1"/>
  <c r="AG23" i="1" s="1"/>
  <c r="AD23" i="1"/>
  <c r="AG11" i="1"/>
  <c r="AC174" i="1"/>
  <c r="AG174" i="1" s="1"/>
  <c r="AD174" i="1"/>
  <c r="AC130" i="1"/>
  <c r="AG130" i="1" s="1"/>
  <c r="AD130" i="1"/>
  <c r="AD110" i="1"/>
  <c r="AC110" i="1"/>
  <c r="AG110" i="1" s="1"/>
  <c r="AC13" i="1"/>
  <c r="AG13" i="1" s="1"/>
  <c r="AD13" i="1"/>
  <c r="AD220" i="1"/>
  <c r="AC220" i="1"/>
  <c r="AG220" i="1" s="1"/>
  <c r="AC209" i="1"/>
  <c r="AG209" i="1" s="1"/>
  <c r="AD209" i="1"/>
  <c r="AC208" i="1"/>
  <c r="AG208" i="1" s="1"/>
  <c r="AD208" i="1"/>
  <c r="AC134" i="1"/>
  <c r="AG134" i="1" s="1"/>
  <c r="AD134" i="1"/>
  <c r="AC175" i="1"/>
  <c r="AG175" i="1" s="1"/>
  <c r="AD175" i="1"/>
  <c r="AD179" i="1"/>
  <c r="AC179" i="1"/>
  <c r="AG179" i="1" s="1"/>
  <c r="AG106" i="1"/>
  <c r="AC54" i="1"/>
  <c r="AG54" i="1" s="1"/>
  <c r="AD54" i="1"/>
  <c r="AC9" i="1"/>
  <c r="AG9" i="1" s="1"/>
  <c r="AD9" i="1"/>
  <c r="AD17" i="1"/>
  <c r="AC17" i="1"/>
  <c r="AG17" i="1" s="1"/>
  <c r="AG51" i="1" l="1"/>
  <c r="AG50" i="1"/>
  <c r="AD102" i="1"/>
  <c r="N164" i="1"/>
  <c r="N162" i="1"/>
  <c r="N163" i="1"/>
</calcChain>
</file>

<file path=xl/sharedStrings.xml><?xml version="1.0" encoding="utf-8"?>
<sst xmlns="http://schemas.openxmlformats.org/spreadsheetml/2006/main" count="3090" uniqueCount="649">
  <si>
    <t>PROCESO</t>
  </si>
  <si>
    <t>SUBPROCESO / OBJETIVO</t>
  </si>
  <si>
    <t>Referencia</t>
  </si>
  <si>
    <t>IDENTIFICACIÓN DEL RIESGO</t>
  </si>
  <si>
    <t>VALORACIÓN DEL RIESGO</t>
  </si>
  <si>
    <t>PLAN DE ACCIÓN</t>
  </si>
  <si>
    <t>Impacto</t>
  </si>
  <si>
    <t>Causa inmediata</t>
  </si>
  <si>
    <t>Causa Raíz</t>
  </si>
  <si>
    <t>Descripción del riesgo</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</si>
  <si>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</si>
  <si>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</si>
  <si>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</si>
  <si>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</si>
  <si>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</si>
  <si>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</si>
  <si>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</si>
  <si>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</si>
  <si>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</si>
  <si>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</si>
  <si>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Indicador</t>
  </si>
  <si>
    <t>Afectación</t>
  </si>
  <si>
    <t>Atributos de eficiencia</t>
  </si>
  <si>
    <t>Atributos Informativos</t>
  </si>
  <si>
    <t>Probabilidad Residual</t>
  </si>
  <si>
    <t xml:space="preserve">Probabilidad Residual Final </t>
  </si>
  <si>
    <t>Impacto Residual Final</t>
  </si>
  <si>
    <t>Zona re Riesgo Final</t>
  </si>
  <si>
    <t>Tratamiento</t>
  </si>
  <si>
    <t>Plan de acción</t>
  </si>
  <si>
    <t>Responsable</t>
  </si>
  <si>
    <t>Fecha implementación</t>
  </si>
  <si>
    <t>Fecha seguimiento</t>
  </si>
  <si>
    <t>Seguimiento</t>
  </si>
  <si>
    <t>Estado</t>
  </si>
  <si>
    <t>Tipo</t>
  </si>
  <si>
    <t>Implementación</t>
  </si>
  <si>
    <t>Calificación</t>
  </si>
  <si>
    <t>Documentación</t>
  </si>
  <si>
    <t>Frecuencia</t>
  </si>
  <si>
    <t>Evidencias</t>
  </si>
  <si>
    <t>OFICINA DE CONTROL INTERNO DE GESTIÓN</t>
  </si>
  <si>
    <t>Reputacional</t>
  </si>
  <si>
    <t>Presiones internas o externas, Amiguismo y clientelismo, Falta de ética profesional</t>
  </si>
  <si>
    <t xml:space="preserve">Posible afectación reputacional debido a la manipulación de los resultados de las auditorias internas por la falta de etica y profesionalismo aunado a presiones internas o externas y falta de control en el desarrollo del proceso auditor. </t>
  </si>
  <si>
    <t>Fraude Interno</t>
  </si>
  <si>
    <t>La actividad que conlleva el riesgo se ejecuta de 3 a 24 veces por año</t>
  </si>
  <si>
    <t>Baja</t>
  </si>
  <si>
    <t xml:space="preserve">     Genera medianas consecuencias sobre la entidad</t>
  </si>
  <si>
    <t>El jefe de oficina de control interno de gestión, según el Plan de auditoria y programa de auditoria, aplica el control de legalidad de forma mensual a la dependencia auditar  a traves de la programacion, planeación, ejecucion y comunicación de resultados de la auditoría mediante Listado de Asistencia, Carta de compromiso, Acta de apertura y Cierre, acta de reunión, Papeles de trabajo del Auditor, Lista de Verificación,  informe de  auditoria.</t>
  </si>
  <si>
    <t xml:space="preserve">N° de auditorías realizadas/ N° de auditorías Programadas. </t>
  </si>
  <si>
    <t>Detectivo</t>
  </si>
  <si>
    <t>Manual</t>
  </si>
  <si>
    <t>Documentado</t>
  </si>
  <si>
    <t>Continua</t>
  </si>
  <si>
    <t>Con Registro</t>
  </si>
  <si>
    <t>Evitar</t>
  </si>
  <si>
    <t>Falta de aplicabilidad del codigo auditor, Carencia de ética profesional, Falta de objetividad y profesionalismo en el desarrollo del proceso auditor.</t>
  </si>
  <si>
    <t>Posible afectación reputacional por debilidad al detectar hallazgos en el desarrollo de la auditoria sumados a la falta de aplicabilidad del código auditor y carencia de integridad profesional.</t>
  </si>
  <si>
    <t>Realización  de Auditorías con bajo nivel de utilización de técnicas objetivas y modernas, por carecer de un perfil adecuado para desarrollar procesos auditores.</t>
  </si>
  <si>
    <t xml:space="preserve">Falta de un perfil idoneo para conocer y aplicar la normatividad vigente, Poca experiencia relacionada con el desarrollo de un proceso auditor, Falta de sentido de pertenencia e interes personal por profundizar en los temas por los cuales se encuentra vinculado a la entidad. </t>
  </si>
  <si>
    <t xml:space="preserve">Posible afectación reputacional por realización de auditorias  con bajo nivel profesional debido a la carencia de conocimientos o poca experiencia conjuntamente con la falta de ética lo que puede ocasionar un resultado carente de objetividad y actualización. </t>
  </si>
  <si>
    <t xml:space="preserve">Incumplimiento en la programación  de las auditorias por clientelismo y/o beneficio personal lo que permite incurrir en delitos contra la administración publica. </t>
  </si>
  <si>
    <t xml:space="preserve">Falta de coordinación, planeación y disposición del Auditado para atender la Auditoria de acuerdo con las fechas comunicadas. </t>
  </si>
  <si>
    <t xml:space="preserve"> Posible afectación reputacional por el incumplimiento u omisión  al desarrollo del proceso auditor por parte del equipo auditor  detecta una coordinación y programación inadecuada y puede percibir un favorecimiento lo cual es un riesgo muy  significativo. </t>
  </si>
  <si>
    <t xml:space="preserve">Ocultamiento,  manipulación y/o alteración de la información suministrada por los procesos y dependencias en las auditorías  de control. </t>
  </si>
  <si>
    <t>Concentración de información  de determinados procesos o actividades en una sola persona y/o  manejo de intereses personales o subjetivos en la misma.</t>
  </si>
  <si>
    <t>Posible afectación reputacional por ocultamiento, manipulación y/o alteración de la información suministrada en la auditoría debido a la falta a la ética la carencia de profesionalismo y la deficiente supervisión del desarrollo de las auditorias.</t>
  </si>
  <si>
    <t xml:space="preserve">El jefe de oficina de control interno de gestión y líder de auditoría, según la programación del plan de auditoría en la vigencia, realiza seguimiento y control y cumplimiento de los diferentes procedimientos establecidos en el modelo operacional por procesos de forma mensual, conforme a las disposiciones de ley vigentes (Ley 87 de 1993), con la planeación, revisión y ejecución de la Auditoria, continua con el seguimiento a los procedimientos de caracterización del subproceso, seguimiento al control de documentos con base a las normas de control interno mediante comunicaciones, circulares, Listado de Asistencia, Carta de compromiso, Acta de apertura y Cierre, acta de reunión, Papeles de trabajo del Auditor, Lista de Verificación,  informe de  auditoria e informes de seguimiento. </t>
  </si>
  <si>
    <t>ELABORADO POR:
REVISADO POR:</t>
  </si>
  <si>
    <t>Plan de Acción</t>
  </si>
  <si>
    <t>INVESTIGACIONES DE LOS ENTES DE CONTROL</t>
  </si>
  <si>
    <t>TRAFICO DE INFLUENCIAS  MINIMIZANDO LAS CONSECUENCIAS DISCIPLINARIAS</t>
  </si>
  <si>
    <t>Fraude interno</t>
  </si>
  <si>
    <t>La actividad que conlleva el riesgo se ejecuta como máximos 2 veces por año</t>
  </si>
  <si>
    <t>Muy baja</t>
  </si>
  <si>
    <t xml:space="preserve">     Entre 100 y 500 SMLMV </t>
  </si>
  <si>
    <t>CADA PROFESIONAL UNIVERSITARIO,PROFESIONAL ESPECIALIZADO Y ABOGADO CONTRATISTA  LLEVARA UN ORDEN DE LOS PROCESOS QUE LE SON ADJUDICADOS Y POR MEDIO DE UN CUADRO DE EXCEL QUE SE PRESENTARA CADA 3 MESES ; DONDE ALLI SE REFLEJA EL ESTADO DE CADA UNO PORQUE EL CODIGO GENERAL DISCIPLINARIO ESTABLECE QUE SE DEBEN RESOLVER TODAS LAS QUEJAS DE ACUERDO AL ORDEN DE LLEGADA</t>
  </si>
  <si>
    <t>Probabilidad</t>
  </si>
  <si>
    <t>PREVENTIVO</t>
  </si>
  <si>
    <t>MANUAL</t>
  </si>
  <si>
    <t>CON REGISTRO</t>
  </si>
  <si>
    <t>PRESCRIPCION DE LA ACCION DISCIPLINARIA</t>
  </si>
  <si>
    <t>FALTA AL PRINCIPIO DE LEGALIDAD Y NO DAR CUMPLIMIENTO A LOS TERMINOS ESTABLECIDOS EN LA CONSTITUCION Y EN LA LEY</t>
  </si>
  <si>
    <t>Preventivo</t>
  </si>
  <si>
    <t>Ejecucion y administracion de procesos</t>
  </si>
  <si>
    <t>La actividad que conlleva el riesgo se ejecuta mínimo 500 veces al año y máximo 5000 veces por año</t>
  </si>
  <si>
    <t xml:space="preserve">     El riesgo afecta la imagen de la entidad a nivel nacional, con efecto publicitarios sostenible a nivel país</t>
  </si>
  <si>
    <r>
      <t xml:space="preserve">% de alteraciones de informaciones
</t>
    </r>
    <r>
      <rPr>
        <u/>
        <sz val="11"/>
        <color indexed="8"/>
        <rFont val="Calibri"/>
        <family val="2"/>
      </rPr>
      <t xml:space="preserve"># de alteraciones </t>
    </r>
    <r>
      <rPr>
        <sz val="11"/>
        <color theme="1"/>
        <rFont val="Calibri"/>
        <family val="2"/>
        <scheme val="minor"/>
      </rPr>
      <t xml:space="preserve">
total encuestas realizadas </t>
    </r>
  </si>
  <si>
    <t>Aleatoria</t>
  </si>
  <si>
    <t>Sin Registro</t>
  </si>
  <si>
    <t>Reducir (mitigar)</t>
  </si>
  <si>
    <t>Usuarios productos y practicas</t>
  </si>
  <si>
    <t>La actividad que conlleva el riesgo se ejecuta de 24 a 500 veces por año</t>
  </si>
  <si>
    <t xml:space="preserve">     El riesgo afecta la imagen de de la entidad con efecto publicitario sostenido a nivel de sector administrativo, nivel departamental o municipal</t>
  </si>
  <si>
    <t>Sin Documentar</t>
  </si>
  <si>
    <r>
      <t xml:space="preserve">% de quejas y/o reclamaciones por recibir o solicitar sobornos
</t>
    </r>
    <r>
      <rPr>
        <u/>
        <sz val="11"/>
        <color indexed="8"/>
        <rFont val="Calibri"/>
        <family val="2"/>
      </rPr>
      <t># de quejas de soborno</t>
    </r>
    <r>
      <rPr>
        <sz val="11"/>
        <color theme="1"/>
        <rFont val="Calibri"/>
        <family val="2"/>
        <scheme val="minor"/>
      </rPr>
      <t xml:space="preserve">
total quejas </t>
    </r>
  </si>
  <si>
    <t xml:space="preserve">     El riesgo afecta la imagen de alguna área de la organización</t>
  </si>
  <si>
    <t># de solicitudes realizadoas / # Asistentes para el tramite</t>
  </si>
  <si>
    <t>Posibilidad de recibir o solicitar cualquier dádiva o beneficio a nombre propio o de terceros al divulgar información considerada reservada y clasificada.</t>
  </si>
  <si>
    <t>Personas sin conocimiento o falta de capacitación llevan a cabo una inadecuada gestión de comunicación.</t>
  </si>
  <si>
    <t>Entre 500 y 5000 veces por año</t>
  </si>
  <si>
    <t>Alta</t>
  </si>
  <si>
    <t>Genera medianas consecuencias sobre la entidad</t>
  </si>
  <si>
    <t>Moderado</t>
  </si>
  <si>
    <t>Contínua</t>
  </si>
  <si>
    <t>con registro</t>
  </si>
  <si>
    <t>Media</t>
  </si>
  <si>
    <t>Cuatrimestral</t>
  </si>
  <si>
    <t>En curso</t>
  </si>
  <si>
    <t>Leve</t>
  </si>
  <si>
    <t xml:space="preserve">Fraude externo </t>
  </si>
  <si>
    <t>Económico y Reputacional</t>
  </si>
  <si>
    <t>probabilidad de obtener mala imagen y pérdida de la reputación de la Alcaldía de Cúcuta</t>
  </si>
  <si>
    <t xml:space="preserve">a raíz del favorecimiento por clientelismo o amiguismo a un oferente </t>
  </si>
  <si>
    <t>por adjudicar contrato a una central de medios que no cumpla los requisitos para desempeñar el objeto del mismo</t>
  </si>
  <si>
    <t>probabilidad de obtener mala imagen y pérdida de la reputación de la Alcaldía de Cúcuta a raíz del favorecimiento por clientelismo o amiguismo a un oferente por adjudicar contrato a una central de medios que no cumpla los requisitos para desempeñar el objeto del mismo</t>
  </si>
  <si>
    <t>La actividad que conlleva el riesgo se ejecuta máximo 2 veces por año</t>
  </si>
  <si>
    <t>Genera altas consecuencias sobre la entidad</t>
  </si>
  <si>
    <t>Mayor</t>
  </si>
  <si>
    <t>el profesional jurídico y la secretaria de despacho verificarán que la entidad prestadora del servicio cumpla con los requisitos para ejecutar el objeto del contrato.</t>
  </si>
  <si>
    <t>porcentaje de cumplimiento de los requisitos de contratación</t>
  </si>
  <si>
    <t>La secretaria de Prensa y el profesional juridico establecerán la cantidad de medios o el recurso humano necesario para la ejecucion del contrato</t>
  </si>
  <si>
    <t>cantidad solicitada / total contratados</t>
  </si>
  <si>
    <t>Bajo</t>
  </si>
  <si>
    <t>ocultar información de las convocatorias públicas de licitación de la Alcaldía de Cúcuta</t>
  </si>
  <si>
    <t xml:space="preserve"> interés de beneficiar a un oferente en particular</t>
  </si>
  <si>
    <t>posible pérdida de credibilidad en los procesos de contratación de la Alcaldía de Cúcuta por ocultar información de las convocatorias públicas de licitación debido al interés de beneficiar a un oferente en particular</t>
  </si>
  <si>
    <t>la Secretaria de Prensa solicitará a los miembros del gabinete municipal la información de procesos de convocatoria pública para realizar las piezas gráficas de difusión necesarias.</t>
  </si>
  <si>
    <t>cantidad de convocatorias reportadas/ piezas gráficas emitidas</t>
  </si>
  <si>
    <t xml:space="preserve">el community manager y el enlace de medios se encargarán de publicar la información de las convocatorias a través de las redes sociales y los medios aliados. </t>
  </si>
  <si>
    <t>cantidad de oferentes vigencia 2023/ medios por los que se comunicaron las convocatorias</t>
  </si>
  <si>
    <t>SALUD Y PROTECCIÓN SOCIAL</t>
  </si>
  <si>
    <t>SECRETARÍA DE SALUD MUNICIPAL</t>
  </si>
  <si>
    <t>El procedimiento no se encuentra actualizado o no se realiza</t>
  </si>
  <si>
    <t xml:space="preserve">falta el principio de planeacion </t>
  </si>
  <si>
    <t xml:space="preserve">     Genera consecuencias catastroficas sobre la entidad</t>
  </si>
  <si>
    <t xml:space="preserve">referente programa salud ambiental </t>
  </si>
  <si>
    <t>equipo calidad</t>
  </si>
  <si>
    <t xml:space="preserve">posibilidad de recibir o solicitar cualquier dadiva a los ciudadanos para agilizar los tramites de obligatorio cumplimiento </t>
  </si>
  <si>
    <t xml:space="preserve">carencia de controles internos y seguimiento a conceptos de saneamiento </t>
  </si>
  <si>
    <t>Pérdida de imagen institucional posibilidad de recibir o solicitar cualquier dadiva a los ciudadanos para agilizar los tramites de obligatorio cumplimiento  Debido a la carencia de control y/o verificacion de las visitas de saneamiento o conceptos sanitarios  realizadas.</t>
  </si>
  <si>
    <t xml:space="preserve">     Genera altas consecuencias sobre la entidad</t>
  </si>
  <si>
    <t>subsecretaria de aseguramiento y prestacion de servicios</t>
  </si>
  <si>
    <t>Correctivo</t>
  </si>
  <si>
    <t>Automático</t>
  </si>
  <si>
    <t>Económico</t>
  </si>
  <si>
    <t>Autorizar pagos previos a febrero de 2020</t>
  </si>
  <si>
    <t>Omision del control sobre la  facturacion y servicios no aplicables de poblacion pobre no asegurada</t>
  </si>
  <si>
    <t xml:space="preserve">Por la omicion de posibles hallazgos al momento de realizar auditorias de calidad, permitiendo el favorecimiento a ips, </t>
  </si>
  <si>
    <t>Debido al desconocimiento del procedimiento de auditoría y/o la plicacion del mismo</t>
  </si>
  <si>
    <t xml:space="preserve">retroalimentar los resultados obtenidos por la auditoria de calidad con dos cortes al año, mitad de auditoria y final de la misma. De manera interna con los referentes de los programas, subsecretarios y secretario de despacho </t>
  </si>
  <si>
    <t xml:space="preserve">cantidad de retroalimentaciones / cantidad de reuniones programas realizadas </t>
  </si>
  <si>
    <t>referente programa PAI</t>
  </si>
  <si>
    <t xml:space="preserve">la venta, daño o perdida de alguno de los biologicos </t>
  </si>
  <si>
    <t>La actividad que conlleva el riesgo se ejecuta más de 5000 veces por año</t>
  </si>
  <si>
    <t>Muy Alta</t>
  </si>
  <si>
    <t>Catastrófico</t>
  </si>
  <si>
    <t>Extremo</t>
  </si>
  <si>
    <t>comité de calidad ( secretario de despacho- subsecretarios- asesor financiero-asesor contratacion)</t>
  </si>
  <si>
    <t xml:space="preserve">numero de biologicos recepcionados / numero de biologicos despachados </t>
  </si>
  <si>
    <t>Muy Baja</t>
  </si>
  <si>
    <t>SECRETARÍA DE EDUCACIÓN</t>
  </si>
  <si>
    <t>Baja  credibilidad en la imagen de la Secretaría de Educación Municipal y acciones legales contra la entidad, durante la celebración de contratos.</t>
  </si>
  <si>
    <t>Incumplimiento de las normas legales, desviación de recursos, decisiones ajustadas a intereses particulares y/o soborno.</t>
  </si>
  <si>
    <t>Posibilidad de pérdida reputacional y baja credibilidad en la imagen de la Secretaría de Educación Municipal y acciones legales contra la entidad, durante la celebración de contratos por incumplimiento de las normas legales, desviación de recursos, decisiones ajustadas a intereses particulares y/o soborno.</t>
  </si>
  <si>
    <t>Los supervisores de los diferentes contratos adjudicados en la Secretaría de Educación Municipal deben realizar un seguimiento exhaustivo del cumplimiento de los objetivos contractuales con un manejo austero de los recursos públicos a fin de dar más alcance a toda la comunidad educativa por la cual se dejará como registro el informe de los supervisores en los diferentes contratos.</t>
  </si>
  <si>
    <t>Núumero de contratistas / informes de cumplimiento presentado por el supervisor de cada contrato.</t>
  </si>
  <si>
    <t>Aceptar</t>
  </si>
  <si>
    <t>DESARROLLO SOCIAL</t>
  </si>
  <si>
    <t>SECRETARÍA DE CULTURA Y TURISMO</t>
  </si>
  <si>
    <t xml:space="preserve"> Debido a los intereses personales de los funcionarios a cargo del proceso de contratación, incumpliendo con la transparencia en sus etapas. </t>
  </si>
  <si>
    <t xml:space="preserve">Direccionamiento de contratación y/o vinculación favoreciendo a un tercero. </t>
  </si>
  <si>
    <t xml:space="preserve">Posibilidad de perdidas economicas y de perdida reputacional por los interes  personales de los funcionarios a cargo del proceso de contratación, incumpliendo con la transparencia en cada una de sus etapas, direccionando la contratación y  favoreciendo a terceros. </t>
  </si>
  <si>
    <t xml:space="preserve">El profesional a cargo de la contratación verificará el cumplimiento de la normatividad validado en el comite de contratación y con la debida aprobación del Supervisor designando,  dejando como evidencia la publicacion de cada uno de los procesos en la plataforma SECOP II y  SIA OBSERVA. </t>
  </si>
  <si>
    <t>Número de procesos publicados / Número de procesos desarrollados</t>
  </si>
  <si>
    <t xml:space="preserve">Cumplimiento del Manual de Contratación </t>
  </si>
  <si>
    <t xml:space="preserve">Funcionario designado para el tema de contratación  </t>
  </si>
  <si>
    <t>Febrero</t>
  </si>
  <si>
    <t>Constantemente</t>
  </si>
  <si>
    <t>Febrero - Diciembre</t>
  </si>
  <si>
    <t>Probabilidad de afectar la imagen de la entidad por la  manipulación de informacion de la destinacion de recursos del FONSET</t>
  </si>
  <si>
    <t>lo que genera aumento de  inseguridad en la Ciudad</t>
  </si>
  <si>
    <t>debido a la destinación de  los recursos sin tener en cuenta las necesidades de las entidades que hacen parte del Comité de Orden Publico</t>
  </si>
  <si>
    <t>Probabilidad de afectar la imagen de la entidad por la  manipulación de informacion de la destinacion de recursos del FONSET, lo que genera aumento de  inseguridad en la Ciudad debido a la destinación de  los recursos sin tener en cuenta las necesidades de las entidades que hacen parte del Comité de Orden Publico</t>
  </si>
  <si>
    <t>La actividad se ejecuta de 24 a 500 veces por año</t>
  </si>
  <si>
    <t>Genera consecuencias catastróficas sobre la entidad</t>
  </si>
  <si>
    <t>catastrofico</t>
  </si>
  <si>
    <t xml:space="preserve">El ordenador del gasto realizara el  levantamiento de actas de los Comités de orden público, donde se establezcan las necesidades que se requieren para el cumplimiento de las metas establecidas para brindar la Seguridad a la ciudad de Cúcuta y realizara seguimiento a que los compromisos se cumplan.
</t>
  </si>
  <si>
    <t>Cantidad de actas  suscritas / cantidad de actas ejecutadas</t>
  </si>
  <si>
    <t>Aleaotoria</t>
  </si>
  <si>
    <t>Con registro</t>
  </si>
  <si>
    <t>Probabilidad de perder la credibilidad y la imagen de la instiutcion, lo cual acarrea investigaciones penales, disciplinarias y fiscales</t>
  </si>
  <si>
    <t>por promover  el enriquecimiento ilicito del servidor pùblico al beneficiar a un tercero,</t>
  </si>
  <si>
    <t>debido a la manipulación de la información de los procesos precontractuales</t>
  </si>
  <si>
    <t>Probabilidad de perder la credibilidad y la imagen de la instiutcion, el cual acarrea investigaciones penales, disciplinarias y fiscales por promover  el enriquecimiento ilicito del servidor pùblico al beneficiar a un tercero, debido a la manipulación de la información de los procesos precontractuales</t>
  </si>
  <si>
    <t>Fraude externo</t>
  </si>
  <si>
    <t xml:space="preserve">El asesor juridico supervisara la elaboración de la etapa precontractual (juridicos, tecnicos, financieros) de los procesos llevados a cabo adelantados por la Secretaria de Seguridad Ciudadana,teniendo en cuenta  los formatos  establecidos por Colombia Compre Eficiente y el manual de contratación del Municipio de San José de Cúcuta </t>
  </si>
  <si>
    <t>Cantidad de contratos con justificación / la cantidad total de contratos celebrados de la vigencia actual</t>
  </si>
  <si>
    <t>SECRETARÍA DE GOBIERNO</t>
  </si>
  <si>
    <t>PARTICIPACIÓN E INCIDENCIA CIUDADANA
ACCESO A LA JUSTICIA</t>
  </si>
  <si>
    <t>Alteración y/o manipulación de la información relacionada en: estudios previos, contratación, pliego de condiciones, en evaluaciones de las propuestas, para favorecimiento propio o de terceros.</t>
  </si>
  <si>
    <t>Inadecuado uso de los procedimientos de contratación y la normatividad aplicable.</t>
  </si>
  <si>
    <t xml:space="preserve">Obtener provecho propio o a favor intereses particulares </t>
  </si>
  <si>
    <t xml:space="preserve">Alteración y/o manipulación de la información relacionada en: estudios previos, contratación, pliego de condiciones, en evaluaciones de las propuestas, para favorecimiento propio o de terceros. Inadecuado uso de los procedimientos de contratación y la normatividad aplicable. Obtener provecho propio o a favor intereses particulares </t>
  </si>
  <si>
    <t>De 24a 500 veces por año</t>
  </si>
  <si>
    <t>Genera altas consecuencias para la entidad</t>
  </si>
  <si>
    <t>Alto</t>
  </si>
  <si>
    <t>El profesional de contratación verifica que la información  suministrada por el proveedor  corresponda con los requisitos  establecidos con el tipo de contratación a través de una lista de chequeo donde  están los requisitos de información y formatos de contratación.</t>
  </si>
  <si>
    <t>Cumplimiento de información de los  contratos vs numero de contratos</t>
  </si>
  <si>
    <t>El profesional de contratación  debe suscribir los archivos a los aplicativos de contratación en las fechas dispuestas en el Secop II</t>
  </si>
  <si>
    <t>Cumplimiento de suscripción en el aplicativo vs nuemro de contratos</t>
  </si>
  <si>
    <t xml:space="preserve">Por celebrar contratos sin el cumplimiento de los requisitos legales y técnicos </t>
  </si>
  <si>
    <t>El riesgo afecta la imagen de de la entidad con efecto publicitario sostenido a nivel de sector administrativo, nivel departamental o municipal</t>
  </si>
  <si>
    <t>DESARROLLO ECONÓMICO</t>
  </si>
  <si>
    <t>EMPLEABILIDAD Y FORTALECIMIENTO EMPRESARIAL / PRODUCTIVIDAD Y COMPETITIVIDAD</t>
  </si>
  <si>
    <t>Debilidad en los controles para la verificacion  procesos de  contratación vigentes.</t>
  </si>
  <si>
    <t xml:space="preserve">Desconocimiento del manual de procesos y procedimientos </t>
  </si>
  <si>
    <t>Posibilidad de uso indebido de la informacion en los procesos de contratacion vigentes, en la etapa precontractual por parte de un (os) funcionario (os) del proceso  por el desconocimiento del manual de procesos y procedimientos en busca de beneficio propio o de un tercero.</t>
  </si>
  <si>
    <t>Actualizar los procesos, capacitacion a funcionarios y/o personal a cargo de la contratación en relación con buenas prácticas, compromisos de confidencialidad y de la normatividad aplicadad a cada procesos de contratación pública</t>
  </si>
  <si>
    <t>area administrativa</t>
  </si>
  <si>
    <t>Enero</t>
  </si>
  <si>
    <t>Diciembre</t>
  </si>
  <si>
    <t>Mensual</t>
  </si>
  <si>
    <t>El funcionario de la Secretaria del banco del progreso encargado, hara revision minuciosa de los requisitos contractuales de los proveedores con conocimiento y responsabilidad; dejando como registro la hoja de ruta contractual o lista de cheque del proceso contractual.</t>
  </si>
  <si>
    <t>Desconocimiento por parte de los servidores públicos de la normatividad y procedimiento de auditorias</t>
  </si>
  <si>
    <t>Desactualización del plan de capacitaciones de la secretaría</t>
  </si>
  <si>
    <t>Posibilidad de la perdida de calidad en el debido proceso de auditorias a los organismos comunales de primer y segundo grado, por desconocimiento y/o presiones indebidas a los servidores públicos para alterar la información, con el fin de beneficiar a terceros evadiendo los hallazgos encontrados.</t>
  </si>
  <si>
    <t>El Profesional designado por el Subsecretario realiza  la capacitación al equipo auditor sobre la normatividad aplicada al proceso de auditoría de acuerdo al manual de procesos y procedimientos, cada vez que se inicie el plan de auditoria, para evitar la manipulación de los resultados obtenidos en la misma.</t>
  </si>
  <si>
    <t>Número de capacitaciones realizadas/ total de capacitaciones programadas</t>
  </si>
  <si>
    <t xml:space="preserve">El profesional designado por el subsecretario realiza el seguimiento al plan de auditorias definido para el año en vigencia, con el fin de evitar el desvio de los resultados obtenidos en la auditoría </t>
  </si>
  <si>
    <t>Número de auditorias realizadas/ total de auditorias establecidas en el programa de auditorias</t>
  </si>
  <si>
    <t>Omisión de los procesos de contratación vigentes</t>
  </si>
  <si>
    <t>Desconocimiento del manual de procesos y procedimientos</t>
  </si>
  <si>
    <t>Probabilidad de generar perdida de confianza en lo público por la omisión de los procesos contracturales debido al desconocimiento y/o conseguir intereses personales en la selección del personal a contratar.</t>
  </si>
  <si>
    <t>El profesional de contratación realiza la verificación y selección del perfil a contratar validando que cumpla con los requisitos establecidos, cada vez que se tiene la necesidad de contratar.</t>
  </si>
  <si>
    <t>Numero de contratos realizados / numero total de contratos anuales</t>
  </si>
  <si>
    <t>Adulteración por parte de los contratistas  de los documentos legales para soportar la cuenta de cobro</t>
  </si>
  <si>
    <t>Omisión en la verificación de autenticación de los documentos</t>
  </si>
  <si>
    <t>Probabilidad de aceptar cuentas de cobro propias de contratistas que presenten adulteración frente a los requisitos establecidos, omitiendo la verificació de autenticación de los documentos y obtener beneficio propio.</t>
  </si>
  <si>
    <t>El profesional de contratación mensualmente verifica la documentación requerida en las cuentas de cobro, utilizando la hoja de ruta.</t>
  </si>
  <si>
    <t>Numero de cuentas tramitadas/Numero de cuentas totales (en el momento del monitoreo)</t>
  </si>
  <si>
    <t>Número de seguimientos realizados / número de seguimientos programados</t>
  </si>
  <si>
    <t>GESTIÓN CATASTRAL</t>
  </si>
  <si>
    <t>Por el ofrecimiento de dinero externo o por omisión en los procesos</t>
  </si>
  <si>
    <t>Debido a la intervención de tramitadores al exterior de la alcaldía y por la cultura ciudadana para obtener una respuesta favorable.</t>
  </si>
  <si>
    <t>Por el ofrecimiento de dinero externo o por omisión en los procesos, debido a la intervención de tramitadores al exterior de la alcaldía y por la cultura ciudadana para obtener una respuesta favorable.</t>
  </si>
  <si>
    <t>Realizar el control de trámites recibidos y trámites solucionados de manera mensual.</t>
  </si>
  <si>
    <t xml:space="preserve"># trámites solucionados mensual/ trámites recibidos </t>
  </si>
  <si>
    <t>El subsecretario mensualmente realiza un seguimiento, control y verificación de avance de metas establecidas para la mitigación del riesgo.</t>
  </si>
  <si>
    <t>Subsecretario de catastro multipropósito</t>
  </si>
  <si>
    <t>1 de febrero de 2023</t>
  </si>
  <si>
    <t>31 de diciembre 2023</t>
  </si>
  <si>
    <t>Por desconocimiento de los requisitos necesarios para realizar los trámites catastrales.</t>
  </si>
  <si>
    <t>Debido a que el ciudadano no tiene una idea clara sobre los documentos   para realizar solicitudes a la subsecretaría de catastro multipropósito.</t>
  </si>
  <si>
    <t>Por desconocimiento de los requisitos necesarios para realizar los trámites catastrales, Debido a que el ciudadano no tiene una idea clara sobre los documentos para realizar solicitudes a la subsecretaría de catastro multipropósito.</t>
  </si>
  <si>
    <t xml:space="preserve">     El riesgo afecta la imagen de la entidad con algunos usuarios de relevancia frente al logro de los objetivos</t>
  </si>
  <si>
    <t>Difundir piezas informativas a la ciudadanía para dar a conocer el proceso correcto para realizar solicitudes de trámites catastrales.</t>
  </si>
  <si>
    <t># piezas informativas realizadas/ # de piezas programadas cuatrimestralmente</t>
  </si>
  <si>
    <t xml:space="preserve">Semestral </t>
  </si>
  <si>
    <t xml:space="preserve">Por desconocimiento de los procesos y procedimiento para la ejecución de los trámites catastrales. </t>
  </si>
  <si>
    <t xml:space="preserve">Debido a que el gestor catastral no tiene un enfoque claro para llevar a cabo las solicitudes allegadas a la subsecretaría de catastro multipropósito. </t>
  </si>
  <si>
    <t xml:space="preserve">Por desconocimiento de los procesos y procedimiento para la ejecución de los trámites catastrales, debido a que el gestor catastral no tiene un enfoque claro para llevar a cabo las solicitudes allegadas a la subsecretaría de catastro multipropósito. </t>
  </si>
  <si>
    <t>Realizar la correcta socialización de procedimientos establecidos y aprobados para la ejecución de trámites catastrales.</t>
  </si>
  <si>
    <t># de socializaciones realizadas/ # de socializaciones programadas</t>
  </si>
  <si>
    <t>Reducir (compartir)</t>
  </si>
  <si>
    <t>Pérdida de  imagen institucional</t>
  </si>
  <si>
    <t>La existencia de cartel de tramitadores que proceden a cobrar dádivas a los ciudadanos para agilizar los trámites de obligatorio cumplimiento</t>
  </si>
  <si>
    <t>Debido al desconocimiento del usuario acerca del proceso para realizar trámites propios de la dependencia
La difusión de la realización de los trámites no está en los medios pertinentes para que llegue a todos los estratos</t>
  </si>
  <si>
    <t># de profesionales contratados / # de profesionales solicitados</t>
  </si>
  <si>
    <t># de piezas difundidas / # de piezas diseñadas</t>
  </si>
  <si>
    <t>Cobros de dinero  por parte de   tramitadores externos  o personal de la secretaría de vivienda por  realizar el trámite de solicitud de titulación de predios</t>
  </si>
  <si>
    <t xml:space="preserve"> Por el desconocimiento  de la comunidad de las condiciones y de los  pasos  que deben seguir los ciudadanos  para realizar la titulación de su predio</t>
  </si>
  <si>
    <t xml:space="preserve">Titular predios  que no cumplan con requisitos </t>
  </si>
  <si>
    <t>Por la  aceptación por parte de funcionarios de la secretaria de vivienda del  incumplimiento de  los requisitos  técnicos y jurídicos previamente establecidos  en etapa de revisión y selección de beneficiarios con el propósito de obtener un beneficio propio o para un tercero</t>
  </si>
  <si>
    <t>No. de expedienes de predios titulados que cuentan con concepto técnico y concepto de viabilidad jurídica/No. Expedientes de titulaciones  de predios  realizadas</t>
  </si>
  <si>
    <t>Inadecuada gestión en etapa precontractual  para favorecimiento propio o de terceros</t>
  </si>
  <si>
    <t>al elaborar por parte de funcionarios de condiciones precontractuales (estudios previos, pliegos de condiciones) que satisfacen  intereses particulares  o beneficio propio</t>
  </si>
  <si>
    <t xml:space="preserve"> No. Contratos que cuentan con  estudios previos / No. Total de contratos </t>
  </si>
  <si>
    <t>SECRETARIA DE VALORIZACIÓN Y PLUSVALÍA</t>
  </si>
  <si>
    <t>Recibir cualquier dádiva o beneficio a nombre propio o de terceros para manipular la información de contribucion de Valorizacion y/o Plusvalia en el PORTAL TNS OFICIAL</t>
  </si>
  <si>
    <t>Desconocimiento del codigo de integridad y la Ley de Transparencia debido a falta de capacitación a los servidores públicos</t>
  </si>
  <si>
    <t>Número de capacitaciones solicitadas / número de capacitaciones programadas</t>
  </si>
  <si>
    <t>Recibir o solicitar cualquier dávida o beneficio a nombre propio o de terceros al omitir la revisión previa al cumplimiento de los requisitos para adelantar el trámite de autorización y/o cancelación de la anotacioón en el folio de mátricula inmobiliaria</t>
  </si>
  <si>
    <t>número de capacitaciones solicitadas/numero de capacitaciones programadas</t>
  </si>
  <si>
    <t>Número de seguimientos a los tramites / número total de trámites gestionados por la dependencia</t>
  </si>
  <si>
    <t xml:space="preserve">Omision de de la verificación en el cumplimiento de requisitos dentro de los procesos contractuales </t>
  </si>
  <si>
    <t>Desconocimiento del manual de procesos y procemientos</t>
  </si>
  <si>
    <t>número de contratos verificados en cumplimiento de requisitos/número total de contratos celebrados en el año</t>
  </si>
  <si>
    <t>SECRETARIA DE INFRAESTRUCTURA</t>
  </si>
  <si>
    <t>Trafico de influencias y falta de valores éticos en beneficio propio o de un tercero</t>
  </si>
  <si>
    <t xml:space="preserve">Desviación de recursos economicos por la celebración de modificacion y/o adición injustificada a los contratos </t>
  </si>
  <si>
    <t xml:space="preserve"> Desviación de los recursos economicos por la celebración de modificacion y/o adición injustificada a los contratos debido al trafico de influencias y falta de valores éticos en beneficio propio o de un tercero.</t>
  </si>
  <si>
    <t>El ordenador del gasto deberá fortalecer los valores y principios éticos  de los profesionales de apoyo a la supervisión de la Secretaria de Infraestructura reiterando el código de Integridad y obligaciones adquiridas en la delegación de supervisión, creando una lista de chequeo para las modificaciones de los contratos realizados por el supervisor debidamente diligenciada y firmada por los competentes</t>
  </si>
  <si>
    <t xml:space="preserve">Cantidad de contratos modificados con justificación sobre la cantidad total de contratos celebrados de la vigencia actual X/X:XX </t>
  </si>
  <si>
    <t>Obras de baja calidad entregadas a la Comunidad</t>
  </si>
  <si>
    <t>Manipulacion en la estrucuturación del proceso en los compoenetes tecicos , juridos y financieros</t>
  </si>
  <si>
    <t>Obras de baja calidad entregadas a la Comunidad  debido  a la  Manipulacion en la estrucuturación del proceso en los compoenetes tecicos , juridos y financieros</t>
  </si>
  <si>
    <t>Fraude Externo</t>
  </si>
  <si>
    <t>El asesor juridico supervisara la elaboración de la etapa precontractual (juridicos, tecnicos, financieros) de los procesos llevados a cabo por la Secretaria de Infraestructura teniendo en cuenta  los formatos  establecidos por Colombia Compre Eficiente y el manual de contratación del Municipio de San José de Cúcuta</t>
  </si>
  <si>
    <t xml:space="preserve">Cantidad de procesos sin verificación de check list sobre cantidad de contratos estructurados X/X:XX </t>
  </si>
  <si>
    <t>SECRETARÍA DE GESTIÓN DE RIESGOS Y DESASTRES</t>
  </si>
  <si>
    <t>GESTIÓN DEL RIESGO</t>
  </si>
  <si>
    <t>Entrega de ayudas humanitarias a personas que no son consideradas damnificadas con el fin de beneficiar y satisfacer el bien particular</t>
  </si>
  <si>
    <t>Desvio de ayudas humanitarias para beneficios particulares</t>
  </si>
  <si>
    <t xml:space="preserve">     Entre 50 y 100 SMLMV </t>
  </si>
  <si>
    <t>Revision de documentacion requerida a los damnificados por parte de profesional contratista y verificación de las actas de entrega de Ayudas Humanitarias de Emergencia</t>
  </si>
  <si>
    <t>Ayudas entregadas= # / Numero de actas de entrega de ayudas humanitarias= # 100%</t>
  </si>
  <si>
    <t xml:space="preserve">Indebida ejecución para favorecer a un tercero para recibir dádivas-colusión </t>
  </si>
  <si>
    <t>No implementacion de Check List de control en la docmuentacion requerida para la expedicion de permisos de eventos masivos</t>
  </si>
  <si>
    <t>Manipulación u omision en la documentación requerida para expedir certificacion para la realización de eventos masivos</t>
  </si>
  <si>
    <t>Los profesionales encargados verifican la documentación requerida e Implementacion de Check List con los requisitos necesarios para la expedicion del certificcado de eventos masivos</t>
  </si>
  <si>
    <t xml:space="preserve">Check list para eventos masivos = # / Check list desarrollados= # = 100% </t>
  </si>
  <si>
    <t>Aceptación de dadivas por parte de particulares para desarrollar actividades que se ajustan a intereses particulares</t>
  </si>
  <si>
    <t>Sobrecostos en la ejecucion de los recursos destinados para la implementacion de los procesos de la gestion del riesgo de desastres</t>
  </si>
  <si>
    <t>Elaboracion de estudios técnicos y presupuestos por parte de personal idoneo para cada proceso de contratacion</t>
  </si>
  <si>
    <t xml:space="preserve">Numero de estudios previos exigidos= # / Numero de Contratos desarrollados= #  100% </t>
  </si>
  <si>
    <t>Excepcionalidades en la aplicación del régimen de contratación estatal
Fraccionamiento de contratos
 Diseños direccionados de procesos de contratación</t>
  </si>
  <si>
    <t>Desarrollo de procesos contractuales ajustados a intereses particulares.</t>
  </si>
  <si>
    <t>Elaboracion de estudios previos y pliegos de condiciones por parte de equipo  interdisciplinario</t>
  </si>
  <si>
    <t>Números de estudios previos y pliegos  de condiciones por parte de equipo  interdisciplinario= # / Procesos contractuales desarollados= # = 100%</t>
  </si>
  <si>
    <t>RELACIONAMIENTO CON EL CIUDADANO</t>
  </si>
  <si>
    <t>Por agilizar, priorizar o refundir la  radicación de PQRSDF</t>
  </si>
  <si>
    <t>Con el fin de solicitar o recibir dadivas a nombre propio o de un tercero.</t>
  </si>
  <si>
    <t>Pérdida de la imagen reputacional por agilizar, priorizar o refundir la radicación de PQRSDF con el fin de solicitar o recibir dadivas a nombre propio o de un tercero.</t>
  </si>
  <si>
    <t>El líder de Ventanilla Única trimestralmente realizará campañas de sensibilización Decreto 0527 de 28 de Mayo de 2019 Código de Integridad del Servicio Público con el fin de sensibilizar y concientizar a los funcionarios y contratistas.</t>
  </si>
  <si>
    <t>Desempeño =
# de campañas de sensibilización - # eventos materializados /
# de campañas de sensibilización x 100</t>
  </si>
  <si>
    <t>El líder de Ventanilla Única trimestralmente realizará capacitaciones del Código Único Disciplinario Ley 734 de 2002 con el fin de sensibilizar y concientizar a los funcionarios y contratistas.</t>
  </si>
  <si>
    <t>Por sanciones administrativas, disciplinarias o fiscales por parte de los entes de control</t>
  </si>
  <si>
    <t>debido a la alteración o demora de la información que soliciten los entes de control con el fin de recibir o solicitar dádivas o beneficio a nombre propio o de un tercero</t>
  </si>
  <si>
    <t>Pérdida de la imagen reputacional y afectación económica por sanciones administrativas, disciplinarias o fiscales por parte de los entes de control, debido a la alteración o demora de la información que soliciten los entes de control con el fin de recibir o solicitar dádivas o beneficio a nombre propio o de un tercero</t>
  </si>
  <si>
    <t>Toda información que soliciten los entes de control tendrán al final del documento (Oficio remisorio con la información), la validación de la o las personas que proyectaron el documento, la validación de la o las personas que revisaron el documento y la validación y firma de el (la) Secretario(a) de despacho de la Secretaría General.</t>
  </si>
  <si>
    <t>Desempeño =
# solicitudes de información recibidas - # eventos materializados /
# solicitudes de información recibidas x 100</t>
  </si>
  <si>
    <t>El (la) Secretario(a) de despacho de la Secretaría General gestionará que toda información que soliciten los entes de control se conteste en los términos de la Resolución 0179 del 01 de junio de 2022.</t>
  </si>
  <si>
    <t>ERIC NIÑO
MARÍA LEONOR VILLAMIZAR</t>
  </si>
  <si>
    <t>SECRETARÍA DE HACIENDA - SUBSECRETARÍA DE RENTAS E IMPUESTOS</t>
  </si>
  <si>
    <t xml:space="preserve">Por el ofrecimiento de dadivas de tercero o por omisión en los procesos en los registro y  recaudo tributario. </t>
  </si>
  <si>
    <t>Debido al desconocmiento de canales de atencion ciudadanos</t>
  </si>
  <si>
    <t>Por el ofrecimiento de dadivas de tercero o por omisión en los procesos en los registro y  recaudo tributario.  Debido al desconocmiento de canales de atencion ciudadanos</t>
  </si>
  <si>
    <t>La  subsecretaría de Rentas e Impuesto realizara campañas de  formalización de actividades económicas e informacion de las obligaciones tributarias,  Mediante herramientas y canales con los que cuenta la Administración.</t>
  </si>
  <si>
    <t># de campañas realizadas / 3 campaña a realizar en el año</t>
  </si>
  <si>
    <t>El subsecretario realizara capacitacion de procesos y de tramites para creacion de hoja de ruta y buscar unificacion de criterios.</t>
  </si>
  <si>
    <t># de capacitacion o retroamilimentacion/ 12 capacitacion en el año 2023</t>
  </si>
  <si>
    <t>por la intervencion de terceros que ofrecen dadivas o por omision en los procesos</t>
  </si>
  <si>
    <t>por la intervencion de terceros que ofrecen dadivas o por omision en los procesos, por la intervencion de terceros que ofrecen dadivas o por omision en los procesos</t>
  </si>
  <si>
    <t>La  subsecretaría realizara capacitacion de procesos y de tramites para creacion de hoja de ruta y buscar unificacion de criterios.</t>
  </si>
  <si>
    <t>Por el ofrecimiento de dadivas o por omisión en los procesos,</t>
  </si>
  <si>
    <t>debido a la intervención de tramitadores al exterior de la alcaldía y por la cultura ciudadana para obtener una respuesta favorable.</t>
  </si>
  <si>
    <t>Por el ofrecimiento de dadivas o por omisión en los procesos, debido a la intervención de tramitadores al exterior de la alcaldía y por una cultura ciudadana  para obtener una respuesta favorable.</t>
  </si>
  <si>
    <t>Asignación de un jurídico con hoja de ruta para la direccionalidad del proceso, con el fin de mantener articulado y con seguimiento estricto el proceso. Se realizará verificación de procesos de forma mensual presentando hoja de ruta a jefe de la subsecretaria de Recuperación de Cartera.</t>
  </si>
  <si>
    <t># de expedientes ya en procesos / # de Expedientes para validacion de inicio de procesoss</t>
  </si>
  <si>
    <t>El subsecretario mensualmente realiza un seguimiento al funcionario delegado de control y verificación de avance de metas establecidas para la mitigación del riesgo.</t>
  </si>
  <si>
    <t>Subsecretaria de Recuperacion de Cartera</t>
  </si>
  <si>
    <t xml:space="preserve">Realizacion de Jornadas de capacitacion y retroalimentacion por parte del Jefe de la Subsecretaria  de Recuperacion de Cartera. Se realiza de forma articulada con actividad de control </t>
  </si>
  <si>
    <t>Por el ofrecimiento de dadivas o por omisión en los procesos</t>
  </si>
  <si>
    <t>de actualizacion de infromacion de parte de los contribuyentes  inmuebles.</t>
  </si>
  <si>
    <t>Por el ofrecimiento de dadivas o por omisión en los procesos de actualizacion de infromacion de parte de los contribuyentes  inmuebles.</t>
  </si>
  <si>
    <t>Jefe de Subsecretaria de Recuperacion de Cartera solicitara de forma mensual actualizacion de base de datos al area de Catastro multiproposito.</t>
  </si>
  <si>
    <t># Base de datos actualizadas / # de solicitud de base de datos actualizar</t>
  </si>
  <si>
    <t>El subsecretario realizara un seguimiento a las solicitudes con la finalidad de tener una base real de los contribuyentes</t>
  </si>
  <si>
    <t>Jefe de Subsecretaria de Recuperacion de Cartera realizra capacitacion de los programas implementados com TNS y Castrato Multiproposito.</t>
  </si>
  <si>
    <t>Observacion, la cual termine siendo un  Hallazgo. Efecto ocasionado por auditoria realizada por el  Ente de Control</t>
  </si>
  <si>
    <t xml:space="preserve">Debido al incumplimiento del Marco Normativo y Conceptual. </t>
  </si>
  <si>
    <t xml:space="preserve">La probabilidad de incumplimiento normativo al no efectuar el procedimiento de reporte de información en las fechas indicadas.
 Las fechas de corte son 31 de mayo y 30 de noviembre de cada año. El informe lo deberán trasmitir a la Contaduría General de la Nación dentro de los diez (10) primeros días calendario de los meses de junio y diciembre.
"El Boletín de Deudores Morosos del Estado" BDME:
Es la relación de las personas naturales y jurídicas que tienen contraídas obligaciones con el Estado y que cumplen los requisitos establecidos en la ley 901 de 2004, la cual consolida la Contaduría General de la Nación con base en la información que reportan las entidades públicas. Y  
las condiciones establecidas en el parágrafo del artículo 66 de la Ley 863 de 2003 no sean aplicables, es decir, cuando las acreencias no superen los seis (6) meses de mora y la cuantía no sea superior a cinco (5) salarios mínimos legales vigentes, o cuando se suscriba un acuerdo de pago, la persona reportada puede solicitar a la entidad reportante proceder de forma inmediata con la eliminación del registro en el BDME.
</t>
  </si>
  <si>
    <t>Como el Procedimiento nace de una información transversal, generada por la Secretaria de Hacienda, por lo mismo se involucra como medida la necesidad de que el Servidor Público del Área de la Secretaria de Hacienda encargado; Genere el informe que va dirigido a la Subsecretaria de Contaduría. Que cumpla las fechas de corte a 31 de Mayo y 30 de Noviembre, para ser enviado en los 10 primeros dias de los meses de junio y diciembre en cada vigencia</t>
  </si>
  <si>
    <t xml:space="preserve">Numero de Informes presentados  2 / 2 </t>
  </si>
  <si>
    <t>La acción a efectuar como control, nace en el compromiso del Servidor Público de la Secretaria de Hacienda, encargado de la realización del informe.</t>
  </si>
  <si>
    <t xml:space="preserve">Solicitar o recibir dadivas a fin de ejecutar pagos </t>
  </si>
  <si>
    <t>sin el cumpimiento de los requisitos establecidos para la aprobación de pagos o sin el cumplimiento del procedimiento establecido</t>
  </si>
  <si>
    <t xml:space="preserve">Posibilidad de detrimento patrimonial y afectación de la imagen institucional por solicitar o recibir dadivas a fin de ejecutar pagos sin el cumpimiento de los requisitos legales para la aprobación de pagos o sin el cumplimiento del procedimiento establecido.  </t>
  </si>
  <si>
    <t>La Secretaría del tesoro realizará capacitaciones y sensibilizaciones mensuales a fin de fortalecer competencias de funcionarios y contratistas que realizan la revisión de los soportes requeridos para el proceso de pago en relación a los requisitos especificos de cada documento soporte, criterios de aprobación y consecuencias disciplinarias en el incumplimiento de los mismos. Para cada capacitación y/o sensibilización se realizará un  registro de asistencia como compromiso y evidencia de la comunicación de la información.</t>
  </si>
  <si>
    <t>100%-(Número de pagos con hallazgos en proceso de pagos por  incumplimiento de requisitos de pagos o del procedimiento(orden) establecido/(Total de pagos procesados)*100</t>
  </si>
  <si>
    <t>Realizar sensibilizaciones al equipo de pago de cuentas de la secretaría del Tesoro</t>
  </si>
  <si>
    <t>Ana Maria Blanco</t>
  </si>
  <si>
    <t>El contratista responsable del proceso de pago realizará auditorias de seguimiento mensual a los reportes del software orfeo, con el fin de asegurar que se cumplan los tiempos estimados de pago en el orden de ingreso de las cuentas a la dependencia y el cumplimiento del proceso de pago.</t>
  </si>
  <si>
    <t>Ralizar auditoria al proceso de pago por medio de los reportes generados por el sofware Orfeo</t>
  </si>
  <si>
    <t>ANA MARÍA BLANCO</t>
  </si>
  <si>
    <t>GESTIÓN JURÍDICA</t>
  </si>
  <si>
    <t>Objetivo Institucional / Proceso/ Producto / Activo / Actividad operativa</t>
  </si>
  <si>
    <t>Posibilidad de afectación reputacional y económica</t>
  </si>
  <si>
    <t>24 a 500 veces por año</t>
  </si>
  <si>
    <t>Reducir - mitigar</t>
  </si>
  <si>
    <t>El jefe o delegado de la O.A.J</t>
  </si>
  <si>
    <t>Semestral</t>
  </si>
  <si>
    <t>N° Procesos con hallazgos / N° Procesos con hallazgos reportados ante la autoridad competente</t>
  </si>
  <si>
    <t>continua</t>
  </si>
  <si>
    <t>El profesional designado por el Jefe de la oficina debe efectuar revisión aleatoria - de forma semestral - de los procesos judiciales o extrajudiciales que adelanta la OAJ</t>
  </si>
  <si>
    <t>Realizar seguimiento a los apoderados que ejercen defensa judicial.</t>
  </si>
  <si>
    <t>GESTIÓN DOCUMENTAL</t>
  </si>
  <si>
    <t>Consolidó</t>
  </si>
  <si>
    <t>Revisó:</t>
  </si>
  <si>
    <t>Aprobó</t>
  </si>
  <si>
    <r>
      <rPr>
        <b/>
        <sz val="18"/>
        <color theme="9" tint="-0.249977111117893"/>
        <rFont val="Calibri"/>
        <family val="2"/>
      </rPr>
      <t>GESTIÓN DE LA INFRAESTRUCTURA.</t>
    </r>
    <r>
      <rPr>
        <b/>
        <sz val="18"/>
        <color indexed="50"/>
        <rFont val="Calibri"/>
        <family val="2"/>
      </rPr>
      <t xml:space="preserve"> </t>
    </r>
    <r>
      <rPr>
        <sz val="12"/>
        <rFont val="Calibri"/>
        <family val="2"/>
      </rPr>
      <t>Ejecutar los estudios, diseños y obras de infraestructura y medio ambiente en cumplimiento de los planes, programas y proyectos establecidos en el Plan de Desarrollo y Plan de Ordenamiento Territorial</t>
    </r>
  </si>
  <si>
    <t>POSIBLE AFECTACIÓN REPUTACIONAL POR INVESTIGACIONES DE LOS ENTES DE CONTROL DEBIDO A LA MANIPULACIÓN DE LA INFORMACIÓN DE LOS CASOS MINIMIZANDO LAS CONSECUENCIAS DISCIPLINARIAS CON EL FIN DE RECIBIR UNA DADIVA O BENEFICIO A NOMBRE PROPIO O DE TERCEROS.</t>
  </si>
  <si>
    <t>POSIBLE AFECTACIÓN REPUTACIONAL POR PRESCRIPCIÓN DE LA ACCIÓN DISCIPLINARIA DEBIDO A LA FALTA AL PRINCIPIO DE LEGALIDAD Y NO DAR CUMPLIMIENTO A LOS TÉRMINOS ESTABLECIDOS EN LA CONSTITUCIÓN Y EN LA LEY, CON EL FIN DE RECIBIR UNA DADIVA O BENEFICIO A NOMBRE PROPIO O DE TERCEROS.</t>
  </si>
  <si>
    <t>EL PROFESIONAL UNIVERSITARIO, EL PROFESIONAL ESPECIALIZADO Y EL CONTRATISTA  REALIZA EL CONTROL DE LOS PROCESOS QUE LE SON ADJUDICADOS POR MEDIO DE MATRIZ DE EXCEL, EN LA CUAL SE REFLEJA EL ESTADO DE CADA UNO RESUELTOS CONFORME EL ORDEN DE LLEGADA TAL COMO LO ESTABLECE EL CÓDIGO GENERAL DISCIPLINARIO, PRESENTADA CADA TRES MESES AL JEFE DE OFICINA DE CONTROL INTERNO DISCIPLINARIO.</t>
  </si>
  <si>
    <t xml:space="preserve">NUMEROS DE INFORMES PRESENTADOS </t>
  </si>
  <si>
    <t>EL JEFE DE LA OFICINA DE CONTROL INTERNO DISCIPLINARIO, MEDIANTE COMUNICACIÓN INTERNA, ACTA DE REUNIÓN O CORREO ELECTRÓNICO INSTITUCIONAL, REITERA DE MANERA TRIMESTRAL A SU EQUIPO DE TRABAJO EL CUMPLIMIENTO DE LOS VALORES DEL CÓDIGO DE INTEGRIDAD DEL SERVICIO PÚBLICO APLICABLE A TODOS LOS PROCESOS QUE SE REALICEN EN LA OFICINA, ASÍ MISMO REALIZA SOCIALIZACIONES DE LOS CASOS DE MANERA MENSUAL AL EQUIPO DE TRABAJO CON EL FIN DE QUE NO PRESCRIBAN LOS MISMOS.</t>
  </si>
  <si>
    <t>NUMERO DE INFORMES PRESENTADOS</t>
  </si>
  <si>
    <t>El jefe de oficina de control interno de gestiòn realiza la programación anual acompañada de un cronograma de actividades mensual donde se especifica las auditorias a realizar  y auditorias especiales, genera un programa de auditorias con fechas, dependencias y responsables presentado al comité institucional de coordinación de control interno para su aprobación, soportado con el formato plan anual de auditorías, actas de reunión del comite y papeles de trabajo.</t>
  </si>
  <si>
    <t>Aplicar el control de legalidad a la dependencia a auditar de forma mensual con la aplicación del código del auditor y manual de integridad. Con la revisión de la documentación solicitada previa carta de presentación y dentro de las fechas de auditoría, soportado con Carta de compromiso, memorandos, Comunicaciones, actas de visita, informe al auditado.</t>
  </si>
  <si>
    <t xml:space="preserve">El jefe de oficina de Control Interno de Gestión , verifica la caracterización de los perfiles requeridos para el empleo y realiza monitoreo, seguimiento, control y cumplimiento de forma mensual de los diferentes procesos y procedimientos de auditoría establecidos en el modelo operacional de la Alcaldía de San José de Cúcuta mediante Analisis del perfil del contratado,informe de auditoria, actas y papeles de trabajo, lo que conlleva al cumplimiento del Plan Anual de Auditorìa.
</t>
  </si>
  <si>
    <t xml:space="preserve">PAS formulados con seguimiento y evaluacion / Total PAS por ejes </t>
  </si>
  <si>
    <t xml:space="preserve">Recurso ejecutado  ( personal o bienes y servicios)  / Recursos programado  </t>
  </si>
  <si>
    <t>Posibilidad de riesgo economico por autorizar pagos previos a febrero del 2020, por causa o omision de los controles sobre la facturacion. generar riesgo fiscal  Por la autorizacion de pagos previos a febrero de 2020 debido a la omision del control sobre la  facturacion y servicios no aplicables de poblacion pobre no asegurada</t>
  </si>
  <si>
    <t xml:space="preserve">la subsecretaria de aseguramiento y control en la atencion en salud debe gestionar mediante el equipo de calidad en atencion en salud  los  los paz y salvos  y consiliaciones a las IPS mediante los recursos que indica le ley y que sean como apoyo a su ejercicio de verificacion. </t>
  </si>
  <si>
    <t>Numero de consilicaciones / total de IPS auditadas</t>
  </si>
  <si>
    <t xml:space="preserve">Probabilidad de daño economico y reputacional debido a la Pérdida de imagen institucional Por la omicion de posibles hallazgos al momento de realizar auditorias de calidad, permitiendo el favorecimiento a terceros ,  Debido al desconocimiento del procedimiento de auditoría y/o la omision  indebida de este. </t>
  </si>
  <si>
    <t xml:space="preserve">Realizar el cierre del proceso de auditoria adelantado por la secretaria a las entidades de salud ( IPS -EAPB) del municipio. </t>
  </si>
  <si>
    <t>Posibilidad de deterioro de la imagen de la secretaría de vivienda  por cobros de dinero por parte de tramitadores externos o personal de la secretaría de vivienda por realizar el trámite de solicitud de titulacion de predios valiendose del desconocimiento de las condiciones y de los  pasos que deben seguir los ciudadanos para realizar la titulación de su predio de manera gratuita</t>
  </si>
  <si>
    <t>Posibilidad de deterioro de la imagen de la secretaría de vivienda  por titular predios  que no cumplan con requisitos técnicos o jurídicos por la  aceptación por parte de funcionarios de la secretaría de vivienda del  incumplimiento de  los requisitos previamente establecidos  en etapa de revisión y selección de beneficiarios con el propósito de obtener un beneficio propio o para un tercero</t>
  </si>
  <si>
    <t>Posibilidad de baja calidad en los servicios prestados y/o productos generados en la contratación por la inadecuada gestión en la etapa precontractual por el favorecimiento propio o de terceros al elaborar por parte de los funcionarios condiciones precontractuales  (estudios previos, pliegos de condicione)  que satisfacen intereses particulares o en beneficio propio</t>
  </si>
  <si>
    <t>El enlace de prensa y comunicaciones asignado para la secretaría de vivienda deberá divulgar a la ciudadanía por medio de los diferentes canales de comunicación institucionales de la alcaldía y de la secretaría de vivienda toda la información referente a la ruta de atención y los requisitos para la titulación gratuita de predios y deberá realizar un informe cuatrimestral del área de comunicaciones que incluya la información de las publicaciones y divulgaciones realizadas. Esto con el fin de que la comunidad este constantemente informada respecto a que el proceso de titulación de predios fiscales es totalmente gratuito. La evidencia de la aplicación del control será el informe cuatrimestral de publicaciones y divulgaciones realizadas por la secretaria de vivienda a presentar por el enlace de comunicaciones de la secretaria de vivienda.</t>
  </si>
  <si>
    <t xml:space="preserve"> No. de publicaciones y jornadas de divulgación  realizadas de las rutas de atencíon  y requisitos del proceso de titulacion de predios  realizadas en forma transparente por diferentes medios / No. de publicaciones y jornadas de divulgación programadas</t>
  </si>
  <si>
    <t>: El equipo jurídico que tiene a su cargo el programa de titulación de la secretaría de vivienda cada vez que se le entregue expedientes a la oficina jurídica de la alcaldía de San José de Cúcuta deberá verificar que todo expediente de titulación gestionado en la vigencia 2024 debe contener concepto técnico y concepto de viabilidad jurídica. Esto con el fin de asegurar el cumplimiento de requisitos de las titulaciones realizadas por la secretaría de vivienda. La evidencia del control serán los conceptos técnicos y conceptos de viabilidad jurídica los cuales estarán en cada expediente de los bienes titulados  y en los formatos establecidos para tal fin.</t>
  </si>
  <si>
    <t>El abogado de contratación cada vez que realice un contrato en la secretaría de vivienda debe garantizar que dichos contratos lleven sus respectivos estudios previos los cuales deben estar firmados  por dicho profesional y el secretario de despacho.  Esto con el fin de garantizar la calidad en los servicios prestados y/o productos generados en la contratación de la secretaría de vivienda. Los estudios previos reposarán en los expedientes de los contratos celebrados.</t>
  </si>
  <si>
    <t>Elaborar pliegos de condiciones o estudios previos incompletos y/o con requerimientos técnicos excluyentes</t>
  </si>
  <si>
    <t>JUAN CARLOS BOCANEGRA</t>
  </si>
  <si>
    <t>ALTA</t>
  </si>
  <si>
    <t>MEDIA</t>
  </si>
  <si>
    <t>BAJA</t>
  </si>
  <si>
    <t>Obtener beneficios económicos para agilizar el proceso de asignación y aplicación de ecnuestas</t>
  </si>
  <si>
    <t>Tráfico de influencias</t>
  </si>
  <si>
    <t>El líder de calidad de la oficina de manera mensual valida los tiempos de espera para dar respuesta a las solicitudes de los usuarios que generan encuesta, identificando aquellas solicitudes que no cumplen con los criterios de clasificación y asignación de rutas</t>
  </si>
  <si>
    <t>El ingeniero de sistemas, en calidad de administrador de la base de datos de caracterización Socioeconómica - Sisbén de la ciudad de Cúcuta, consulta al jefe de oficina la viabilidad del envío de información solicitada formalmente por entidades externas y/o terceros.</t>
  </si>
  <si>
    <t>El ingeniero de sistemas controla los permisos de ingreso al aplicativo Sisbenapp de acuerdo a criterios de confidencialidad y privacidad de la información. Así mismo actualizar la habilitación de accesos teniendo en cuenta las vigencias de las condiciones de vinculación laboral de los responsables de los dominios otorgados.</t>
  </si>
  <si>
    <r>
      <rPr>
        <b/>
        <sz val="11"/>
        <color theme="9" tint="-0.249977111117893"/>
        <rFont val="Calibri"/>
        <family val="2"/>
        <scheme val="minor"/>
      </rPr>
      <t xml:space="preserve">DEFENSA JURÍDICA. </t>
    </r>
    <r>
      <rPr>
        <sz val="11"/>
        <color theme="1"/>
        <rFont val="Calibri"/>
        <family val="2"/>
        <scheme val="minor"/>
      </rPr>
      <t xml:space="preserve">
Asesorar, representar jurídicamente a la Alcaldía mediante la emisión de conceptos, desarrollo de actuaciones judiciales, extrajudiciales o administrativas y, el establecimiento de políticas de prevención del daño antijurídico y defensa jurídica para asegurar la protección de los intereses de la Entidad.</t>
    </r>
  </si>
  <si>
    <t xml:space="preserve">Sanciones o sentencias desfavorables por deficiencia o inoportunidad en el trámite de procesos judiciales o de procedimientos administrativos </t>
  </si>
  <si>
    <t xml:space="preserve"> Manipulación de los procesos  por intereses propios o de terceros  </t>
  </si>
  <si>
    <t xml:space="preserve">Posibilidad de afectación reputacional y económica causada sanciones o sentencias desfavorables por deficiencia o inoportunidad en el trámite de procesos judiciales o de procedimientos administrativos  por manipulación de los procesos  debido a intereses propios o de terceros  </t>
  </si>
  <si>
    <t>Seguimiento por parte del supervisor, para que en caso de encontrar mérito, realizar el proceso administrativo por incumplimiento y reporte a la autoridad competente. Para los servidores públicos, si a ello hay lugar, iniciar el proceso disciplinario o reporte ante la autoridad competente</t>
  </si>
  <si>
    <t>Realizar seguimiento a la actuaciones judiciales de los apoderados contratistas o funcionarios públicos que ejercen la defensa judicial del ente territorial</t>
  </si>
  <si>
    <t xml:space="preserve"> Sentencias en contra del Municipio por deficiente, nula representación judicial o extrajudicial del Municipio</t>
  </si>
  <si>
    <t>Argumentación jurídica deficiente o nula (vencimiento de términos)</t>
  </si>
  <si>
    <t>Posibilidad de afectación reputacional y económica causada por sentencias en contra del Municipio por deficiente, nula representación judicial o extrajudicial del Municipio.</t>
  </si>
  <si>
    <t>N° de procesos con hallazgos/ N°procesos revisados aleatoriamente</t>
  </si>
  <si>
    <t xml:space="preserve">Posibilidad de multa o sanción a la entidad </t>
  </si>
  <si>
    <t>por suministrar roles y permisos inadecaudos  en la plataforma de recaudo de la entidad</t>
  </si>
  <si>
    <t>Posibilidad de impacto económico y reputacional por multa o sanción a la entidad debido al suministro de roles y permisos inadecuados en la plataforma de recaudo de la entidad con el objetivo de buscar el beneficio propio.</t>
  </si>
  <si>
    <t>El funcionario encargado de la Oficina TIC establecerá los formatos para la asignación de permisos en el sistema de recaudo de la entidad.</t>
  </si>
  <si>
    <t xml:space="preserve"># de formatos realizados/# de formatos programados </t>
  </si>
  <si>
    <t>Realizar un documento donde se establescan las directrices para la asignacion de permisos en el sistema de recaudo</t>
  </si>
  <si>
    <t>Oficina TIC</t>
  </si>
  <si>
    <t>Mayo - Agosto</t>
  </si>
  <si>
    <t>Agosto</t>
  </si>
  <si>
    <t>El funcionario encragado de la Oficina TIC deberá llevar un registo de las solicitudes de permisos que llegan a la oficina para la asignación de roles en el sistema de recaudo.</t>
  </si>
  <si>
    <t xml:space="preserve"># de solicitudes realizadas /# de solicitudes con respuesta </t>
  </si>
  <si>
    <t xml:space="preserve">Se realizara un informe con las solicitudes de los permisos que llegan a la oficina </t>
  </si>
  <si>
    <t xml:space="preserve">Probabilidad de que la secretaria de salud tenga  investigaciones que puedan generar algun tipo de sansion disciplinaria o penales para la entidad, generando un impacto economico y reputacional de la entidad,   por la omision o no accion del cumplimiento de las acciones priorizadas  por el territorio dentro del PTS y el PAS afectando  la oportunidad y cumplimiento en las priorizaciones del territorio y estas al no desarrollarse o desarrollarse sin la competencia que se requiere  favoreciendo a un privado. fallarian no solo al principio de planeacion de la entidad, sino   a el impacto que la comunidad requiere en el desarrolo del mismo. </t>
  </si>
  <si>
    <t xml:space="preserve">El area de planecion en salud y de manera colectiva con las demas subsecretarias  realizan la formulacion de los PLANES DE ACCION EN SALUD- PAS. los cuales deben ser evaluados por el profresional universitario con el equipo de contratistas de la oficina de  planeacion en salud de manera trimestral para ser cargado a las plataformas SISPRO segun lo determna la norma. </t>
  </si>
  <si>
    <t>El area financiera  por medio del referente contratista del equipo designado por la secretaria de salud es quien  de manera mensual envia a los referentes la matriz finacniera evidencia compromisos y pagos financieros  proyectados en los documentos del PAS, PLANES DE ACCION EN SALUD.</t>
  </si>
  <si>
    <t>verificacion del procedimiento interno de conceptos sanitarios determinado por la secretaria de salud esta gestion esta enmarcada en los lineamientos internos</t>
  </si>
  <si>
    <t>verificacion de ruta de tramites junto a conceptos sanitarios</t>
  </si>
  <si>
    <t>Cantidad de empresas registradas/ cantidad de conceptos sanitarios EMITIDOS</t>
  </si>
  <si>
    <t>implementar las acciones correspondientes a TRAMITES de concepto sanitiario mediante plataforma WEB</t>
  </si>
  <si>
    <t>La subsecretaria de aseguramiento y control en la atencion en salud debe gestionar mediante el equipo de calidad y el profesional especializado en atencion en salud  los  los paz y salvos  y consiliaciones a las IPS mediante los recursos que indica le ley y que sean como apoyo a su ejercicio de verificacion.</t>
  </si>
  <si>
    <t xml:space="preserve">el equipo de PAI Y el equipo de zoonosis. diligencia un formato de control de las vacunas, el profesional asignado para esa labor es la enfermera que custodia dichas vacunas, ella debe reportar a los referntes de los programas mediante  los formatos determiandos para  hacer control  y seguimiento de  los biologicos  humanos y animales, identificando cantidad- fecha de vencimiento y fecha de recepcion de los mismos, en que condicion estan y si salen del ente territorial , generar a quien y firma del mismo. el seguimiento es mensual. </t>
  </si>
  <si>
    <t xml:space="preserve">por falta de controles internos puede perderse , dañarse o pueda  para obtenerse  algun lucro con la venta de algun  bilogicos </t>
  </si>
  <si>
    <t xml:space="preserve">Probabilidad de daño economico y reputacional por falta de controles internos donde las vacunas humanas o animales  pueden  perderse , dañarse o pueda obtenerse  algun lucro con la venta de algun bilogico, incumpliendo la planeacion estrategica de los PAS y las  actividades de estricto cumplimiento que se  establenecen en los lineamientos del Plan de Intensificación de la Vacunacion en Colombia. </t>
  </si>
  <si>
    <t xml:space="preserve">Pérdida de imagen institucional posibilidad de recibir o solicitar cualquier dadiva a los ciudadanos para agilizar los tramites de obligatorio cumplimiento  Debido a la carencia de control y/o verificacion de los certificados de discapacidad emitidos por el municipio </t>
  </si>
  <si>
    <t>documentacion del procedimiento/ ruta/ guia  interno , certificados de discapacidad  determinado por la secretaria de salud esta gestion esta enmarcada en los lineamientos internos</t>
  </si>
  <si>
    <t>verificar, diseñar o formular RUTA para  acciones correspondientes a tramites -  de discapacidad   mediante plataforma WEB</t>
  </si>
  <si>
    <t xml:space="preserve"> El lider profesional contratista es el responsable  de revisar los documentos precontractuales, contractuales y propuestas,  y verificar los check list de los procesos contractuales</t>
  </si>
  <si>
    <t>Check list expedientes contractuales = # / Procesos contractuales desarrollados= # 100%</t>
  </si>
  <si>
    <t>Formulacion plan de mejoramiento con el equipo de calidad, control y seguimiento</t>
  </si>
  <si>
    <t># Planes de Mejoramiento / 0 Hallazgos = 0 %</t>
  </si>
  <si>
    <t>inobservancia del manual de contratación y de la normatividad legal vigente al realizar un contrato</t>
  </si>
  <si>
    <t>Falta de controles en la ejecución del gasto de acuerdo a las fuentes de financiación</t>
  </si>
  <si>
    <t>Probabilidad de que los recursos del SGP sean utilizados para fines distintos a los legalmente establecidos, debido a la falta de controles efectivos en la ejecución del gasto y a la debilidad en la supervisión y seguimiento de los recursos. Esto podría dar lugar a actos de corrupción como el peculado, la malversación de fondos</t>
  </si>
  <si>
    <t>El equipo de contratación de la Secretaría analiza si el objeto contractual cumple con los criterios para ejecutar en SGP</t>
  </si>
  <si>
    <t>Número de contratos SGP/ Número total de contratos</t>
  </si>
  <si>
    <t>40%</t>
  </si>
  <si>
    <t>El equipo de apoyo y seguimiento de contratos de la Secretaría realiza seguimiento de la ejecución de los contratos bajo SGP</t>
  </si>
  <si>
    <t>El equipo de apoyo y seguimiento de contratos de la Secretaría realiza el proceso de archivo de todos los documentos contractuales</t>
  </si>
  <si>
    <t>Número de contratos archivados / Número total de contratos</t>
  </si>
  <si>
    <t>Subsectrario de Participación/Subsecretario de Productividad</t>
  </si>
  <si>
    <t>Pérdida de información crítica, dificultad para la toma de decisiones, posibles sanciones legales, daño a la imagen institucional</t>
  </si>
  <si>
    <t>Manejo inadecuado del archivo contractual, falta de control en el acceso a los documentos, deterioro de los documentos por malas condiciones de almacenamiento.</t>
  </si>
  <si>
    <t>Probabilidad de pérdida o deterioro de documentos importantes, lo que podría facilitar la ocurrencia de actos de corrupción por la sustracción de documentos, la falsificación de información, la manipulación de contratos o la destrucción de evidencia.</t>
  </si>
  <si>
    <t>Fiscal y Administrativo</t>
  </si>
  <si>
    <t>Bajo nivel de seguimiento y control en la celebración de contratos, para beneficios de terceros</t>
  </si>
  <si>
    <t>Económico y Reputacional Por celebrar contratos sin el cumplimiento de los requisitos legales y técnicos  Debido a la falta de control, vigilancia y seguimiento en la celebración de contratos, para favorecer intereses personales o de un tercero</t>
  </si>
  <si>
    <t>La Secretaria de la Dependencia y  el enlace de contratación someterá a evaluación y aprobación ante el comité de contratación, los procesos contractuales que se estén adelantando.</t>
  </si>
  <si>
    <t>Desempeño = (No  eventos materializados / No de comités celebrados) x 100</t>
  </si>
  <si>
    <t xml:space="preserve">Cumplimiento de las herramientas de consolidación </t>
  </si>
  <si>
    <t xml:space="preserve">Enero </t>
  </si>
  <si>
    <t xml:space="preserve">Enero - Diciembre </t>
  </si>
  <si>
    <t>Beneficiar a particulares y/o conocidos, o ficticios, sin cumplir con lo requisitos de ingreso a los programas institucionales</t>
  </si>
  <si>
    <t>Desactualizados procesos y  mecanismos de validación efectiva de requisitos; debilidad en los filtros de control interno; presión externa o clientelismo político.</t>
  </si>
  <si>
    <t>Funcionarios del Departamento de Bienestar Social asignan beneficios de programas institucionales a particulares o conocidos, sin cumplir requisitos.</t>
  </si>
  <si>
    <t>Mensual (según los ciclos de asignación de cupos o recursos)</t>
  </si>
  <si>
    <t>Impacto en la equidad del acceso a programas sociales, pérdida de confianza ciudadana, daño reputacional a la Alcaldía de Cúcuta.</t>
  </si>
  <si>
    <t>Casos anteriores denunciados por veedurías ciudadanas; hallazgos en auditorías internas.</t>
  </si>
  <si>
    <t>Validación de criterios de ingreso mediante cruce con bases oficiales (SISBEN, etc.) y doble verificación documental.</t>
  </si>
  <si>
    <t>% de beneficiarios auditados con cumplimiento total de requisitos.</t>
  </si>
  <si>
    <t>Reputacional, social, legal y económica.</t>
  </si>
  <si>
    <t>Preventivo y detectivo</t>
  </si>
  <si>
    <t>Manual del subproceso, protocolos de verificación y formatos de control.</t>
  </si>
  <si>
    <t>Registros físicos y digitales de beneficiarios, actas de verificación, informes de seguimiento.</t>
  </si>
  <si>
    <t>Fortalecer verificación digital y capacitación ética al personal del subproceso.</t>
  </si>
  <si>
    <t>1. Implementar sistema de alertas para cruces irregulares.
2. Realizar auditorías internas semestrales.
3. Talleres anticorrupción con funcionarios.</t>
  </si>
  <si>
    <t>Coordinadores de los 7 programas del DABS</t>
  </si>
  <si>
    <t>Manipulación o adulteración de la información registrada en la ficha en el momento de la encuesta</t>
  </si>
  <si>
    <t>para acceder a beneficios y subsidios por parte de los beneficiarios con una categoría socioeconómica baja.</t>
  </si>
  <si>
    <t xml:space="preserve">El supervisor verifica una muestra aleatoria de encuestas a aplicar, realizando acompañamiento en sitio a algunos encuestadores, con el fin de validar la correcta aplicación de la encuesta, teniendo en cuenta los criterios establecidos por la metodología Sisbén lV, mitigando el riesgo de sobornos y/o manipulación de la información aportada por el informante calificado. </t>
  </si>
  <si>
    <t>Realizar seguimiento a la gestión de las encuestas asignadas al personal operativo con el fin de medir sus rendimientos</t>
  </si>
  <si>
    <t>Número de encuestas efectuadas/número de encuestas programadas * 100</t>
  </si>
  <si>
    <t>Recibir del solicitante de algún trámite o solicitar por parte de los funcionarios, dinero, favores o regalos a cambio de algún trámite de la oficina</t>
  </si>
  <si>
    <t>en los diferentes canales de atención como son los puntos descentralizados y las jornadas de ampliación de cobertura favorecimiento a usuarios en los diferentes trámites del SISBEN.</t>
  </si>
  <si>
    <t>Aplicar la encuesta de satisfacción ciudadana-virtual DPE-FO- 56 con el fin de medir el nivel de satisfacción de los ciudadanos respecto a la atención recibida por parte de los funcionarios de la dependencia en los diferentes puntos de atención y jornadas de ampliación de cobertura en los barrios</t>
  </si>
  <si>
    <t>(Número de usuarios satisfechos con la atención recibida/Número total de usuarios encuestados)*100</t>
  </si>
  <si>
    <t>Crear y difundir campañas de concientización a la ciudadanía en general para promover el principio de transparencia en la gestión Sisbén. Esta campaña de comunicación denominada “No caiga en la trampa”, tiene el objetivo de sensibilizar a la ciudadanía y a los funcionarios sobre los riesgos y consecuencias de actos de corrupción, así como fomentar una cultura de transparencia e integridad.</t>
  </si>
  <si>
    <t>Número de campañas de conscientización sobre los riesgos y consecuencias de actos de corrupción realizadas y difundidas</t>
  </si>
  <si>
    <t>Probabilidad de  celebrar contratos sin el cumplimiento de los requisitos legales y técnicos  Debido a la falta de control, vigilancia y seguimiento en la celebración de contratos, para favorecer intereses personales o de un tercero</t>
  </si>
  <si>
    <t>Posibilidad de pérdida de  imagen institucional por la existencia de cartel de tramitadores que proceden a cobrar dádivas a los ciudadanos para agilizar los trámites de obligatorio cumplimiento  (estratificación), debido al desconocimiento del usuario acerca del proceso para su realización y la deficiente difusión de la realización de los mismos al no estar en los medios pertinentes para que llegue a todos los estratos</t>
  </si>
  <si>
    <t>El comunicador de la dependencia diseñará piezas publicitarias para la difusión efectiva a la comunidad, publicándolas en las redes institucionales y mediante difusión a través de los diferentes grupos de WasthApp</t>
  </si>
  <si>
    <t>PROGRAMA DE TRANSPARENCIA Y ÉTICA PÚBLICA 2025</t>
  </si>
  <si>
    <t xml:space="preserve"> CONTROL Y EVALUACIÓN </t>
  </si>
  <si>
    <t>OFICINA DE CONTROL INTERNO DISCIPLINARIO DE INSTRUCCIÓN</t>
  </si>
  <si>
    <t>SEGUIMIENTO, EVALUACIÓN Y CONTROL</t>
  </si>
  <si>
    <t>GESTIÓN DE LA INFORMACIÓN ESTADÍSTICA</t>
  </si>
  <si>
    <r>
      <t xml:space="preserve">PLANEACIÓN ESTADÍSTICA
</t>
    </r>
    <r>
      <rPr>
        <sz val="12"/>
        <rFont val="Calibri"/>
        <family val="2"/>
      </rPr>
      <t>Aplicar la encuesta de clasificación socioeconómica establecida por el Departamento Nacional de Planeación DNP para que a través de la clasificación obtenida la ciudadania pueda ser focalizada en los diferentes programas que ofrece el estado  de manera ágil, transparente y oportuna de acuerdo a la normatividad vigente</t>
    </r>
  </si>
  <si>
    <t>GESTIÓN DE LAS COMUNICACIONES</t>
  </si>
  <si>
    <r>
      <rPr>
        <b/>
        <sz val="12"/>
        <color theme="9" tint="-0.249977111117893"/>
        <rFont val="Calibri"/>
        <family val="2"/>
      </rPr>
      <t>COMUNICACIÓN CORPORATIVA - COMUNICACIÓN SOCIAL E IMAGEN INSTITUCIONAL
COMUNICACIÓN EXTERNA</t>
    </r>
    <r>
      <rPr>
        <b/>
        <sz val="12"/>
        <color indexed="57"/>
        <rFont val="Calibri"/>
        <family val="2"/>
      </rPr>
      <t xml:space="preserve">
</t>
    </r>
    <r>
      <rPr>
        <sz val="12"/>
        <color indexed="8"/>
        <rFont val="Calibri"/>
        <family val="2"/>
      </rPr>
      <t xml:space="preserve">Garantizar la transparencia en el proceso de contratación de la central de medios </t>
    </r>
  </si>
  <si>
    <t>OFICINA DE TECNOLOGÍAS DE LA INFORMACIÓN Y LAS COMUNICACIONES</t>
  </si>
  <si>
    <t>OFICINA DE PRENSA, COMUNICACIONES Y PROTOCOLO</t>
  </si>
  <si>
    <r>
      <rPr>
        <b/>
        <sz val="14"/>
        <color theme="9" tint="-0.249977111117893"/>
        <rFont val="Arial"/>
        <family val="2"/>
      </rPr>
      <t>SALUD PÚBLICA - ASEGURAMIENTO Y ATENCIÓN EN SALUD - GESTIÓN INSTITUCIONAL</t>
    </r>
    <r>
      <rPr>
        <b/>
        <sz val="12"/>
        <color indexed="57"/>
        <rFont val="Arial"/>
        <family val="2"/>
      </rPr>
      <t xml:space="preserve">
</t>
    </r>
    <r>
      <rPr>
        <sz val="12"/>
        <rFont val="Arial"/>
        <family val="2"/>
      </rPr>
      <t>Gestión social y Económica/Gestión de la Salud Pública 
Fortalecimiento de la autoridad sanitaria para la gestion en salud</t>
    </r>
  </si>
  <si>
    <t>GESTIÓN DEL DESARROLLO EDUCATIVO</t>
  </si>
  <si>
    <r>
      <t xml:space="preserve">GESTIÓN DEL TALENTO HUMANO EDUCATIVO. 
</t>
    </r>
    <r>
      <rPr>
        <sz val="10"/>
        <rFont val="Arial"/>
        <family val="2"/>
      </rPr>
      <t>Garantizar el acceso y permanencia de los niños y niñas y jóvenes y adultos del Municipio de San José de Cúcuta en el Sistema Educativo en los niveles de primera Infancia, preescolar, Básica Primaria, Secundaria y Media, ofreciendo un servicio de Calidad que contribuya a la formacion de ciudanos integrales.</t>
    </r>
  </si>
  <si>
    <r>
      <rPr>
        <b/>
        <sz val="14"/>
        <color theme="9" tint="-0.249977111117893"/>
        <rFont val="Calibri"/>
        <family val="2"/>
      </rPr>
      <t>GESTIÓN CULTURAL.</t>
    </r>
    <r>
      <rPr>
        <b/>
        <sz val="14"/>
        <color indexed="50"/>
        <rFont val="Calibri"/>
        <family val="2"/>
      </rPr>
      <t xml:space="preserve"> </t>
    </r>
    <r>
      <rPr>
        <sz val="12"/>
        <rFont val="Calibri"/>
        <family val="2"/>
      </rPr>
      <t>Promover, generar, coordinar e implementar mecanismos de impulso y fortalecimiento de la cultura y el turismo en el Municipio de San José de Cúcuta.</t>
    </r>
  </si>
  <si>
    <r>
      <rPr>
        <b/>
        <sz val="11"/>
        <color theme="9" tint="-0.249977111117893"/>
        <rFont val="Arial"/>
        <family val="2"/>
      </rPr>
      <t>GESTIÓN DE LA CONVIVENCIA CIUDADANA.</t>
    </r>
    <r>
      <rPr>
        <sz val="11"/>
        <rFont val="Arial"/>
        <family val="2"/>
      </rPr>
      <t xml:space="preserve"> </t>
    </r>
    <r>
      <rPr>
        <sz val="10"/>
        <rFont val="Arial"/>
        <family val="2"/>
      </rPr>
      <t>Fortalecer las capacidades institucionales y territoriales para la prevención de la violencia, el control de los delitos y promover la articulación institucional</t>
    </r>
  </si>
  <si>
    <t>SECRETARIA DE SEGURIDAD CIUDADANA</t>
  </si>
  <si>
    <t>SECRETARÍA DE EQUIDAD DE GÉNERO Y MUJER</t>
  </si>
  <si>
    <t>GESTIÓN DE LA INCLUSIÓN SOCIAL</t>
  </si>
  <si>
    <t>DERECHOS HUMANOS</t>
  </si>
  <si>
    <t>SECRETARIA DE BIENESTAR SOCIAL</t>
  </si>
  <si>
    <t>SECRETARÍA DE DESARROLLO ECONÓMICO Y COMPETITIVIDAD</t>
  </si>
  <si>
    <t>GESTIÓN DEL DESARROLLO EMPRESARIAL - GESTIÓN DEL TRABAJO</t>
  </si>
  <si>
    <t>SECRETARÍA DE HACIENDA - SUBSECRETARIA DE GESTIÓN CATASTRAL MULTIPROPÓSITO</t>
  </si>
  <si>
    <t>GESTIÓN DE LOS SERVICIOS PÚBLICOS</t>
  </si>
  <si>
    <t>GESTIÓN DE LA MOVILIDAD</t>
  </si>
  <si>
    <t>SECRETARÍA DE MOVILIDAD</t>
  </si>
  <si>
    <t>GESTIÓN DEL ORDENAMIENTO TERRITORIAL</t>
  </si>
  <si>
    <r>
      <rPr>
        <b/>
        <sz val="18"/>
        <color theme="9" tint="-0.249977111117893"/>
        <rFont val="Calibri"/>
        <family val="2"/>
      </rPr>
      <t xml:space="preserve">GESTIÓN DEL HÁBITAT. </t>
    </r>
    <r>
      <rPr>
        <sz val="12"/>
        <rFont val="Calibri"/>
        <family val="2"/>
      </rPr>
      <t>Describir las actividades a realizar durante el proceso de titulación de bienes fiscales a título gratuito realizado por la Secretaría de Vivienda del municipio de San José de Cúcuta/Adelantar las actividades relacionadas con la  etapa precontractual, contractual y postcontractual  que se llevan a cabo para cada uno de los contratos celebrados en la secretaría de vivienda</t>
    </r>
  </si>
  <si>
    <t>SECRETARIA DE HÁBITAT</t>
  </si>
  <si>
    <r>
      <rPr>
        <b/>
        <sz val="18"/>
        <color theme="9" tint="-0.249977111117893"/>
        <rFont val="Calibri"/>
        <family val="2"/>
      </rPr>
      <t>GESTIÓN FINANCIERA DEL ORDENAMIENTO TERRITORIAL.</t>
    </r>
    <r>
      <rPr>
        <b/>
        <sz val="18"/>
        <color indexed="50"/>
        <rFont val="Calibri"/>
        <family val="2"/>
      </rPr>
      <t xml:space="preserve"> </t>
    </r>
    <r>
      <rPr>
        <sz val="12"/>
        <rFont val="Calibri"/>
        <family val="2"/>
      </rPr>
      <t>Formular, orientar, coordinar y/o acompañar las politicas, planes y programas que soportan las las operaciones administrativas de calculo, liquidación, distribución, asignación y cobro de la contribución de valorización y plusvalia.</t>
    </r>
  </si>
  <si>
    <t>GESTIÓN DEL DESARROLLO SOSTENIBLE</t>
  </si>
  <si>
    <t>SECRETARIA DE PLANEACIÓN - SUBSECRETARÍA DE PROYECCIÓN SOCIOECONÓMICA - OFICINA DE CARACTERIZACIÓN SOCIOECONÓMICA</t>
  </si>
  <si>
    <r>
      <rPr>
        <b/>
        <sz val="18"/>
        <color theme="9" tint="-0.249977111117893"/>
        <rFont val="Calibri"/>
        <family val="2"/>
        <scheme val="minor"/>
      </rPr>
      <t>ADMINISTRACIÓN DE TRÁMITES Y SERVICIOS A LOS USUARIOS</t>
    </r>
    <r>
      <rPr>
        <b/>
        <sz val="18"/>
        <color theme="9"/>
        <rFont val="Calibri"/>
        <family val="2"/>
        <scheme val="minor"/>
      </rPr>
      <t xml:space="preserve">
</t>
    </r>
    <r>
      <rPr>
        <sz val="10"/>
        <color indexed="8"/>
        <rFont val="Calibri"/>
        <family val="2"/>
      </rPr>
      <t>Orientar las acciones que se dan desde los procesos o dependencias de la Entidad, encaminadas a la atención de la ciudadanía, propendiendo por la atención amable, oportuna, y confiable, atendiendo criterios diferenciales, incluyentes y de accesibilidad, aplicados en los diferentes canales de interacción (presenciales, telefónicos y virtuales) dispuestos para satisfacer de manera efectiva las demandas y necesidades de la ciudadanía del municipio de San José de Cúcuta.</t>
    </r>
  </si>
  <si>
    <t>SECRETARÍA GENERAL - OFICINA DE  RELACIONAMIENTO CON EL CIUDADANO</t>
  </si>
  <si>
    <t>SECRETARIA DE PLANEACIÓN Y DESARROLLO TERRITORIAL - OFICINA DE GESTIÓN Y SUPERVISIÓN DE SERVICIOS PÚBLICOS DOMICILIARIOS</t>
  </si>
  <si>
    <t>GESTIÓN DEL TALENTO HUMANO</t>
  </si>
  <si>
    <r>
      <rPr>
        <b/>
        <sz val="18"/>
        <color theme="9" tint="-0.249977111117893"/>
        <rFont val="Calibri"/>
        <family val="2"/>
        <scheme val="minor"/>
      </rPr>
      <t>GESTIÓN DEL INGRESO DEL RECURSO HUMANO - DESARROLLO DEL TALENTO HUMANO.</t>
    </r>
    <r>
      <rPr>
        <b/>
        <sz val="18"/>
        <color theme="9"/>
        <rFont val="Calibri"/>
        <family val="2"/>
        <scheme val="minor"/>
      </rPr>
      <t xml:space="preserve">
</t>
    </r>
    <r>
      <rPr>
        <sz val="11"/>
        <color theme="1"/>
        <rFont val="Calibri"/>
        <family val="2"/>
        <scheme val="minor"/>
      </rPr>
      <t xml:space="preserve">Establecer, implementar y evaluar los planes, programas, proyectos y las estrategias de talento humano que permitan promover el trabajo digno y el fortalecimiento institucional, de conformidad con las disposiciones legales vigentes. </t>
    </r>
  </si>
  <si>
    <t>SECRETARIA GENERAL - OFICINA DE TALENTO HUMANO</t>
  </si>
  <si>
    <t>GESTIÓN TRIBUTARIA</t>
  </si>
  <si>
    <t>IMPUESTOS Y RENTAS</t>
  </si>
  <si>
    <t>SECRETARÍA DE HACIENDA - SUBSECRETARÍA DE COBRO COACTIVO</t>
  </si>
  <si>
    <r>
      <rPr>
        <b/>
        <sz val="20"/>
        <color theme="9" tint="-0.249977111117893"/>
        <rFont val="Calibri"/>
        <family val="2"/>
        <scheme val="minor"/>
      </rPr>
      <t xml:space="preserve">GESTIÓN DEL COBRO. </t>
    </r>
    <r>
      <rPr>
        <sz val="12"/>
        <rFont val="Calibri"/>
        <family val="2"/>
      </rPr>
      <t xml:space="preserve">Mejorar el recaudo de impuestos a traves de un sistema moderno, seguro y confiable. Aplicando la ley general de archivo a los expedientes de industia y comercio. En busca de satisfacer las necesidades de los contribuyentes. </t>
    </r>
  </si>
  <si>
    <t>SECRETARÍA DE HACIENDA - OFICINA DE CONTABILIDAD</t>
  </si>
  <si>
    <r>
      <rPr>
        <b/>
        <sz val="20"/>
        <color theme="9" tint="-0.249977111117893"/>
        <rFont val="Calibri"/>
        <family val="2"/>
        <scheme val="minor"/>
      </rPr>
      <t>GESTIÓN CONTABLE.</t>
    </r>
    <r>
      <rPr>
        <b/>
        <sz val="20"/>
        <color theme="9"/>
        <rFont val="Calibri"/>
        <family val="2"/>
        <scheme val="minor"/>
      </rPr>
      <t xml:space="preserve"> </t>
    </r>
    <r>
      <rPr>
        <sz val="12"/>
        <rFont val="Calibri"/>
        <family val="2"/>
      </rPr>
      <t>Garantizar la gestión financiera y económica de la alcaldía de san José de Cúcuta, para lograr la solidez, que permita cumplir con todos los compromisos adquiridos y manteniendo información oportuna, clara, veraz y fidedigna para la toma de decisiones.</t>
    </r>
  </si>
  <si>
    <t>SECRETARIA DE HACIENDA - OFICINA DEL TESORO</t>
  </si>
  <si>
    <r>
      <rPr>
        <b/>
        <sz val="18"/>
        <color theme="9" tint="-0.249977111117893"/>
        <rFont val="Calibri"/>
        <family val="2"/>
        <scheme val="minor"/>
      </rPr>
      <t>GESTIÓN DEL TESORO.</t>
    </r>
    <r>
      <rPr>
        <sz val="12"/>
        <rFont val="Calibri"/>
        <family val="2"/>
      </rPr>
      <t xml:space="preserve"> Garantizar la gestión financiera y económica de la alcaldía de San José de Cúcuta, para lograr  la solidez,  que permita cumplir con  todos los compromisos adquiridos y manteniendo información oportuna, clara,  veraz y fidedigna para la toma de decisiones.</t>
    </r>
  </si>
  <si>
    <t>GESTIÓN FINANCIERA</t>
  </si>
  <si>
    <t>GESTIÓN CONTRACTUAL</t>
  </si>
  <si>
    <t>SECRETARÍA GENERAL - ÁREA DE TRABAJO DE GESTIÓN CONTRACTUAL</t>
  </si>
  <si>
    <t>GESTIÓN DE ESTRUCTURACIÓN DE CONTRATOS - SEGUIMIENTO Y SUPERVISIÓN</t>
  </si>
  <si>
    <t>OFICINA DE GESTIÓN JURÍDICA</t>
  </si>
  <si>
    <t>TAMARA SAMANTA VALENCIA VARGAS - CONTRATISTA MIPG  MIGUEL ANGEL ENCISO - SUBSECRETARIO DE PROYECCIÓN SOCIOECONÓMICA - SECRETARIA DE PLANEACIÓN Y DESARROLLO TERRITORIAL</t>
  </si>
  <si>
    <t>SECRETARÍA GENERAL - AREA DE TRABAJO DE GESTIÓN DOCUMENTAL</t>
  </si>
  <si>
    <t>Gestión del Riesgo de Corrupción - Mapas de Riesgos de Corrupción v3 - 2025</t>
  </si>
  <si>
    <r>
      <rPr>
        <b/>
        <sz val="18"/>
        <color theme="9" tint="-0.249977111117893"/>
        <rFont val="Calibri"/>
        <family val="2"/>
        <scheme val="minor"/>
      </rPr>
      <t>SEGUIMIENTO, EVALUACIÓN Y CONTROL.</t>
    </r>
    <r>
      <rPr>
        <b/>
        <sz val="18"/>
        <color theme="9"/>
        <rFont val="Calibri"/>
        <family val="2"/>
        <scheme val="minor"/>
      </rPr>
      <t xml:space="preserve"> </t>
    </r>
    <r>
      <rPr>
        <sz val="12"/>
        <rFont val="Calibri"/>
        <family val="2"/>
      </rPr>
      <t>Establecer herramientas que de forma razonable le van a permitir alcanzar la eficiencia, eficiencia y transparencia ene l ejercicio de sus funciones.</t>
    </r>
  </si>
  <si>
    <r>
      <rPr>
        <b/>
        <sz val="16"/>
        <color theme="9" tint="-0.249977111117893"/>
        <rFont val="Calibri"/>
        <family val="2"/>
        <scheme val="minor"/>
      </rPr>
      <t>TECNOLOGÍAS DE LA INFORMACIÓN Y LAS COMUNICACIONES.</t>
    </r>
    <r>
      <rPr>
        <b/>
        <sz val="16"/>
        <color theme="9"/>
        <rFont val="Calibri"/>
        <family val="2"/>
        <scheme val="minor"/>
      </rPr>
      <t xml:space="preserve"> </t>
    </r>
    <r>
      <rPr>
        <sz val="14"/>
        <rFont val="Calibri"/>
        <family val="2"/>
      </rPr>
      <t>Identificar y canalizar los posibles riesgos que se prsenten en el subproceso de la gestión de las tecnologias de la información y las comunicaciones</t>
    </r>
  </si>
  <si>
    <t>SECRETARIA DE MEDIO AMBIENTE Y SOSTENIBILIDAD</t>
  </si>
  <si>
    <t>Económico y reputacional</t>
  </si>
  <si>
    <t>Posibles conflictos de interés en los procesos de contratación y cambios en la normatividad vigente.</t>
  </si>
  <si>
    <t>Debilidades en la implementación de controles internos y en la cultura de integridad institucional.</t>
  </si>
  <si>
    <t>Posibilidad de que la contratación de bienes y servicios no cumpla con los principios de transparencia, selección objetiva y legalidad, debido a intereses particulares o cambios normativos.</t>
  </si>
  <si>
    <t>Oficina Jurídica realiza estudios previos para verificar la idoneidad de los perfiles requeridos en los procesos de contratación.</t>
  </si>
  <si>
    <t>Número de conceptos jurídicos emitidos / Total de procesos de contratación.</t>
  </si>
  <si>
    <t>Oficina Jurídica socializa el Código de Integridad con funcionarios y contratistas para fortalecer la cultura de transparencia.</t>
  </si>
  <si>
    <t>% de funcionarios y contratistas capacitados en el Código de Integridad / Total de funcionarios y contratistas vinculados.</t>
  </si>
  <si>
    <t>GESTIÓN AMBIENTAL</t>
  </si>
  <si>
    <r>
      <t xml:space="preserve">ARCHIVO GENERAL - PROCESOS ARCHIVÍSTICOS
</t>
    </r>
    <r>
      <rPr>
        <sz val="10"/>
        <rFont val="Calibri"/>
        <family val="2"/>
        <scheme val="minor"/>
      </rPr>
      <t>Instruir a las dependencias de la Alcaldía de San José de Cúcuta en las actividades administrativas, técnicas y tecnológicas propias de la gestión documental, así como administrar el archivo central, con el propósito de garantizar la organización, consulta y conservación de la memoria institucional en la Entidad.</t>
    </r>
  </si>
  <si>
    <t>Falta de organización de los documentos que se generan en las dependencias</t>
  </si>
  <si>
    <t>Baja apropiación y uso de los instrumentos archivísitocs, las TRD y en general los temas de gestión documental</t>
  </si>
  <si>
    <t>Pérdida de la imagen reputacional por filtración o pérdida de información para beneficio personal o de terceros por falta de organización de los documentos que se generan en las dependencias debido a baja apropiación y uso de los instrumentos archivísticos, las TRD y en general los temas de gestión documental</t>
  </si>
  <si>
    <t>Realizar capacitaciones a los servidores públicos y funcionarios contratistas en la aplicación de los procesos y procedimientos archivísticos.</t>
  </si>
  <si>
    <t>Número de servidores o funcionarios capacitados / Número de servidores o funcionarios totales * 100</t>
  </si>
  <si>
    <t>MIGUEL ÁNGEL ENCISO JAUREGUI - SUBSECRETARIO DE PROYECCIÓN SOCIOECONÓMICA</t>
  </si>
  <si>
    <t>GESTIÓN DE BIENES Y SERVICIOS</t>
  </si>
  <si>
    <t>SECRETARÍA GENERAL - ÁREA DE TRABAJO DE ALMACÉN E INVENTARIO</t>
  </si>
  <si>
    <t>Debido a la pérdida o hurto de bienes muebles</t>
  </si>
  <si>
    <t>Recibir sanciones disciplinarias, fiscales o penales por parte de los entes de control, debido a la pérdida o hurto de bienes muebles</t>
  </si>
  <si>
    <t>El coordinador de mantenimiento y servicios generales realizará inventarios semestrales, haciendo visitas a las dependencias, validando físicamente el estado y existencia del bien.</t>
  </si>
  <si>
    <t>No. de inventarios realizados / No. de inventarios programados * 100</t>
  </si>
  <si>
    <t>El coordinador de mantenimiento y servicios generales realizará la entrada y salida de bienes muebles en sus respectivos comprobantes.</t>
  </si>
  <si>
    <t>No. de comporbantes de entradas y salidas entregados / No. de comporbantes de entradas y salidas diligenciados *100</t>
  </si>
  <si>
    <t xml:space="preserve"> Sanciones fiscales impuestas por organismos judiciales o demandas de las partes interesadas.</t>
  </si>
  <si>
    <t>Errores u omisiones en la verificación del cumplimiento de requisitos (experiencia y educación) por parte de los aspirantes, en contraposición con lo establecido en el manual de funciones.</t>
  </si>
  <si>
    <t>Posible riesgo económico y administrativo originado por errores u omisiones en la verificación del cumplimiento de requisitos por parte de los aspirantes, en contraposición con lo establecido en el manual de funciones.</t>
  </si>
  <si>
    <t>El profesional delegado por el coordinador del Subproceso debe verificar el cumplimiento de los requisitos para el ingreso descritos en la lista de chequeo aplicable.</t>
  </si>
  <si>
    <t>No. de solicitudes que cumplen con lista de chequeo / No. solicitudes presentadas para validación</t>
  </si>
  <si>
    <t>Sanciones impuestas por organismos judiciales o demandas de las partes interesadas.</t>
  </si>
  <si>
    <t>Errores u omisiones en la publicación de los requisitos de las vacantes definitivas de empleo de carrera administrativa.</t>
  </si>
  <si>
    <t>Posible riesgo administrativo y económico debido a demandas o sanciones por errores u omisiones en la publicación de las vacantes de empleo de carrera administrativa.</t>
  </si>
  <si>
    <t>El profesional delegado por la Oficina de Talento Humano debe publicar las vacantes en el aplicativo SIMO 4.0 una vez se cuente con el acto administrativo que notifica la vacancia definitiva de dicho empleo.</t>
  </si>
  <si>
    <t>No. de publicaciones realizadas</t>
  </si>
  <si>
    <t>Sanciones impuestas por entes de control o entidades judiciales.</t>
  </si>
  <si>
    <t>Reconocimiento o pago indebido de cuotas partes, bonos pensionales, auxilios funerarios y pensiones de sobreviviente a personas que no cumplen los requisitos legales.</t>
  </si>
  <si>
    <t>Posible riesgo económico y reputacional debido a sanciones resultantes del reconocimiento o pago indebido de cuotas partes, bonos pensionales, auxilios funerarios y pensiones de sobreviviente a personas que no cumplen los requisitos legales.</t>
  </si>
  <si>
    <t>El profesional delegado por el jefe del Área de Trabajo de Pensiones, verifica los soportes administrativos de vinculación laboral con la Alcaldía Municipal de San José de Cúcuta, para dar respuesta en los términos de Ley, de la aceptación y/o reconocimiento del derecho pensional.</t>
  </si>
  <si>
    <t>No. de solicitudes con respuesta / No. solicitudes asignadas a la oficina</t>
  </si>
  <si>
    <t>30%</t>
  </si>
  <si>
    <t>El profesional delegado por el jefe Área de Trabajo de Pensiones, verifica la lista de chequeo de los derechos pensionales del solicitante para dar respuesta en los términos de Ley.</t>
  </si>
  <si>
    <t>Sanciones disciplinarias o fiscales impuestas por organismos judiciales o partes interesadas.</t>
  </si>
  <si>
    <t>Deficiencias o incumplimientos en los lineamientos para la investigación de los accidentes de trabajo reportados.</t>
  </si>
  <si>
    <t>Posibilidad de riesgo económico debido a demandas o sanciones resultado de deficiencias o incumplimientos en los lineamientos para la atención de los incidentes y accidentes de trabajo reportados.</t>
  </si>
  <si>
    <t>El profesional delegado por el Líder del Subproceso de Seguridad y Salud en el Trabajo (SST) realizará Trimestralmente capacitaciones a los servidores públicos de los canales y medios de reportes de incidentes y accidentes de trabajo que se presenten.</t>
  </si>
  <si>
    <t>No. de capacitaciones realizadas / No. de capacitaciones programadas</t>
  </si>
  <si>
    <t>El profesional delegado por el Líder del Subproceso de Seguridad y Salud en el Trabajo (SST) verifica, analiza e investiga los incidentes y/o accidentes en el momento que se presenten cumpliendo con la normatividad vigente y aplicable.</t>
  </si>
  <si>
    <t>No. Incidentes y/o accidentes analizados e investigados / Total de incidentes y accidentes reportados</t>
  </si>
  <si>
    <t>Debido a la falta de control, vigilancia y seguimiento para favorecer intereses personales o de un tercero</t>
  </si>
  <si>
    <t>Recibir sanciones disciplinarias, fiscales o penales por celebrar contratos sin el cumplimiento de los requisitos legales y técnicos, debido a la falta de control, vigilancia y seguimiento para favorecer intereses personales o de un tercero</t>
  </si>
  <si>
    <t>El profesional delegado verifica la lista de chequeo según tipología del cotnrato para tramitar la solicitud conforme al manual, procedimientos y formatos establecidos por la entidad.</t>
  </si>
  <si>
    <t>No. de contratos que cumplen con lista de chequeo / No. solicitudes presentadas para trámite *100</t>
  </si>
  <si>
    <t>Probabilidad de afectación económica y reputacional por recibir cualquier dádiva o beneficio a nombre propio o de terceros para manipular la información por concepto de contribución de valorización y/o Plusvalía en el portal oficial de recaudos TNS, por causa desconocimiento del código de integridad debido a falta de capacitación a los servidores públicos.</t>
  </si>
  <si>
    <r>
      <rPr>
        <sz val="10"/>
        <color theme="1"/>
        <rFont val="Calibri"/>
        <family val="2"/>
        <scheme val="minor"/>
      </rPr>
      <t>El secretario de Despacho solicitará de form</t>
    </r>
    <r>
      <rPr>
        <sz val="10"/>
        <rFont val="Calibri"/>
        <family val="2"/>
        <scheme val="minor"/>
      </rPr>
      <t>a semestral</t>
    </r>
    <r>
      <rPr>
        <sz val="10"/>
        <color theme="1"/>
        <rFont val="Calibri"/>
        <family val="2"/>
        <scheme val="minor"/>
      </rPr>
      <t xml:space="preserve">, mediante de comunicación interna dirigida a la Subsecretaría de Talento Humano, una capacitación para el personal de planta y contratistas sobre el Decreto 0527 de 28 de mayo del 2019 - Código de Integridad de la Alcaldía de San José de Cúcuta. Si no recibe una respuesta en los tiempos establecidos, la capacitación será realizada por parte de la Secretaría de Valorización y Plusvalía, </t>
    </r>
    <r>
      <rPr>
        <sz val="10"/>
        <rFont val="Calibri"/>
        <family val="2"/>
        <scheme val="minor"/>
      </rPr>
      <t xml:space="preserve">dejando como registro el acta de la capacitación realizada.  </t>
    </r>
  </si>
  <si>
    <r>
      <rPr>
        <sz val="10"/>
        <color theme="1"/>
        <rFont val="Calibri"/>
        <family val="2"/>
        <scheme val="minor"/>
      </rPr>
      <t>El profesional de planta, asesor de despacho grado II y/o contratista realizará mensualmente, a través de la plataforma virtual de pagos TNS  de la Alcaldía de San José de Cúcuta, el seguimiento a los valores liquidados en las resoluciones modificatorias emitidas por la Secretaría de Valorización y Plusvalía, con el fin de determinar que los valores liquidados y la información que respalda dicho acto administrativo esté cargada en la plata forma virtual de pagos; de no ser así se deberá hacer la observación a través de correo electrónico a los responsables de realizar el cargue de dicha información en la plataforma y tom</t>
    </r>
    <r>
      <rPr>
        <sz val="10"/>
        <rFont val="Calibri"/>
        <family val="2"/>
        <scheme val="minor"/>
      </rPr>
      <t>ar los correctivos necesarios con el fin de mitigar el riesgo de corrupción. Como registro se genera un archivo excel que incluye capturas de pantalla de las resoluciones modificadoras y de la plataforma TNS donde se verifica la carga de os valores liquidados.</t>
    </r>
  </si>
  <si>
    <t>Número de resolusiones modificatorias revisadas en plataforma / número total de resolusiones modificadoras emitidas</t>
  </si>
  <si>
    <t>Probabilidad  de afectación económica y reputacional por recibir o solicitar cualquier dádiva o beneficio a nombre propio o de terceros al omitir la revisión previa al cumplimiento de los requisitos para adelantar el trámite de autorización y/o cancelación de la anotación en el folio de matrícula inmobiliaria, por causa desconocimiento del código de integridad debido a falta de capacitación a los servidores públicos.</t>
  </si>
  <si>
    <t xml:space="preserve">El secretario de Despacho solicitará de forma semestral, mediante de comunicación interna dirigida a la Subsecretaría de Talento Humano, una capacitación para el personal de planta y contratistas sobre el Decreto 0527 de 28 de mayo del 2019 - Código de Integridad de la Alcaldía de San José de Cúcuta. Si no recibe una respuesta en los tiempos establecidos, la capacitación será realizada por parte de la Secretaría de Valorización y Plusvalía, dejando como registro el acta de la capacitación realizada.  </t>
  </si>
  <si>
    <t>El profesional de planta, asesor de despacho grado II y/o contratista  realizará mensualmente, a través de la plataforma virtual de pagos TNS de la Alcaldía de San José de Cúcuta, el seguimiento y verificación de los pagos realizados por el contribuyente y  del gravamen,  con el fin de determinar que la información cargada en la plataforma virtual de pagos esté  acorde con los documentos soporte; de no ser así, se deberá hacer la observación a través de correo electrónico a los responsables de cargar dicha información en la plataforma  y tomar los correctivos necesarios con el fin de mitigar el riesgo de corrupción. Como registro se genera un archivo excel con la información detallada de las solicitudes de autorizaciones y cancelaciones recibidas en la secretaría y  pantallazos de la plataforma TNS donde se verifica dicha información.</t>
  </si>
  <si>
    <t>impacto</t>
  </si>
  <si>
    <t>Probabilidad de afectación reputacional por omisión de la verificación en el cumplimiento de requisitos dentro de los procesos contractuales debido al desconocimiento del manual de procesos y procedimientos en la selección del personal a contratar.</t>
  </si>
  <si>
    <t>baja</t>
  </si>
  <si>
    <t xml:space="preserve">El profesional de planta y/o contratista del área de contratación realizará, cada vez que se requiera, la verificación y selección del perfil a contratar, validando que cumpla con los requisitos y la normatividad establecidos en la etapa precontractual y contractual, en caso de no cumplir algún requisito se debe notificar dicha novedad al Supervisor de Contrato para tomar acciones correspondientes y así mitigar el riesgo de corrupción. Como registro se genera un archivo excel denominado "Matriz de Contratación" y  se verifica el cumplimiento de los requisitos del check list para el proceso de contratación a través de un informe. </t>
  </si>
  <si>
    <t xml:space="preserve">Moderado </t>
  </si>
  <si>
    <t>SECRETARÍA DE DESARROLLO ECONÓMICO Y COMPETITIVIDAD / SUBSECRETARIA DE DESARROLLO EMPRESARIAL</t>
  </si>
  <si>
    <t>moderado</t>
  </si>
  <si>
    <t>catastrófico</t>
  </si>
  <si>
    <t xml:space="preserve">El Secretario de Planeación y Desarrollo Territorial contratará un profesional en comunicaciones quien se encargará de realizar difusiones permanentes de los pasos para realizar el tramite relacionado con este riesgos, a través de las redes institucionales de la entidad </t>
  </si>
  <si>
    <t>SECRETARÍA DE DESARROLLO RURAL Y AGROPECUARIO</t>
  </si>
  <si>
    <r>
      <t xml:space="preserve">GESTIÓN DEL DESARROLLO RURAL 
</t>
    </r>
    <r>
      <rPr>
        <sz val="12"/>
        <rFont val="Calibri"/>
        <family val="2"/>
        <scheme val="minor"/>
      </rPr>
      <t>Promover, coordinar y complementar el desarrollo integral y sostenible del sector rural y agropecuario del Municipio, mediante procesos de orientación, organización, capacitación y asesoría técnica a los productores y organizaciones rurales.</t>
    </r>
  </si>
  <si>
    <t>Deficiencia en la aplicación rigurosa de los mecanismos de control interno y externo en la planeación, contratación y ejecución de los recursos del SGP</t>
  </si>
  <si>
    <t>Omisión en la aplicación del debido procedimiento para la ejecución del recurso SGP</t>
  </si>
  <si>
    <t>Posiblidad de desviación y uso inadecuado de los recursos, diferente a los establecidos en el Sistema General de Participaciones SGP</t>
  </si>
  <si>
    <t>El profesional de apoyo realizará la solicitud de actualización semanal del Plan Anual de Adquisiciones (PAA), verificando la creación de las líneas contractuales con identificación del proyecto y la fuente de financiación (incluidos los recursos del SGP), con el fin de garantizar la trazabilidad y correcta destinación de los recursos.</t>
  </si>
  <si>
    <t>Número de solicitudes actualizadas / número total de solicitudes realizadas</t>
  </si>
  <si>
    <t>El funcionario de la Secretaria encargado, hara revision minuciosa de los requisitos contractuales de los proveedores con conocimiento y responsabilidad; dejando como registro la hoja de ruta contractual o lista de cheque del proceso contractual.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</si>
</sst>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36"/>
      <color theme="9" tint="-0.499984740745262"/>
      <name val="Calibri"/>
      <family val="2"/>
      <scheme val="minor"/>
    </font>
    <font>
      <b/>
      <sz val="20"/>
      <color theme="9" tint="-0.499984740745262"/>
      <name val="Calibri"/>
      <family val="2"/>
      <scheme val="minor"/>
    </font>
    <font>
      <b/>
      <sz val="10"/>
      <color theme="0"/>
      <name val="Arial"/>
      <family val="2"/>
    </font>
    <font>
      <b/>
      <sz val="26"/>
      <color theme="0"/>
      <name val="Calibri"/>
      <family val="2"/>
      <scheme val="minor"/>
    </font>
    <font>
      <b/>
      <sz val="26"/>
      <color theme="0"/>
      <name val="Arial"/>
      <family val="2"/>
    </font>
    <font>
      <b/>
      <sz val="16"/>
      <color theme="9" tint="-0.499984740745262"/>
      <name val="Calibri"/>
      <family val="2"/>
      <scheme val="minor"/>
    </font>
    <font>
      <b/>
      <sz val="18"/>
      <color theme="9"/>
      <name val="Calibri"/>
      <family val="2"/>
      <scheme val="minor"/>
    </font>
    <font>
      <sz val="12"/>
      <name val="Calibri"/>
      <family val="2"/>
    </font>
    <font>
      <b/>
      <sz val="20"/>
      <color theme="1"/>
      <name val="Arial"/>
      <family val="2"/>
    </font>
    <font>
      <sz val="11"/>
      <name val="Calibri"/>
      <family val="2"/>
      <scheme val="minor"/>
    </font>
    <font>
      <sz val="11"/>
      <color rgb="FF000000"/>
      <name val="Arial"/>
      <family val="2"/>
    </font>
    <font>
      <sz val="11"/>
      <name val="Arial"/>
      <family val="2"/>
    </font>
    <font>
      <sz val="10"/>
      <color theme="1"/>
      <name val="Calibri"/>
      <family val="2"/>
      <scheme val="minor"/>
    </font>
    <font>
      <sz val="11"/>
      <name val="Calibri"/>
      <family val="2"/>
    </font>
    <font>
      <u/>
      <sz val="11"/>
      <color indexed="8"/>
      <name val="Calibri"/>
      <family val="2"/>
    </font>
    <font>
      <b/>
      <sz val="30"/>
      <color theme="0"/>
      <name val="Calibri"/>
      <family val="2"/>
      <scheme val="minor"/>
    </font>
    <font>
      <b/>
      <sz val="16"/>
      <color theme="9"/>
      <name val="Calibri"/>
      <family val="2"/>
      <scheme val="minor"/>
    </font>
    <font>
      <sz val="14"/>
      <name val="Calibri"/>
      <family val="2"/>
    </font>
    <font>
      <sz val="11"/>
      <color theme="1"/>
      <name val="Arial"/>
      <family val="2"/>
    </font>
    <font>
      <sz val="10"/>
      <name val="Arial"/>
      <family val="2"/>
    </font>
    <font>
      <sz val="10"/>
      <color theme="1"/>
      <name val="Arial"/>
      <family val="2"/>
    </font>
    <font>
      <sz val="12"/>
      <color theme="1"/>
      <name val="Calibri"/>
      <family val="2"/>
    </font>
    <font>
      <b/>
      <sz val="12"/>
      <color indexed="57"/>
      <name val="Calibri"/>
      <family val="2"/>
    </font>
    <font>
      <sz val="12"/>
      <color indexed="8"/>
      <name val="Calibri"/>
      <family val="2"/>
    </font>
    <font>
      <b/>
      <sz val="20"/>
      <name val="Calibri"/>
      <family val="2"/>
      <scheme val="minor"/>
    </font>
    <font>
      <sz val="11"/>
      <color rgb="FF000000"/>
      <name val="Calibri"/>
      <family val="2"/>
    </font>
    <font>
      <sz val="12"/>
      <color theme="1"/>
      <name val="Calibri"/>
      <family val="2"/>
      <scheme val="minor"/>
    </font>
    <font>
      <b/>
      <sz val="10"/>
      <name val="Arial"/>
      <family val="2"/>
    </font>
    <font>
      <sz val="10"/>
      <color rgb="FF000000"/>
      <name val="Arial"/>
      <family val="2"/>
    </font>
    <font>
      <b/>
      <sz val="28"/>
      <color theme="0"/>
      <name val="Calibri"/>
      <family val="2"/>
      <scheme val="minor"/>
    </font>
    <font>
      <b/>
      <sz val="12"/>
      <name val="Arial"/>
      <family val="2"/>
    </font>
    <font>
      <b/>
      <sz val="12"/>
      <color indexed="57"/>
      <name val="Arial"/>
      <family val="2"/>
    </font>
    <font>
      <sz val="12"/>
      <name val="Arial"/>
      <family val="2"/>
    </font>
    <font>
      <b/>
      <sz val="20"/>
      <color theme="1"/>
      <name val="Calibri"/>
      <family val="2"/>
      <scheme val="minor"/>
    </font>
    <font>
      <b/>
      <sz val="11"/>
      <color theme="1"/>
      <name val="Arial"/>
      <family val="2"/>
    </font>
    <font>
      <b/>
      <sz val="11"/>
      <name val="Arial"/>
      <family val="2"/>
    </font>
    <font>
      <sz val="12"/>
      <color rgb="FF000000"/>
      <name val="Calibri"/>
      <family val="2"/>
    </font>
    <font>
      <b/>
      <sz val="18"/>
      <color theme="0"/>
      <name val="Calibri"/>
      <family val="2"/>
      <scheme val="minor"/>
    </font>
    <font>
      <b/>
      <sz val="12"/>
      <color theme="9" tint="-0.249977111117893"/>
      <name val="Arial"/>
      <family val="2"/>
    </font>
    <font>
      <sz val="11"/>
      <color theme="1"/>
      <name val="Arial Narrow"/>
      <family val="2"/>
    </font>
    <font>
      <sz val="11"/>
      <name val="Arial Narrow"/>
      <family val="2"/>
    </font>
    <font>
      <sz val="10"/>
      <color theme="1"/>
      <name val="Arial Narrow"/>
      <family val="2"/>
    </font>
    <font>
      <b/>
      <sz val="36"/>
      <color theme="0"/>
      <name val="Calibri"/>
      <family val="2"/>
      <scheme val="minor"/>
    </font>
    <font>
      <b/>
      <sz val="14"/>
      <color rgb="FF92D050"/>
      <name val="Calibri"/>
      <family val="2"/>
    </font>
    <font>
      <b/>
      <sz val="14"/>
      <color indexed="50"/>
      <name val="Calibri"/>
      <family val="2"/>
    </font>
    <font>
      <b/>
      <sz val="14"/>
      <color rgb="FF92D050"/>
      <name val="Calibri"/>
      <family val="2"/>
      <scheme val="minor"/>
    </font>
    <font>
      <b/>
      <sz val="12"/>
      <color theme="9" tint="-0.249977111117893"/>
      <name val="Calibri"/>
      <family val="2"/>
      <scheme val="minor"/>
    </font>
    <font>
      <sz val="11"/>
      <color theme="1"/>
      <name val="Calibri"/>
      <family val="2"/>
    </font>
    <font>
      <b/>
      <sz val="11"/>
      <color theme="1"/>
      <name val="Arial Narrow"/>
      <family val="2"/>
    </font>
    <font>
      <b/>
      <sz val="16"/>
      <color theme="1"/>
      <name val="Calibri"/>
      <family val="2"/>
      <scheme val="minor"/>
    </font>
    <font>
      <b/>
      <sz val="18"/>
      <color rgb="FF92D050"/>
      <name val="Calibri"/>
      <family val="2"/>
      <scheme val="minor"/>
    </font>
    <font>
      <b/>
      <sz val="18"/>
      <color indexed="50"/>
      <name val="Calibri"/>
      <family val="2"/>
    </font>
    <font>
      <b/>
      <sz val="18"/>
      <color theme="1"/>
      <name val="Arial"/>
      <family val="2"/>
    </font>
    <font>
      <b/>
      <sz val="22"/>
      <color theme="1"/>
      <name val="Calibri"/>
      <family val="2"/>
      <scheme val="minor"/>
    </font>
    <font>
      <sz val="10"/>
      <color indexed="8"/>
      <name val="Calibri"/>
      <family val="2"/>
    </font>
    <font>
      <b/>
      <sz val="20"/>
      <color theme="9"/>
      <name val="Calibri"/>
      <family val="2"/>
      <scheme val="minor"/>
    </font>
    <font>
      <b/>
      <sz val="12"/>
      <color theme="9" tint="-0.249977111117893"/>
      <name val="Calibri"/>
      <family val="2"/>
    </font>
    <font>
      <b/>
      <sz val="14"/>
      <color theme="9" tint="-0.249977111117893"/>
      <name val="Arial"/>
      <family val="2"/>
    </font>
    <font>
      <b/>
      <sz val="16"/>
      <color theme="9" tint="-0.249977111117893"/>
      <name val="Calibri"/>
      <family val="2"/>
    </font>
    <font>
      <b/>
      <sz val="18"/>
      <color theme="9" tint="-0.249977111117893"/>
      <name val="Calibri"/>
      <family val="2"/>
    </font>
    <font>
      <b/>
      <sz val="18"/>
      <color rgb="FF92D050"/>
      <name val="Calibri"/>
      <family val="2"/>
    </font>
    <font>
      <b/>
      <sz val="18"/>
      <color theme="9" tint="-0.249977111117893"/>
      <name val="Calibri"/>
      <family val="2"/>
      <scheme val="minor"/>
    </font>
    <font>
      <sz val="12"/>
      <color theme="1"/>
      <name val="Arial Narrow"/>
      <family val="2"/>
    </font>
    <font>
      <b/>
      <sz val="11"/>
      <color theme="9" tint="-0.249977111117893"/>
      <name val="Arial"/>
      <family val="2"/>
    </font>
    <font>
      <b/>
      <sz val="11"/>
      <color theme="9" tint="-0.249977111117893"/>
      <name val="Calibri"/>
      <family val="2"/>
      <scheme val="minor"/>
    </font>
    <font>
      <sz val="11"/>
      <color theme="1"/>
      <name val="Calibri"/>
      <family val="2"/>
    </font>
    <font>
      <sz val="11"/>
      <name val="Calibri"/>
      <family val="2"/>
    </font>
    <font>
      <sz val="10"/>
      <color theme="1"/>
      <name val="Calibri"/>
      <family val="2"/>
    </font>
    <font>
      <b/>
      <sz val="11"/>
      <color theme="1"/>
      <name val="Calibri"/>
      <family val="2"/>
    </font>
    <font>
      <b/>
      <sz val="11"/>
      <color rgb="FF000000"/>
      <name val="Calibri"/>
      <family val="2"/>
    </font>
    <font>
      <b/>
      <sz val="14"/>
      <color theme="9" tint="-0.249977111117893"/>
      <name val="Calibri"/>
      <family val="2"/>
    </font>
    <font>
      <b/>
      <sz val="20"/>
      <color theme="9" tint="-0.249977111117893"/>
      <name val="Calibri"/>
      <family val="2"/>
      <scheme val="minor"/>
    </font>
    <font>
      <b/>
      <sz val="16"/>
      <color theme="9" tint="-0.249977111117893"/>
      <name val="Calibri"/>
      <family val="2"/>
      <scheme val="minor"/>
    </font>
    <font>
      <sz val="10"/>
      <name val="Calibri"/>
      <family val="2"/>
      <scheme val="minor"/>
    </font>
    <font>
      <sz val="8"/>
      <color theme="0"/>
      <name val="Calibri"/>
      <family val="2"/>
      <scheme val="minor"/>
    </font>
    <font>
      <sz val="12"/>
      <name val="Calibri"/>
      <family val="2"/>
      <scheme val="minor"/>
    </font>
  </fonts>
  <fills count="28">
    <fill>
      <patternFill patternType="none"/>
    </fill>
    <fill>
      <patternFill patternType="gray125"/>
    </fill>
    <fill>
      <patternFill patternType="solid">
        <fgColor theme="9" tint="0.79998168889431442"/>
        <bgColor indexed="64"/>
      </patternFill>
    </fill>
    <fill>
      <patternFill patternType="solid">
        <fgColor rgb="FFFFDE75"/>
        <bgColor indexed="64"/>
      </patternFill>
    </fill>
    <fill>
      <patternFill patternType="solid">
        <fgColor theme="2" tint="-9.9978637043366805E-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EAB20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2BAB3A"/>
        <bgColor indexed="64"/>
      </patternFill>
    </fill>
    <fill>
      <patternFill patternType="solid">
        <fgColor rgb="FFFFC000"/>
        <bgColor indexed="64"/>
      </patternFill>
    </fill>
    <fill>
      <patternFill patternType="solid">
        <fgColor rgb="FF00B050"/>
        <bgColor indexed="64"/>
      </patternFill>
    </fill>
    <fill>
      <patternFill patternType="solid">
        <fgColor theme="9" tint="0.79998168889431442"/>
        <bgColor rgb="FFFFFFFF"/>
      </patternFill>
    </fill>
    <fill>
      <patternFill patternType="solid">
        <fgColor theme="9" tint="0.79998168889431442"/>
        <bgColor rgb="FF000000"/>
      </patternFill>
    </fill>
    <fill>
      <patternFill patternType="solid">
        <fgColor rgb="FF00B050"/>
        <bgColor rgb="FF000000"/>
      </patternFill>
    </fill>
    <fill>
      <patternFill patternType="solid">
        <fgColor theme="7" tint="0.39997558519241921"/>
        <bgColor rgb="FF000000"/>
      </patternFill>
    </fill>
    <fill>
      <patternFill patternType="solid">
        <fgColor rgb="FFC00000"/>
        <bgColor rgb="FF000000"/>
      </patternFill>
    </fill>
    <fill>
      <patternFill patternType="solid">
        <fgColor rgb="FFC00000"/>
        <bgColor indexed="64"/>
      </patternFill>
    </fill>
    <fill>
      <patternFill patternType="solid">
        <fgColor rgb="FFFF0000"/>
        <bgColor rgb="FF000000"/>
      </patternFill>
    </fill>
    <fill>
      <patternFill patternType="solid">
        <fgColor rgb="FFFF6600"/>
        <bgColor indexed="64"/>
      </patternFill>
    </fill>
    <fill>
      <patternFill patternType="solid">
        <fgColor theme="9" tint="0.79998168889431442"/>
        <bgColor theme="0"/>
      </patternFill>
    </fill>
    <fill>
      <patternFill patternType="solid">
        <fgColor rgb="FFE66914"/>
        <bgColor indexed="64"/>
      </patternFill>
    </fill>
    <fill>
      <patternFill patternType="solid">
        <fgColor rgb="FFE53505"/>
        <bgColor indexed="64"/>
      </patternFill>
    </fill>
    <fill>
      <patternFill patternType="solid">
        <fgColor theme="0"/>
        <bgColor indexed="64"/>
      </patternFill>
    </fill>
    <fill>
      <patternFill patternType="solid">
        <fgColor theme="9" tint="0.79995117038483843"/>
        <bgColor indexed="64"/>
      </patternFill>
    </fill>
  </fills>
  <borders count="155">
    <border>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dashed">
        <color theme="0"/>
      </left>
      <right style="dashed">
        <color theme="0"/>
      </right>
      <top style="dashed">
        <color theme="0"/>
      </top>
      <bottom/>
      <diagonal/>
    </border>
    <border>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indexed="64"/>
      </left>
      <right/>
      <top style="thin">
        <color theme="0"/>
      </top>
      <bottom style="thin">
        <color theme="0"/>
      </bottom>
      <diagonal/>
    </border>
    <border>
      <left style="thin">
        <color theme="0"/>
      </left>
      <right/>
      <top/>
      <bottom/>
      <diagonal/>
    </border>
    <border>
      <left/>
      <right/>
      <top/>
      <bottom style="dotted">
        <color theme="9" tint="-0.499984740745262"/>
      </bottom>
      <diagonal/>
    </border>
    <border>
      <left/>
      <right style="thin">
        <color theme="0"/>
      </right>
      <top/>
      <bottom style="dotted">
        <color theme="9" tint="-0.499984740745262"/>
      </bottom>
      <diagonal/>
    </border>
    <border>
      <left style="thin">
        <color theme="0"/>
      </left>
      <right style="thin">
        <color theme="0"/>
      </right>
      <top style="thin">
        <color theme="0"/>
      </top>
      <bottom style="thin">
        <color theme="0"/>
      </bottom>
      <diagonal/>
    </border>
    <border>
      <left style="dashed">
        <color theme="0"/>
      </left>
      <right style="dashed">
        <color theme="0"/>
      </right>
      <top/>
      <bottom/>
      <diagonal/>
    </border>
    <border>
      <left/>
      <right/>
      <top style="thin">
        <color theme="0"/>
      </top>
      <bottom style="thin">
        <color theme="0"/>
      </bottom>
      <diagonal/>
    </border>
    <border>
      <left style="dotted">
        <color theme="0"/>
      </left>
      <right style="thin">
        <color theme="0"/>
      </right>
      <top style="dotted">
        <color theme="0"/>
      </top>
      <bottom/>
      <diagonal/>
    </border>
    <border>
      <left style="thin">
        <color theme="0"/>
      </left>
      <right style="thin">
        <color theme="0"/>
      </right>
      <top style="thin">
        <color theme="0"/>
      </top>
      <bottom/>
      <diagonal/>
    </border>
    <border>
      <left style="thin">
        <color theme="0"/>
      </left>
      <right/>
      <top style="dotted">
        <color theme="0"/>
      </top>
      <bottom/>
      <diagonal/>
    </border>
    <border>
      <left style="thin">
        <color theme="0"/>
      </left>
      <right/>
      <top style="dotted">
        <color theme="9" tint="-0.499984740745262"/>
      </top>
      <bottom/>
      <diagonal/>
    </border>
    <border>
      <left style="thin">
        <color theme="0"/>
      </left>
      <right style="thin">
        <color theme="0"/>
      </right>
      <top style="dotted">
        <color theme="9" tint="-0.499984740745262"/>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dashed">
        <color theme="0"/>
      </left>
      <right style="dashed">
        <color theme="0"/>
      </right>
      <top/>
      <bottom style="dashed">
        <color theme="0"/>
      </bottom>
      <diagonal/>
    </border>
    <border>
      <left style="dotted">
        <color theme="0"/>
      </left>
      <right style="thin">
        <color theme="0"/>
      </right>
      <top/>
      <bottom/>
      <diagonal/>
    </border>
    <border>
      <left style="thin">
        <color theme="0"/>
      </left>
      <right style="thin">
        <color theme="0"/>
      </right>
      <top/>
      <bottom/>
      <diagonal/>
    </border>
    <border>
      <left/>
      <right/>
      <top style="dashed">
        <color theme="0"/>
      </top>
      <bottom/>
      <diagonal/>
    </border>
    <border>
      <left style="medium">
        <color theme="9" tint="-0.499984740745262"/>
      </left>
      <right/>
      <top style="medium">
        <color theme="9" tint="-0.499984740745262"/>
      </top>
      <bottom style="medium">
        <color theme="9" tint="-0.499984740745262"/>
      </bottom>
      <diagonal/>
    </border>
    <border>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dotted">
        <color theme="9" tint="-0.499984740745262"/>
      </left>
      <right/>
      <top/>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diagonal/>
    </border>
    <border>
      <left style="dotted">
        <color indexed="64"/>
      </left>
      <right style="dotted">
        <color indexed="64"/>
      </right>
      <top style="dotted">
        <color indexed="64"/>
      </top>
      <bottom/>
      <diagonal/>
    </border>
    <border>
      <left style="dotted">
        <color theme="9" tint="-0.499984740745262"/>
      </left>
      <right/>
      <top style="dotted">
        <color theme="9" tint="-0.499984740745262"/>
      </top>
      <bottom style="dotted">
        <color theme="9" tint="-0.499984740745262"/>
      </bottom>
      <diagonal/>
    </border>
    <border>
      <left/>
      <right/>
      <top style="dotted">
        <color theme="9" tint="-0.499984740745262"/>
      </top>
      <bottom style="dotted">
        <color theme="9" tint="-0.499984740745262"/>
      </bottom>
      <diagonal/>
    </border>
    <border>
      <left/>
      <right style="dotted">
        <color theme="9" tint="-0.499984740745262"/>
      </right>
      <top style="dotted">
        <color theme="9" tint="-0.499984740745262"/>
      </top>
      <bottom style="dotted">
        <color theme="9" tint="-0.499984740745262"/>
      </bottom>
      <diagonal/>
    </border>
    <border>
      <left style="medium">
        <color theme="0" tint="-4.9989318521683403E-2"/>
      </left>
      <right style="medium">
        <color theme="0" tint="-4.9989318521683403E-2"/>
      </right>
      <top style="medium">
        <color theme="0" tint="-4.9989318521683403E-2"/>
      </top>
      <bottom/>
      <diagonal/>
    </border>
    <border>
      <left style="thin">
        <color theme="9" tint="-0.499984740745262"/>
      </left>
      <right/>
      <top style="medium">
        <color theme="9" tint="-0.499984740745262"/>
      </top>
      <bottom style="medium">
        <color theme="9" tint="-0.499984740745262"/>
      </bottom>
      <diagonal/>
    </border>
    <border>
      <left style="dotted">
        <color theme="9" tint="-0.499984740745262"/>
      </left>
      <right style="dotted">
        <color theme="9" tint="-0.499984740745262"/>
      </right>
      <top/>
      <bottom/>
      <diagonal/>
    </border>
    <border>
      <left/>
      <right/>
      <top style="dotted">
        <color indexed="64"/>
      </top>
      <bottom style="dotted">
        <color indexed="64"/>
      </bottom>
      <diagonal/>
    </border>
    <border>
      <left style="dotted">
        <color theme="9" tint="-0.499984740745262"/>
      </left>
      <right style="dotted">
        <color theme="9" tint="-0.499984740745262"/>
      </right>
      <top/>
      <bottom style="dotted">
        <color theme="9" tint="-0.499984740745262"/>
      </bottom>
      <diagonal/>
    </border>
    <border>
      <left/>
      <right style="dotted">
        <color theme="9" tint="-0.499984740745262"/>
      </right>
      <top/>
      <bottom style="dotted">
        <color theme="9" tint="-0.499984740745262"/>
      </bottom>
      <diagonal/>
    </border>
    <border>
      <left/>
      <right style="dotted">
        <color theme="9" tint="-0.499984740745262"/>
      </right>
      <top style="medium">
        <color theme="9" tint="-0.499984740745262"/>
      </top>
      <bottom/>
      <diagonal/>
    </border>
    <border>
      <left/>
      <right style="dotted">
        <color theme="9" tint="-0.499984740745262"/>
      </right>
      <top/>
      <bottom/>
      <diagonal/>
    </border>
    <border>
      <left/>
      <right style="dotted">
        <color theme="9" tint="-0.499984740745262"/>
      </right>
      <top/>
      <bottom style="medium">
        <color theme="0" tint="-4.9989318521683403E-2"/>
      </bottom>
      <diagonal/>
    </border>
    <border>
      <left/>
      <right/>
      <top style="thick">
        <color theme="0"/>
      </top>
      <bottom/>
      <diagonal/>
    </border>
    <border>
      <left/>
      <right style="medium">
        <color theme="0" tint="-4.9989318521683403E-2"/>
      </right>
      <top style="medium">
        <color theme="0" tint="-4.9989318521683403E-2"/>
      </top>
      <bottom style="medium">
        <color theme="9" tint="-0.499984740745262"/>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style="dotted">
        <color indexed="64"/>
      </left>
      <right/>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thin">
        <color indexed="64"/>
      </top>
      <bottom/>
      <diagonal/>
    </border>
    <border>
      <left style="dotted">
        <color indexed="64"/>
      </left>
      <right/>
      <top/>
      <bottom/>
      <diagonal/>
    </border>
    <border>
      <left style="dotted">
        <color indexed="64"/>
      </left>
      <right style="thin">
        <color indexed="64"/>
      </right>
      <top style="dotted">
        <color indexed="64"/>
      </top>
      <bottom/>
      <diagonal/>
    </border>
    <border>
      <left style="dotted">
        <color theme="9" tint="-0.499984740745262"/>
      </left>
      <right/>
      <top style="dotted">
        <color theme="9" tint="-0.499984740745262"/>
      </top>
      <bottom style="thin">
        <color indexed="64"/>
      </bottom>
      <diagonal/>
    </border>
    <border>
      <left/>
      <right/>
      <top style="dotted">
        <color theme="9" tint="-0.499984740745262"/>
      </top>
      <bottom style="thin">
        <color indexed="64"/>
      </bottom>
      <diagonal/>
    </border>
    <border>
      <left/>
      <right/>
      <top/>
      <bottom style="thin">
        <color indexed="64"/>
      </bottom>
      <diagonal/>
    </border>
    <border>
      <left style="dotted">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diagonal/>
    </border>
    <border>
      <left/>
      <right/>
      <top/>
      <bottom style="thick">
        <color theme="0"/>
      </bottom>
      <diagonal/>
    </border>
    <border>
      <left style="dotted">
        <color indexed="64"/>
      </left>
      <right/>
      <top style="dott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top style="medium">
        <color theme="9" tint="-0.499984740745262"/>
      </top>
      <bottom/>
      <diagonal/>
    </border>
    <border>
      <left style="dotted">
        <color theme="9" tint="-0.499984740745262"/>
      </left>
      <right/>
      <top/>
      <bottom style="dotted">
        <color theme="9" tint="-0.499984740745262"/>
      </bottom>
      <diagonal/>
    </border>
    <border>
      <left/>
      <right style="dotted">
        <color indexed="64"/>
      </right>
      <top/>
      <bottom style="dotted">
        <color indexed="64"/>
      </bottom>
      <diagonal/>
    </border>
    <border>
      <left style="dotted">
        <color indexed="64"/>
      </left>
      <right style="dotted">
        <color indexed="64"/>
      </right>
      <top style="thin">
        <color theme="0"/>
      </top>
      <bottom style="dotted">
        <color indexed="64"/>
      </bottom>
      <diagonal/>
    </border>
    <border>
      <left/>
      <right style="dotted">
        <color indexed="64"/>
      </right>
      <top style="dotted">
        <color indexed="64"/>
      </top>
      <bottom style="dotted">
        <color indexed="64"/>
      </bottom>
      <diagonal/>
    </border>
    <border>
      <left style="dotted">
        <color theme="9" tint="-0.499984740745262"/>
      </left>
      <right/>
      <top style="dotted">
        <color theme="9" tint="-0.499984740745262"/>
      </top>
      <bottom/>
      <diagonal/>
    </border>
    <border>
      <left/>
      <right/>
      <top/>
      <bottom style="medium">
        <color indexed="64"/>
      </bottom>
      <diagonal/>
    </border>
    <border>
      <left style="thin">
        <color indexed="64"/>
      </left>
      <right/>
      <top style="dotted">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theme="9" tint="-0.499984740745262"/>
      </left>
      <right style="dotted">
        <color theme="9" tint="-0.499984740745262"/>
      </right>
      <top style="thin">
        <color indexed="64"/>
      </top>
      <bottom style="dotted">
        <color theme="9" tint="-0.499984740745262"/>
      </bottom>
      <diagonal/>
    </border>
    <border>
      <left style="dotted">
        <color theme="9" tint="-0.499984740745262"/>
      </left>
      <right style="thin">
        <color theme="9" tint="-0.499984740745262"/>
      </right>
      <top style="medium">
        <color indexed="64"/>
      </top>
      <bottom style="dotted">
        <color theme="9" tint="-0.499984740745262"/>
      </bottom>
      <diagonal/>
    </border>
    <border>
      <left style="dotted">
        <color theme="9" tint="-0.499984740745262"/>
      </left>
      <right style="dotted">
        <color theme="9" tint="-0.499984740745262"/>
      </right>
      <top style="dotted">
        <color theme="9" tint="-0.499984740745262"/>
      </top>
      <bottom style="dotted">
        <color theme="9" tint="-0.499984740745262"/>
      </bottom>
      <diagonal/>
    </border>
    <border>
      <left style="dotted">
        <color theme="9" tint="-0.499984740745262"/>
      </left>
      <right style="thin">
        <color theme="9" tint="-0.499984740745262"/>
      </right>
      <top style="dotted">
        <color theme="9" tint="-0.499984740745262"/>
      </top>
      <bottom style="dotted">
        <color theme="9" tint="-0.499984740745262"/>
      </bottom>
      <diagonal/>
    </border>
    <border>
      <left style="dotted">
        <color theme="9" tint="-0.499984740745262"/>
      </left>
      <right style="dotted">
        <color theme="9" tint="-0.499984740745262"/>
      </right>
      <top style="dotted">
        <color theme="9" tint="-0.499984740745262"/>
      </top>
      <bottom style="medium">
        <color indexed="64"/>
      </bottom>
      <diagonal/>
    </border>
    <border>
      <left style="dotted">
        <color theme="9" tint="-0.499984740745262"/>
      </left>
      <right style="dotted">
        <color theme="9" tint="-0.499984740745262"/>
      </right>
      <top style="dotted">
        <color theme="9" tint="-0.499984740745262"/>
      </top>
      <bottom/>
      <diagonal/>
    </border>
    <border>
      <left style="dotted">
        <color theme="9" tint="-0.499984740745262"/>
      </left>
      <right style="thin">
        <color theme="9" tint="-0.499984740745262"/>
      </right>
      <top style="dotted">
        <color theme="9" tint="-0.499984740745262"/>
      </top>
      <bottom style="medium">
        <color theme="0" tint="-4.9989318521683403E-2"/>
      </bottom>
      <diagonal/>
    </border>
    <border>
      <left/>
      <right style="dotted">
        <color indexed="64"/>
      </right>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dotted">
        <color indexed="64"/>
      </top>
      <bottom style="medium">
        <color theme="0" tint="-4.9989318521683403E-2"/>
      </bottom>
      <diagonal/>
    </border>
    <border>
      <left style="dotted">
        <color indexed="64"/>
      </left>
      <right style="dotted">
        <color indexed="64"/>
      </right>
      <top style="dotted">
        <color indexed="64"/>
      </top>
      <bottom style="medium">
        <color theme="0" tint="-4.9989318521683403E-2"/>
      </bottom>
      <diagonal/>
    </border>
    <border>
      <left style="dotted">
        <color indexed="64"/>
      </left>
      <right style="dotted">
        <color indexed="64"/>
      </right>
      <top/>
      <bottom style="medium">
        <color indexed="64"/>
      </bottom>
      <diagonal/>
    </border>
    <border>
      <left style="medium">
        <color theme="0" tint="-4.9989318521683403E-2"/>
      </left>
      <right style="medium">
        <color theme="0" tint="-4.9989318521683403E-2"/>
      </right>
      <top style="dotted">
        <color indexed="64"/>
      </top>
      <bottom/>
      <diagonal/>
    </border>
    <border>
      <left style="dotted">
        <color indexed="64"/>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diagonal/>
    </border>
    <border>
      <left/>
      <right style="dotted">
        <color indexed="64"/>
      </right>
      <top style="dotted">
        <color indexed="64"/>
      </top>
      <bottom/>
      <diagonal/>
    </border>
    <border>
      <left style="dotted">
        <color indexed="64"/>
      </left>
      <right style="thin">
        <color indexed="64"/>
      </right>
      <top style="thin">
        <color indexed="64"/>
      </top>
      <bottom/>
      <diagonal/>
    </border>
    <border>
      <left style="thin">
        <color indexed="64"/>
      </left>
      <right style="dotted">
        <color indexed="64"/>
      </right>
      <top style="dotted">
        <color indexed="64"/>
      </top>
      <bottom style="dotted">
        <color indexed="64"/>
      </bottom>
      <diagonal/>
    </border>
    <border>
      <left/>
      <right/>
      <top/>
      <bottom style="dotted">
        <color indexed="64"/>
      </bottom>
      <diagonal/>
    </border>
    <border>
      <left/>
      <right style="dotted">
        <color rgb="FF000000"/>
      </right>
      <top/>
      <bottom style="dotted">
        <color indexed="64"/>
      </bottom>
      <diagonal/>
    </border>
    <border>
      <left/>
      <right style="dotted">
        <color rgb="FF000000"/>
      </right>
      <top style="dotted">
        <color indexed="64"/>
      </top>
      <bottom/>
      <diagonal/>
    </border>
    <border>
      <left style="dotted">
        <color theme="9" tint="-0.499984740745262"/>
      </left>
      <right style="dotted">
        <color indexed="64"/>
      </right>
      <top style="medium">
        <color theme="9" tint="-0.499984740745262"/>
      </top>
      <bottom style="dotted">
        <color indexed="64"/>
      </bottom>
      <diagonal/>
    </border>
    <border>
      <left style="dotted">
        <color theme="9" tint="-0.499984740745262"/>
      </left>
      <right style="dotted">
        <color indexed="64"/>
      </right>
      <top style="dotted">
        <color indexed="64"/>
      </top>
      <bottom style="dotted">
        <color indexed="64"/>
      </bottom>
      <diagonal/>
    </border>
    <border>
      <left/>
      <right style="thin">
        <color indexed="64"/>
      </right>
      <top style="thin">
        <color indexed="64"/>
      </top>
      <bottom style="medium">
        <color theme="0" tint="-4.9989318521683403E-2"/>
      </bottom>
      <diagonal/>
    </border>
    <border>
      <left style="medium">
        <color theme="0" tint="-4.9989318521683403E-2"/>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diagonal/>
    </border>
    <border>
      <left style="dotted">
        <color indexed="64"/>
      </left>
      <right style="dotted">
        <color indexed="64"/>
      </right>
      <top style="dotted">
        <color indexed="64"/>
      </top>
      <bottom style="dotted">
        <color theme="9" tint="-0.499984740745262"/>
      </bottom>
      <diagonal/>
    </border>
    <border>
      <left style="medium">
        <color theme="9" tint="-0.499984740745262"/>
      </left>
      <right/>
      <top style="medium">
        <color theme="0" tint="-4.9989318521683403E-2"/>
      </top>
      <bottom style="medium">
        <color theme="9" tint="-0.499984740745262"/>
      </bottom>
      <diagonal/>
    </border>
    <border>
      <left/>
      <right/>
      <top style="medium">
        <color theme="0" tint="-4.9989318521683403E-2"/>
      </top>
      <bottom style="medium">
        <color theme="9" tint="-0.499984740745262"/>
      </bottom>
      <diagonal/>
    </border>
    <border>
      <left style="dotted">
        <color indexed="64"/>
      </left>
      <right style="dotted">
        <color indexed="64"/>
      </right>
      <top style="medium">
        <color theme="9" tint="-0.499984740745262"/>
      </top>
      <bottom style="dotted">
        <color indexed="64"/>
      </bottom>
      <diagonal/>
    </border>
    <border>
      <left style="dotted">
        <color indexed="64"/>
      </left>
      <right style="thin">
        <color indexed="64"/>
      </right>
      <top style="medium">
        <color theme="9" tint="-0.499984740745262"/>
      </top>
      <bottom style="dotted">
        <color indexed="64"/>
      </bottom>
      <diagonal/>
    </border>
    <border>
      <left/>
      <right/>
      <top/>
      <bottom style="medium">
        <color theme="0"/>
      </bottom>
      <diagonal/>
    </border>
    <border>
      <left/>
      <right/>
      <top style="medium">
        <color theme="0"/>
      </top>
      <bottom/>
      <diagonal/>
    </border>
    <border>
      <left style="medium">
        <color indexed="64"/>
      </left>
      <right/>
      <top style="medium">
        <color theme="0" tint="-4.9989318521683403E-2"/>
      </top>
      <bottom style="medium">
        <color theme="9" tint="-0.49998474074526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theme="9" tint="-0.499984740745262"/>
      </left>
      <right style="thin">
        <color indexed="64"/>
      </right>
      <top style="medium">
        <color theme="9" tint="-0.499984740745262"/>
      </top>
      <bottom style="medium">
        <color theme="9" tint="-0.499984740745262"/>
      </bottom>
      <diagonal/>
    </border>
    <border>
      <left style="medium">
        <color indexed="64"/>
      </left>
      <right/>
      <top style="medium">
        <color theme="9" tint="-0.499984740745262"/>
      </top>
      <bottom style="medium">
        <color theme="9" tint="-0.499984740745262"/>
      </bottom>
      <diagonal/>
    </border>
    <border>
      <left/>
      <right style="thin">
        <color indexed="64"/>
      </right>
      <top style="medium">
        <color theme="9" tint="-0.499984740745262"/>
      </top>
      <bottom style="medium">
        <color theme="9" tint="-0.499984740745262"/>
      </bottom>
      <diagonal/>
    </border>
    <border>
      <left style="thin">
        <color indexed="64"/>
      </left>
      <right style="thin">
        <color indexed="64"/>
      </right>
      <top style="medium">
        <color theme="9" tint="-0.499984740745262"/>
      </top>
      <bottom style="medium">
        <color theme="9" tint="-0.499984740745262"/>
      </bottom>
      <diagonal/>
    </border>
    <border>
      <left style="thin">
        <color indexed="64"/>
      </left>
      <right/>
      <top style="medium">
        <color theme="9" tint="-0.499984740745262"/>
      </top>
      <bottom style="medium">
        <color theme="9" tint="-0.499984740745262"/>
      </bottom>
      <diagonal/>
    </border>
    <border>
      <left style="dotted">
        <color indexed="64"/>
      </left>
      <right style="dotted">
        <color indexed="64"/>
      </right>
      <top style="medium">
        <color theme="9" tint="-0.499984740745262"/>
      </top>
      <bottom/>
      <diagonal/>
    </border>
    <border>
      <left style="thin">
        <color indexed="64"/>
      </left>
      <right style="thin">
        <color indexed="64"/>
      </right>
      <top style="thin">
        <color indexed="64"/>
      </top>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theme="9" tint="-0.499984740745262"/>
      </bottom>
      <diagonal/>
    </border>
    <border>
      <left style="dotted">
        <color indexed="64"/>
      </left>
      <right style="thin">
        <color indexed="64"/>
      </right>
      <top style="dotted">
        <color indexed="64"/>
      </top>
      <bottom style="dotted">
        <color theme="9" tint="-0.499984740745262"/>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dotted">
        <color indexed="64"/>
      </left>
      <right style="thin">
        <color rgb="FF000000"/>
      </right>
      <top style="dotted">
        <color indexed="64"/>
      </top>
      <bottom style="dotted">
        <color indexed="64"/>
      </bottom>
      <diagonal/>
    </border>
    <border>
      <left style="thin">
        <color rgb="FF000000"/>
      </left>
      <right/>
      <top style="thin">
        <color rgb="FF000000"/>
      </top>
      <bottom style="thin">
        <color rgb="FF000000"/>
      </bottom>
      <diagonal/>
    </border>
    <border>
      <left style="medium">
        <color theme="0"/>
      </left>
      <right/>
      <top style="medium">
        <color theme="0"/>
      </top>
      <bottom/>
      <diagonal/>
    </border>
    <border>
      <left style="thin">
        <color indexed="64"/>
      </left>
      <right style="dotted">
        <color indexed="64"/>
      </right>
      <top style="thin">
        <color indexed="64"/>
      </top>
      <bottom/>
      <diagonal/>
    </border>
    <border>
      <left style="dotted">
        <color rgb="FF000000"/>
      </left>
      <right style="dotted">
        <color rgb="FF000000"/>
      </right>
      <top style="thin">
        <color indexed="64"/>
      </top>
      <bottom/>
      <diagonal/>
    </border>
    <border>
      <left/>
      <right/>
      <top/>
      <bottom style="thin">
        <color theme="0"/>
      </bottom>
      <diagonal/>
    </border>
    <border>
      <left/>
      <right style="medium">
        <color theme="0" tint="-4.9989318521683403E-2"/>
      </right>
      <top/>
      <bottom style="thin">
        <color theme="1"/>
      </bottom>
      <diagonal/>
    </border>
    <border>
      <left/>
      <right/>
      <top/>
      <bottom style="thin">
        <color theme="1"/>
      </bottom>
      <diagonal/>
    </border>
    <border>
      <left/>
      <right/>
      <top style="medium">
        <color theme="0" tint="-4.9989318521683403E-2"/>
      </top>
      <bottom/>
      <diagonal/>
    </border>
    <border>
      <left style="medium">
        <color theme="9" tint="-0.499984740745262"/>
      </left>
      <right/>
      <top style="medium">
        <color theme="0" tint="-4.9989318521683403E-2"/>
      </top>
      <bottom/>
      <diagonal/>
    </border>
    <border>
      <left style="dotted">
        <color indexed="64"/>
      </left>
      <right style="dotted">
        <color indexed="64"/>
      </right>
      <top/>
      <bottom style="dotted">
        <color theme="9" tint="-0.499984740745262"/>
      </bottom>
      <diagonal/>
    </border>
    <border>
      <left style="medium">
        <color theme="9" tint="-0.499984740745262"/>
      </left>
      <right/>
      <top style="medium">
        <color theme="9" tint="-0.499984740745262"/>
      </top>
      <bottom/>
      <diagonal/>
    </border>
  </borders>
  <cellStyleXfs count="2">
    <xf numFmtId="0" fontId="0" fillId="0" borderId="0"/>
    <xf numFmtId="9" fontId="1" fillId="0" borderId="0" applyFont="0" applyFill="0" applyBorder="0" applyAlignment="0" applyProtection="0"/>
  </cellStyleXfs>
  <cellXfs count="1023">
    <xf numFmtId="0" fontId="0" fillId="0" borderId="0" xfId="0"/>
    <xf numFmtId="0" fontId="0" fillId="2" borderId="0" xfId="0" applyFill="1" applyProtection="1">
      <protection locked="0"/>
    </xf>
    <xf numFmtId="0" fontId="0" fillId="2" borderId="0" xfId="0" applyFill="1" applyAlignment="1" applyProtection="1">
      <alignment horizontal="center" vertical="center"/>
      <protection locked="0"/>
    </xf>
    <xf numFmtId="0" fontId="0" fillId="3" borderId="0" xfId="0" applyFill="1" applyProtection="1">
      <protection locked="0"/>
    </xf>
    <xf numFmtId="0" fontId="5" fillId="2" borderId="0" xfId="0" applyFont="1" applyFill="1" applyAlignment="1" applyProtection="1">
      <alignment horizontal="center"/>
      <protection locked="0"/>
    </xf>
    <xf numFmtId="0" fontId="0" fillId="4" borderId="0" xfId="0" applyFill="1" applyProtection="1">
      <protection locked="0"/>
    </xf>
    <xf numFmtId="0" fontId="4" fillId="2" borderId="0" xfId="0" applyFont="1" applyFill="1" applyProtection="1">
      <protection locked="0"/>
    </xf>
    <xf numFmtId="0" fontId="6" fillId="2" borderId="0" xfId="0" applyFont="1" applyFill="1" applyAlignment="1" applyProtection="1">
      <alignment horizontal="center" vertical="center"/>
      <protection locked="0"/>
    </xf>
    <xf numFmtId="0" fontId="0" fillId="2" borderId="0" xfId="0" applyFill="1"/>
    <xf numFmtId="0" fontId="7" fillId="5" borderId="16" xfId="0" applyFont="1" applyFill="1" applyBorder="1" applyAlignment="1">
      <alignment horizontal="center" vertical="center" textRotation="90" wrapText="1"/>
    </xf>
    <xf numFmtId="0" fontId="7" fillId="5" borderId="24" xfId="0" applyFont="1" applyFill="1" applyBorder="1" applyAlignment="1">
      <alignment horizontal="center" vertical="center" textRotation="90" wrapText="1"/>
    </xf>
    <xf numFmtId="0" fontId="0" fillId="2" borderId="30" xfId="0" applyFill="1" applyBorder="1" applyAlignment="1" applyProtection="1">
      <alignment horizontal="center" vertical="center" wrapText="1"/>
      <protection locked="0"/>
    </xf>
    <xf numFmtId="0" fontId="3" fillId="0" borderId="30" xfId="0" applyFont="1" applyBorder="1" applyAlignment="1">
      <alignment horizontal="center" vertical="center" wrapText="1"/>
    </xf>
    <xf numFmtId="0" fontId="3" fillId="0" borderId="30" xfId="0" applyFont="1" applyBorder="1" applyAlignment="1">
      <alignment horizontal="center" vertical="center"/>
    </xf>
    <xf numFmtId="0" fontId="0" fillId="2" borderId="30" xfId="0" applyFill="1" applyBorder="1" applyAlignment="1">
      <alignment horizontal="center" vertical="center"/>
    </xf>
    <xf numFmtId="0" fontId="15" fillId="2" borderId="30" xfId="0" applyFont="1" applyFill="1" applyBorder="1" applyAlignment="1" applyProtection="1">
      <alignment horizontal="center" vertical="center" wrapText="1"/>
      <protection locked="0"/>
    </xf>
    <xf numFmtId="0" fontId="16" fillId="2" borderId="30" xfId="0" applyFont="1" applyFill="1" applyBorder="1" applyAlignment="1" applyProtection="1">
      <alignment horizontal="center" vertical="center" wrapText="1"/>
      <protection locked="0"/>
    </xf>
    <xf numFmtId="0" fontId="0" fillId="2" borderId="30" xfId="0" applyFill="1" applyBorder="1" applyAlignment="1" applyProtection="1">
      <alignment horizontal="center" vertical="center"/>
      <protection locked="0"/>
    </xf>
    <xf numFmtId="9" fontId="0" fillId="2" borderId="30" xfId="0" applyNumberFormat="1" applyFill="1" applyBorder="1" applyAlignment="1">
      <alignment horizontal="center" vertical="center"/>
    </xf>
    <xf numFmtId="164" fontId="1" fillId="2" borderId="30" xfId="1" applyNumberFormat="1" applyFont="1" applyFill="1" applyBorder="1" applyAlignment="1" applyProtection="1">
      <alignment horizontal="center" vertical="center"/>
    </xf>
    <xf numFmtId="0" fontId="0" fillId="0" borderId="30" xfId="0" applyBorder="1" applyAlignment="1">
      <alignment horizontal="center" vertical="center" wrapText="1"/>
    </xf>
    <xf numFmtId="0" fontId="0" fillId="0" borderId="30" xfId="0" applyBorder="1" applyAlignment="1">
      <alignment horizontal="center" vertical="center"/>
    </xf>
    <xf numFmtId="0" fontId="10" fillId="2" borderId="30" xfId="0" applyFont="1" applyFill="1" applyBorder="1" applyAlignment="1" applyProtection="1">
      <alignment horizontal="left"/>
      <protection locked="0"/>
    </xf>
    <xf numFmtId="0" fontId="0" fillId="2" borderId="31" xfId="0" applyFill="1" applyBorder="1" applyAlignment="1" applyProtection="1">
      <alignment horizontal="center" vertical="center" wrapText="1"/>
      <protection locked="0"/>
    </xf>
    <xf numFmtId="0" fontId="3" fillId="0" borderId="31" xfId="0" applyFont="1" applyBorder="1" applyAlignment="1">
      <alignment horizontal="center" vertical="center" wrapText="1"/>
    </xf>
    <xf numFmtId="0" fontId="3" fillId="0" borderId="31" xfId="0" applyFont="1" applyBorder="1" applyAlignment="1">
      <alignment horizontal="center" vertical="center"/>
    </xf>
    <xf numFmtId="0" fontId="0" fillId="2" borderId="31" xfId="0" applyFill="1" applyBorder="1" applyAlignment="1">
      <alignment horizontal="center" vertical="center"/>
    </xf>
    <xf numFmtId="0" fontId="17" fillId="2" borderId="31" xfId="0" applyFont="1" applyFill="1" applyBorder="1" applyAlignment="1" applyProtection="1">
      <alignment horizontal="justify" vertical="center" wrapText="1"/>
      <protection locked="0"/>
    </xf>
    <xf numFmtId="0" fontId="0" fillId="2" borderId="31" xfId="0" applyFill="1" applyBorder="1" applyAlignment="1" applyProtection="1">
      <alignment horizontal="center" vertical="center"/>
      <protection locked="0"/>
    </xf>
    <xf numFmtId="9" fontId="0" fillId="2" borderId="31" xfId="0" applyNumberFormat="1" applyFill="1" applyBorder="1" applyAlignment="1">
      <alignment horizontal="center" vertical="center"/>
    </xf>
    <xf numFmtId="164" fontId="1" fillId="2" borderId="31" xfId="1" applyNumberFormat="1" applyFont="1" applyFill="1" applyBorder="1" applyAlignment="1" applyProtection="1">
      <alignment horizontal="center" vertical="center"/>
    </xf>
    <xf numFmtId="0" fontId="0" fillId="2" borderId="31" xfId="0" applyFill="1" applyBorder="1" applyAlignment="1">
      <alignment horizontal="center" vertical="center" wrapText="1"/>
    </xf>
    <xf numFmtId="0" fontId="10" fillId="2" borderId="31" xfId="0" applyFont="1" applyFill="1" applyBorder="1" applyAlignment="1" applyProtection="1">
      <alignment horizontal="left"/>
      <protection locked="0"/>
    </xf>
    <xf numFmtId="0" fontId="16" fillId="2" borderId="31" xfId="0" applyFont="1" applyFill="1" applyBorder="1" applyAlignment="1" applyProtection="1">
      <alignment horizontal="center" vertical="center" wrapText="1"/>
      <protection locked="0"/>
    </xf>
    <xf numFmtId="0" fontId="0" fillId="0" borderId="31" xfId="0" applyBorder="1" applyAlignment="1">
      <alignment horizontal="center" vertical="center" wrapText="1"/>
    </xf>
    <xf numFmtId="0" fontId="0" fillId="0" borderId="31" xfId="0" applyBorder="1" applyAlignment="1">
      <alignment horizontal="center" vertical="center"/>
    </xf>
    <xf numFmtId="0" fontId="0" fillId="2" borderId="34" xfId="0" applyFill="1" applyBorder="1" applyAlignment="1" applyProtection="1">
      <alignment horizontal="center" vertical="center" wrapText="1"/>
      <protection locked="0"/>
    </xf>
    <xf numFmtId="0" fontId="0" fillId="2" borderId="34" xfId="0" applyFill="1" applyBorder="1" applyAlignment="1">
      <alignment horizontal="center" vertical="center"/>
    </xf>
    <xf numFmtId="0" fontId="17" fillId="2" borderId="34" xfId="0" applyFont="1" applyFill="1" applyBorder="1" applyAlignment="1" applyProtection="1">
      <alignment horizontal="justify" vertical="center" wrapText="1"/>
      <protection locked="0"/>
    </xf>
    <xf numFmtId="0" fontId="0" fillId="2" borderId="34" xfId="0" applyFill="1" applyBorder="1" applyAlignment="1" applyProtection="1">
      <alignment horizontal="center" vertical="center"/>
      <protection locked="0"/>
    </xf>
    <xf numFmtId="9" fontId="0" fillId="2" borderId="34" xfId="0" applyNumberFormat="1" applyFill="1" applyBorder="1" applyAlignment="1">
      <alignment horizontal="center" vertical="center"/>
    </xf>
    <xf numFmtId="164" fontId="1" fillId="2" borderId="34" xfId="1" applyNumberFormat="1" applyFont="1" applyFill="1" applyBorder="1" applyAlignment="1" applyProtection="1">
      <alignment horizontal="center" vertical="center"/>
    </xf>
    <xf numFmtId="0" fontId="3" fillId="2" borderId="34" xfId="0" applyFont="1" applyFill="1" applyBorder="1" applyAlignment="1">
      <alignment horizontal="center" vertical="center" wrapText="1"/>
    </xf>
    <xf numFmtId="0" fontId="3" fillId="2" borderId="34" xfId="0" applyFont="1" applyFill="1" applyBorder="1" applyAlignment="1">
      <alignment horizontal="center" vertical="center"/>
    </xf>
    <xf numFmtId="0" fontId="10" fillId="2" borderId="34" xfId="0" applyFont="1" applyFill="1" applyBorder="1" applyAlignment="1" applyProtection="1">
      <alignment horizontal="left"/>
      <protection locked="0"/>
    </xf>
    <xf numFmtId="0" fontId="0" fillId="2" borderId="36" xfId="0" applyFill="1" applyBorder="1"/>
    <xf numFmtId="0" fontId="0" fillId="2" borderId="36" xfId="0" applyFill="1" applyBorder="1" applyAlignment="1">
      <alignment horizontal="center" vertical="center"/>
    </xf>
    <xf numFmtId="0" fontId="0" fillId="2" borderId="37" xfId="0" applyFill="1" applyBorder="1"/>
    <xf numFmtId="0" fontId="4" fillId="5" borderId="38" xfId="0" applyFont="1" applyFill="1" applyBorder="1" applyAlignment="1">
      <alignment horizontal="center" vertical="center" wrapText="1"/>
    </xf>
    <xf numFmtId="0" fontId="4" fillId="5" borderId="38" xfId="0" applyFont="1" applyFill="1" applyBorder="1" applyAlignment="1">
      <alignment horizontal="center" vertical="center"/>
    </xf>
    <xf numFmtId="0" fontId="10" fillId="7" borderId="26" xfId="0" applyFont="1" applyFill="1" applyBorder="1" applyAlignment="1">
      <alignment horizontal="left" vertical="center"/>
    </xf>
    <xf numFmtId="0" fontId="10" fillId="7" borderId="27" xfId="0" applyFont="1" applyFill="1" applyBorder="1" applyAlignment="1">
      <alignment horizontal="left" vertical="center"/>
    </xf>
    <xf numFmtId="0" fontId="10" fillId="7" borderId="39" xfId="0" applyFont="1" applyFill="1" applyBorder="1" applyAlignment="1">
      <alignment horizontal="left" vertical="center"/>
    </xf>
    <xf numFmtId="0" fontId="10" fillId="7" borderId="28" xfId="0" applyFont="1" applyFill="1" applyBorder="1" applyAlignment="1">
      <alignment horizontal="left" vertical="center"/>
    </xf>
    <xf numFmtId="0" fontId="0" fillId="2" borderId="30" xfId="0" applyFill="1" applyBorder="1" applyAlignment="1" applyProtection="1">
      <alignment vertical="center" wrapText="1"/>
      <protection locked="0"/>
    </xf>
    <xf numFmtId="16" fontId="17" fillId="2" borderId="30" xfId="0" applyNumberFormat="1" applyFont="1" applyFill="1" applyBorder="1" applyAlignment="1" applyProtection="1">
      <alignment horizontal="justify" vertical="center" wrapText="1"/>
      <protection locked="0"/>
    </xf>
    <xf numFmtId="0" fontId="0" fillId="2" borderId="30" xfId="0" applyFill="1" applyBorder="1" applyAlignment="1" applyProtection="1">
      <alignment horizontal="center" vertical="center" textRotation="255"/>
      <protection locked="0"/>
    </xf>
    <xf numFmtId="0" fontId="0" fillId="2" borderId="30" xfId="0" applyFill="1" applyBorder="1"/>
    <xf numFmtId="0" fontId="3" fillId="2" borderId="31" xfId="0" applyFont="1" applyFill="1" applyBorder="1" applyAlignment="1">
      <alignment horizontal="center" vertical="center" wrapText="1"/>
    </xf>
    <xf numFmtId="0" fontId="3" fillId="2" borderId="31" xfId="0" applyFont="1" applyFill="1" applyBorder="1" applyAlignment="1">
      <alignment horizontal="center" vertical="center"/>
    </xf>
    <xf numFmtId="0" fontId="0" fillId="2" borderId="31" xfId="0" applyFill="1" applyBorder="1"/>
    <xf numFmtId="16" fontId="17" fillId="2" borderId="31" xfId="0" applyNumberFormat="1" applyFont="1" applyFill="1" applyBorder="1" applyAlignment="1" applyProtection="1">
      <alignment horizontal="justify" vertical="center" wrapText="1"/>
      <protection locked="0"/>
    </xf>
    <xf numFmtId="0" fontId="0" fillId="2" borderId="31" xfId="0" applyFill="1" applyBorder="1" applyAlignment="1" applyProtection="1">
      <alignment horizontal="center" vertical="center" textRotation="255"/>
      <protection locked="0"/>
    </xf>
    <xf numFmtId="0" fontId="0" fillId="2" borderId="10" xfId="0" applyFill="1" applyBorder="1"/>
    <xf numFmtId="0" fontId="0" fillId="2" borderId="10" xfId="0" applyFill="1" applyBorder="1" applyAlignment="1">
      <alignment horizontal="center" vertical="center"/>
    </xf>
    <xf numFmtId="0" fontId="0" fillId="2" borderId="43" xfId="0" applyFill="1" applyBorder="1"/>
    <xf numFmtId="0" fontId="17" fillId="2" borderId="30" xfId="0" applyFont="1" applyFill="1" applyBorder="1" applyAlignment="1" applyProtection="1">
      <alignment horizontal="justify" vertical="center" wrapText="1"/>
      <protection locked="0"/>
    </xf>
    <xf numFmtId="0" fontId="4" fillId="5" borderId="48"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49" xfId="0" applyFont="1" applyFill="1" applyBorder="1" applyAlignment="1">
      <alignment horizontal="center" vertical="center"/>
    </xf>
    <xf numFmtId="0" fontId="10" fillId="7" borderId="0" xfId="0" applyFont="1" applyFill="1" applyAlignment="1">
      <alignment horizontal="left" vertical="center"/>
    </xf>
    <xf numFmtId="0" fontId="24" fillId="2" borderId="30"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4" fillId="2" borderId="52" xfId="0" applyFont="1" applyFill="1" applyBorder="1" applyAlignment="1">
      <alignment horizontal="center" vertical="center" wrapText="1"/>
    </xf>
    <xf numFmtId="0" fontId="0" fillId="2" borderId="52" xfId="0" applyFill="1" applyBorder="1" applyAlignment="1">
      <alignment horizontal="center" vertical="center" textRotation="90"/>
    </xf>
    <xf numFmtId="9" fontId="0" fillId="2" borderId="30" xfId="0" applyNumberFormat="1" applyFill="1" applyBorder="1" applyAlignment="1">
      <alignment horizontal="center" vertical="center" textRotation="90"/>
    </xf>
    <xf numFmtId="0" fontId="0" fillId="2" borderId="30" xfId="0" applyFill="1" applyBorder="1" applyAlignment="1">
      <alignment horizontal="center" vertical="center" textRotation="90"/>
    </xf>
    <xf numFmtId="0" fontId="0" fillId="2" borderId="30" xfId="0" applyFill="1" applyBorder="1" applyAlignment="1">
      <alignment vertical="center" wrapText="1"/>
    </xf>
    <xf numFmtId="14" fontId="0" fillId="2" borderId="31" xfId="0" applyNumberFormat="1" applyFill="1" applyBorder="1" applyAlignment="1" applyProtection="1">
      <alignment horizontal="center" vertical="center"/>
      <protection locked="0"/>
    </xf>
    <xf numFmtId="0" fontId="0" fillId="2" borderId="53" xfId="0" applyFill="1" applyBorder="1" applyAlignment="1" applyProtection="1">
      <alignment horizontal="center" vertical="center"/>
      <protection locked="0"/>
    </xf>
    <xf numFmtId="0" fontId="24" fillId="2" borderId="34" xfId="0" applyFont="1" applyFill="1" applyBorder="1" applyAlignment="1">
      <alignment horizontal="center" vertical="center" wrapText="1"/>
    </xf>
    <xf numFmtId="0" fontId="24" fillId="2" borderId="33" xfId="0" applyFont="1" applyFill="1" applyBorder="1" applyAlignment="1">
      <alignment horizontal="center" vertical="center" wrapText="1"/>
    </xf>
    <xf numFmtId="14" fontId="0" fillId="2" borderId="34" xfId="0" applyNumberFormat="1" applyFill="1" applyBorder="1" applyAlignment="1" applyProtection="1">
      <alignment horizontal="center" vertical="center"/>
      <protection locked="0"/>
    </xf>
    <xf numFmtId="9" fontId="23" fillId="2" borderId="31" xfId="0" applyNumberFormat="1" applyFont="1" applyFill="1" applyBorder="1" applyAlignment="1">
      <alignment horizontal="center" vertical="center" wrapText="1"/>
    </xf>
    <xf numFmtId="0" fontId="0" fillId="2" borderId="0" xfId="0" applyFill="1" applyAlignment="1">
      <alignment horizontal="center" vertical="center"/>
    </xf>
    <xf numFmtId="0" fontId="23" fillId="2" borderId="30" xfId="0" applyFont="1" applyFill="1" applyBorder="1" applyAlignment="1">
      <alignment horizontal="center" vertical="center" wrapText="1"/>
    </xf>
    <xf numFmtId="9" fontId="23" fillId="2" borderId="30" xfId="0" applyNumberFormat="1" applyFont="1" applyFill="1" applyBorder="1" applyAlignment="1">
      <alignment horizontal="center" vertical="center"/>
    </xf>
    <xf numFmtId="0" fontId="23" fillId="2" borderId="30" xfId="0" applyFont="1" applyFill="1" applyBorder="1" applyAlignment="1">
      <alignment horizontal="center" vertical="center"/>
    </xf>
    <xf numFmtId="0" fontId="0" fillId="2" borderId="30" xfId="0" applyFill="1" applyBorder="1" applyAlignment="1">
      <alignment horizontal="left" vertical="center" wrapText="1"/>
    </xf>
    <xf numFmtId="0" fontId="30" fillId="2" borderId="30" xfId="0" applyFont="1" applyFill="1" applyBorder="1" applyAlignment="1" applyProtection="1">
      <alignment horizontal="center" vertical="center" wrapText="1"/>
      <protection locked="0"/>
    </xf>
    <xf numFmtId="9" fontId="31" fillId="2" borderId="30" xfId="0" applyNumberFormat="1" applyFont="1" applyFill="1" applyBorder="1" applyAlignment="1">
      <alignment horizontal="center" vertical="center" wrapText="1"/>
    </xf>
    <xf numFmtId="0" fontId="31" fillId="14" borderId="30" xfId="0" applyFont="1" applyFill="1" applyBorder="1" applyAlignment="1">
      <alignment horizontal="center" vertical="center" wrapText="1"/>
    </xf>
    <xf numFmtId="0" fontId="31" fillId="13" borderId="30" xfId="0" applyFont="1" applyFill="1" applyBorder="1" applyAlignment="1">
      <alignment horizontal="center" vertical="center" wrapText="1"/>
    </xf>
    <xf numFmtId="0" fontId="32" fillId="2" borderId="31" xfId="0" applyFont="1" applyFill="1" applyBorder="1" applyAlignment="1">
      <alignment horizontal="center" vertical="center" wrapText="1"/>
    </xf>
    <xf numFmtId="0" fontId="23" fillId="2" borderId="34" xfId="0" applyFont="1" applyFill="1" applyBorder="1" applyAlignment="1">
      <alignment horizontal="center" vertical="center" wrapText="1"/>
    </xf>
    <xf numFmtId="0" fontId="23" fillId="2" borderId="34" xfId="0" applyFont="1" applyFill="1" applyBorder="1" applyAlignment="1">
      <alignment horizontal="center" vertical="center"/>
    </xf>
    <xf numFmtId="0" fontId="0" fillId="2" borderId="34" xfId="0" applyFill="1" applyBorder="1" applyAlignment="1">
      <alignment vertical="center" wrapText="1"/>
    </xf>
    <xf numFmtId="0" fontId="30" fillId="2" borderId="34" xfId="0" applyFont="1" applyFill="1" applyBorder="1" applyAlignment="1" applyProtection="1">
      <alignment horizontal="center" vertical="center" wrapText="1"/>
      <protection locked="0"/>
    </xf>
    <xf numFmtId="9" fontId="31" fillId="2" borderId="34" xfId="0" applyNumberFormat="1" applyFont="1" applyFill="1" applyBorder="1" applyAlignment="1">
      <alignment horizontal="center" vertical="center" wrapText="1"/>
    </xf>
    <xf numFmtId="0" fontId="31" fillId="14" borderId="31" xfId="0" applyFont="1" applyFill="1" applyBorder="1" applyAlignment="1">
      <alignment horizontal="center" vertical="center" wrapText="1"/>
    </xf>
    <xf numFmtId="0" fontId="31" fillId="11" borderId="34" xfId="0" applyFont="1" applyFill="1" applyBorder="1" applyAlignment="1">
      <alignment horizontal="center" vertical="center" wrapText="1"/>
    </xf>
    <xf numFmtId="0" fontId="32" fillId="2" borderId="34" xfId="0" applyFont="1" applyFill="1" applyBorder="1" applyAlignment="1">
      <alignment horizontal="center" vertical="center" wrapText="1"/>
    </xf>
    <xf numFmtId="0" fontId="0" fillId="13" borderId="31" xfId="0" applyFill="1" applyBorder="1" applyAlignment="1">
      <alignment horizontal="center" vertical="center"/>
    </xf>
    <xf numFmtId="0" fontId="33" fillId="2" borderId="32" xfId="0" applyFont="1" applyFill="1" applyBorder="1" applyAlignment="1" applyProtection="1">
      <alignment horizontal="left" vertical="center" wrapText="1"/>
      <protection locked="0"/>
    </xf>
    <xf numFmtId="0" fontId="0" fillId="15" borderId="60" xfId="0" applyFill="1" applyBorder="1" applyAlignment="1" applyProtection="1">
      <alignment horizontal="center" vertical="center" wrapText="1"/>
      <protection locked="0"/>
    </xf>
    <xf numFmtId="0" fontId="0" fillId="2" borderId="60" xfId="0" applyFill="1" applyBorder="1" applyAlignment="1">
      <alignment horizontal="center" vertical="center"/>
    </xf>
    <xf numFmtId="0" fontId="0" fillId="2" borderId="60" xfId="0" applyFill="1" applyBorder="1" applyAlignment="1" applyProtection="1">
      <alignment horizontal="center" vertical="center"/>
      <protection locked="0"/>
    </xf>
    <xf numFmtId="9" fontId="0" fillId="2" borderId="60" xfId="0" applyNumberFormat="1" applyFill="1" applyBorder="1" applyAlignment="1">
      <alignment horizontal="center" vertical="center"/>
    </xf>
    <xf numFmtId="9" fontId="31" fillId="2" borderId="60" xfId="0" applyNumberFormat="1" applyFont="1" applyFill="1" applyBorder="1" applyAlignment="1">
      <alignment horizontal="center" vertical="center" wrapText="1"/>
    </xf>
    <xf numFmtId="0" fontId="31" fillId="14" borderId="60" xfId="0" applyFont="1" applyFill="1" applyBorder="1" applyAlignment="1">
      <alignment horizontal="center" vertical="center" wrapText="1"/>
    </xf>
    <xf numFmtId="0" fontId="31" fillId="13" borderId="60"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32" fillId="2" borderId="60" xfId="0" applyFont="1" applyFill="1" applyBorder="1" applyAlignment="1">
      <alignment horizontal="center" vertical="center" wrapText="1"/>
    </xf>
    <xf numFmtId="0" fontId="0" fillId="2" borderId="61" xfId="0" applyFill="1" applyBorder="1" applyAlignment="1" applyProtection="1">
      <alignment horizontal="center" vertical="center"/>
      <protection locked="0"/>
    </xf>
    <xf numFmtId="9" fontId="31" fillId="2" borderId="61" xfId="0" applyNumberFormat="1" applyFont="1" applyFill="1" applyBorder="1" applyAlignment="1">
      <alignment horizontal="center" vertical="center" wrapText="1"/>
    </xf>
    <xf numFmtId="0" fontId="31" fillId="14" borderId="61" xfId="0" applyFont="1" applyFill="1" applyBorder="1" applyAlignment="1">
      <alignment horizontal="center" vertical="center" wrapText="1"/>
    </xf>
    <xf numFmtId="0" fontId="31" fillId="11" borderId="61" xfId="0" applyFont="1" applyFill="1" applyBorder="1" applyAlignment="1">
      <alignment horizontal="center" vertical="center" wrapText="1"/>
    </xf>
    <xf numFmtId="0" fontId="24" fillId="2" borderId="61" xfId="0" applyFont="1" applyFill="1" applyBorder="1" applyAlignment="1">
      <alignment horizontal="center" vertical="center" wrapText="1"/>
    </xf>
    <xf numFmtId="0" fontId="32" fillId="2" borderId="61" xfId="0" applyFont="1" applyFill="1" applyBorder="1" applyAlignment="1">
      <alignment horizontal="center" vertical="center" wrapText="1"/>
    </xf>
    <xf numFmtId="0" fontId="0" fillId="2" borderId="59" xfId="0" applyFill="1" applyBorder="1"/>
    <xf numFmtId="0" fontId="0" fillId="2" borderId="64" xfId="0" applyFill="1" applyBorder="1"/>
    <xf numFmtId="0" fontId="0" fillId="2" borderId="65" xfId="0" applyFill="1" applyBorder="1"/>
    <xf numFmtId="0" fontId="25" fillId="2" borderId="66" xfId="0" applyFont="1" applyFill="1" applyBorder="1" applyAlignment="1">
      <alignment vertical="center" wrapText="1"/>
    </xf>
    <xf numFmtId="0" fontId="0" fillId="2" borderId="67" xfId="0" applyFill="1" applyBorder="1"/>
    <xf numFmtId="0" fontId="0" fillId="2" borderId="67" xfId="0" applyFill="1" applyBorder="1" applyAlignment="1">
      <alignment horizontal="center"/>
    </xf>
    <xf numFmtId="0" fontId="0" fillId="2" borderId="68" xfId="0" applyFill="1" applyBorder="1" applyAlignment="1">
      <alignment horizontal="center"/>
    </xf>
    <xf numFmtId="0" fontId="32" fillId="7" borderId="0" xfId="0" applyFont="1" applyFill="1" applyAlignment="1">
      <alignment horizontal="center" vertical="center" wrapText="1"/>
    </xf>
    <xf numFmtId="164" fontId="1" fillId="2" borderId="71" xfId="1" applyNumberFormat="1" applyFont="1" applyFill="1" applyBorder="1" applyAlignment="1" applyProtection="1">
      <alignment horizontal="center" vertical="center"/>
    </xf>
    <xf numFmtId="0" fontId="0" fillId="2" borderId="72" xfId="0" applyFill="1" applyBorder="1" applyAlignment="1" applyProtection="1">
      <alignment horizontal="center" vertical="center" wrapText="1"/>
      <protection locked="0"/>
    </xf>
    <xf numFmtId="14" fontId="0" fillId="2" borderId="72" xfId="0" applyNumberFormat="1" applyFill="1" applyBorder="1" applyAlignment="1" applyProtection="1">
      <alignment horizontal="center" vertical="center"/>
      <protection locked="0"/>
    </xf>
    <xf numFmtId="0" fontId="0" fillId="2" borderId="72" xfId="0" applyFill="1" applyBorder="1" applyAlignment="1" applyProtection="1">
      <alignment horizontal="center" vertical="center"/>
      <protection locked="0"/>
    </xf>
    <xf numFmtId="164" fontId="1" fillId="2" borderId="73" xfId="1" applyNumberFormat="1" applyFont="1" applyFill="1" applyBorder="1" applyAlignment="1" applyProtection="1">
      <alignment horizontal="center" vertical="center"/>
    </xf>
    <xf numFmtId="164" fontId="23" fillId="2" borderId="71" xfId="1" applyNumberFormat="1" applyFont="1" applyFill="1" applyBorder="1" applyAlignment="1" applyProtection="1">
      <alignment horizontal="center" vertical="center"/>
    </xf>
    <xf numFmtId="0" fontId="39" fillId="0" borderId="30" xfId="0" applyFont="1" applyBorder="1" applyAlignment="1">
      <alignment horizontal="center" vertical="center" wrapText="1"/>
    </xf>
    <xf numFmtId="0" fontId="39" fillId="0" borderId="30" xfId="0" applyFont="1" applyBorder="1" applyAlignment="1">
      <alignment horizontal="center" vertical="center"/>
    </xf>
    <xf numFmtId="0" fontId="23" fillId="2" borderId="30" xfId="0" applyFont="1" applyFill="1" applyBorder="1" applyAlignment="1" applyProtection="1">
      <alignment horizontal="center" vertical="center" wrapText="1"/>
      <protection locked="0"/>
    </xf>
    <xf numFmtId="14" fontId="23" fillId="2" borderId="30" xfId="0" applyNumberFormat="1" applyFont="1" applyFill="1" applyBorder="1" applyAlignment="1" applyProtection="1">
      <alignment horizontal="center" vertical="center"/>
      <protection locked="0"/>
    </xf>
    <xf numFmtId="0" fontId="23" fillId="2" borderId="30" xfId="0" applyFont="1" applyFill="1" applyBorder="1" applyAlignment="1" applyProtection="1">
      <alignment horizontal="center" vertical="center"/>
      <protection locked="0"/>
    </xf>
    <xf numFmtId="164" fontId="23" fillId="2" borderId="73" xfId="1" applyNumberFormat="1" applyFont="1" applyFill="1" applyBorder="1" applyAlignment="1" applyProtection="1">
      <alignment horizontal="center" vertical="center"/>
    </xf>
    <xf numFmtId="0" fontId="39" fillId="0" borderId="31" xfId="0" applyFont="1" applyBorder="1" applyAlignment="1">
      <alignment horizontal="center" vertical="center" wrapText="1"/>
    </xf>
    <xf numFmtId="9" fontId="23" fillId="2" borderId="31" xfId="0" applyNumberFormat="1" applyFont="1" applyFill="1" applyBorder="1" applyAlignment="1">
      <alignment horizontal="center" vertical="center"/>
    </xf>
    <xf numFmtId="0" fontId="39" fillId="0" borderId="31" xfId="0" applyFont="1" applyBorder="1" applyAlignment="1">
      <alignment horizontal="center" vertical="center"/>
    </xf>
    <xf numFmtId="0" fontId="23" fillId="2" borderId="31" xfId="0" applyFont="1" applyFill="1" applyBorder="1" applyAlignment="1" applyProtection="1">
      <alignment horizontal="center" vertical="center" wrapText="1"/>
      <protection locked="0"/>
    </xf>
    <xf numFmtId="14" fontId="23" fillId="2" borderId="31" xfId="0" applyNumberFormat="1" applyFont="1" applyFill="1" applyBorder="1" applyAlignment="1" applyProtection="1">
      <alignment horizontal="center" vertical="center"/>
      <protection locked="0"/>
    </xf>
    <xf numFmtId="0" fontId="23" fillId="2" borderId="31" xfId="0" applyFont="1" applyFill="1" applyBorder="1" applyAlignment="1" applyProtection="1">
      <alignment horizontal="center" vertical="center"/>
      <protection locked="0"/>
    </xf>
    <xf numFmtId="14" fontId="0" fillId="2" borderId="30" xfId="0" applyNumberFormat="1" applyFill="1" applyBorder="1" applyAlignment="1" applyProtection="1">
      <alignment horizontal="center" vertical="center"/>
      <protection locked="0"/>
    </xf>
    <xf numFmtId="9" fontId="41" fillId="16" borderId="30" xfId="0" applyNumberFormat="1" applyFont="1" applyFill="1" applyBorder="1" applyAlignment="1">
      <alignment horizontal="center" vertical="center" wrapText="1"/>
    </xf>
    <xf numFmtId="9" fontId="41" fillId="16" borderId="73" xfId="0" applyNumberFormat="1" applyFont="1" applyFill="1" applyBorder="1" applyAlignment="1">
      <alignment horizontal="center" vertical="center" wrapText="1"/>
    </xf>
    <xf numFmtId="0" fontId="41" fillId="17" borderId="31" xfId="0" applyFont="1" applyFill="1" applyBorder="1" applyAlignment="1">
      <alignment horizontal="center" vertical="center" wrapText="1"/>
    </xf>
    <xf numFmtId="9" fontId="41" fillId="16" borderId="34" xfId="0" applyNumberFormat="1" applyFont="1" applyFill="1" applyBorder="1" applyAlignment="1">
      <alignment horizontal="center" vertical="center" wrapText="1"/>
    </xf>
    <xf numFmtId="0" fontId="41" fillId="18" borderId="31" xfId="0" applyFont="1" applyFill="1" applyBorder="1" applyAlignment="1">
      <alignment horizontal="center" vertical="center" wrapText="1"/>
    </xf>
    <xf numFmtId="0" fontId="41" fillId="19" borderId="34" xfId="0" applyFont="1" applyFill="1" applyBorder="1" applyAlignment="1">
      <alignment horizontal="center" vertical="center" wrapText="1"/>
    </xf>
    <xf numFmtId="0" fontId="24" fillId="2" borderId="0" xfId="0" applyFont="1" applyFill="1" applyAlignment="1">
      <alignment horizontal="center" vertical="center" wrapText="1"/>
    </xf>
    <xf numFmtId="9" fontId="41" fillId="16" borderId="31" xfId="0" applyNumberFormat="1" applyFont="1" applyFill="1" applyBorder="1" applyAlignment="1">
      <alignment horizontal="center" vertical="center" wrapText="1"/>
    </xf>
    <xf numFmtId="0" fontId="0" fillId="2" borderId="78" xfId="0" applyFill="1" applyBorder="1" applyAlignment="1">
      <alignment vertical="center"/>
    </xf>
    <xf numFmtId="0" fontId="0" fillId="2" borderId="77" xfId="0" applyFill="1" applyBorder="1" applyAlignment="1">
      <alignment vertical="center"/>
    </xf>
    <xf numFmtId="0" fontId="0" fillId="2" borderId="79" xfId="0" applyFill="1" applyBorder="1" applyAlignment="1">
      <alignment horizontal="center" vertical="center"/>
    </xf>
    <xf numFmtId="0" fontId="0" fillId="2" borderId="79" xfId="0" applyFill="1" applyBorder="1" applyAlignment="1">
      <alignment horizontal="center" vertical="center" wrapText="1"/>
    </xf>
    <xf numFmtId="0" fontId="0" fillId="2" borderId="79" xfId="0" applyFill="1" applyBorder="1" applyAlignment="1">
      <alignment vertical="center"/>
    </xf>
    <xf numFmtId="0" fontId="0" fillId="2" borderId="80" xfId="0" applyFill="1" applyBorder="1" applyAlignment="1">
      <alignment vertical="center"/>
    </xf>
    <xf numFmtId="0" fontId="32" fillId="2" borderId="0" xfId="0" applyFont="1" applyFill="1" applyAlignment="1">
      <alignment horizontal="center" vertical="center" wrapText="1"/>
    </xf>
    <xf numFmtId="0" fontId="32" fillId="7" borderId="81" xfId="0" applyFont="1" applyFill="1" applyBorder="1" applyAlignment="1">
      <alignment horizontal="center" vertical="center" wrapText="1"/>
    </xf>
    <xf numFmtId="0" fontId="32" fillId="7" borderId="82" xfId="0" applyFont="1" applyFill="1" applyBorder="1" applyAlignment="1">
      <alignment horizontal="center" vertical="center" wrapText="1"/>
    </xf>
    <xf numFmtId="0" fontId="32" fillId="7" borderId="83" xfId="0" applyFont="1" applyFill="1" applyBorder="1" applyAlignment="1">
      <alignment horizontal="center" vertical="center" wrapText="1"/>
    </xf>
    <xf numFmtId="0" fontId="3" fillId="0" borderId="84" xfId="0" applyFont="1" applyBorder="1" applyAlignment="1">
      <alignment horizontal="center" vertical="center" wrapText="1"/>
    </xf>
    <xf numFmtId="0" fontId="3" fillId="0" borderId="84" xfId="0" applyFont="1" applyBorder="1" applyAlignment="1">
      <alignment horizontal="center" vertical="center"/>
    </xf>
    <xf numFmtId="0" fontId="0" fillId="2" borderId="84" xfId="0" applyFill="1" applyBorder="1" applyAlignment="1">
      <alignment horizontal="center" vertical="center"/>
    </xf>
    <xf numFmtId="0" fontId="46" fillId="2" borderId="84" xfId="0" applyFont="1" applyFill="1" applyBorder="1" applyAlignment="1" applyProtection="1">
      <alignment horizontal="justify" vertical="top"/>
      <protection locked="0"/>
    </xf>
    <xf numFmtId="0" fontId="46" fillId="2" borderId="84" xfId="0" applyFont="1" applyFill="1" applyBorder="1" applyAlignment="1" applyProtection="1">
      <alignment horizontal="justify" vertical="top" wrapText="1"/>
      <protection locked="0"/>
    </xf>
    <xf numFmtId="0" fontId="0" fillId="2" borderId="84" xfId="0" applyFill="1" applyBorder="1" applyAlignment="1" applyProtection="1">
      <alignment horizontal="center" vertical="center"/>
      <protection locked="0"/>
    </xf>
    <xf numFmtId="9" fontId="0" fillId="2" borderId="84" xfId="0" applyNumberFormat="1" applyFill="1" applyBorder="1" applyAlignment="1">
      <alignment horizontal="center" vertical="center"/>
    </xf>
    <xf numFmtId="164" fontId="1" fillId="2" borderId="84" xfId="1" applyNumberFormat="1" applyFont="1" applyFill="1" applyBorder="1" applyAlignment="1" applyProtection="1">
      <alignment horizontal="center" vertical="center"/>
    </xf>
    <xf numFmtId="0" fontId="32" fillId="2" borderId="42" xfId="0" applyFont="1" applyFill="1" applyBorder="1" applyAlignment="1">
      <alignment horizontal="center" vertical="center" wrapText="1"/>
    </xf>
    <xf numFmtId="0" fontId="32" fillId="2" borderId="85" xfId="0" applyFont="1" applyFill="1" applyBorder="1" applyAlignment="1">
      <alignment horizontal="center" vertical="center" wrapText="1"/>
    </xf>
    <xf numFmtId="0" fontId="0" fillId="2" borderId="86" xfId="0" applyFill="1" applyBorder="1" applyAlignment="1">
      <alignment horizontal="center" vertical="center"/>
    </xf>
    <xf numFmtId="0" fontId="17" fillId="2" borderId="86" xfId="0" applyFont="1" applyFill="1" applyBorder="1" applyAlignment="1" applyProtection="1">
      <alignment horizontal="justify" vertical="center" wrapText="1"/>
      <protection locked="0"/>
    </xf>
    <xf numFmtId="0" fontId="0" fillId="2" borderId="86" xfId="0" applyFill="1" applyBorder="1" applyAlignment="1" applyProtection="1">
      <alignment horizontal="center" vertical="center"/>
      <protection locked="0"/>
    </xf>
    <xf numFmtId="9" fontId="0" fillId="2" borderId="86" xfId="0" applyNumberFormat="1" applyFill="1" applyBorder="1" applyAlignment="1">
      <alignment horizontal="center" vertical="center"/>
    </xf>
    <xf numFmtId="164" fontId="1" fillId="2" borderId="86" xfId="1" applyNumberFormat="1" applyFont="1" applyFill="1" applyBorder="1" applyAlignment="1" applyProtection="1">
      <alignment horizontal="center" vertical="center"/>
    </xf>
    <xf numFmtId="0" fontId="3" fillId="2" borderId="86" xfId="0" applyFont="1" applyFill="1" applyBorder="1" applyAlignment="1">
      <alignment horizontal="center" vertical="center" wrapText="1"/>
    </xf>
    <xf numFmtId="0" fontId="3" fillId="2" borderId="86" xfId="0" applyFont="1" applyFill="1" applyBorder="1" applyAlignment="1">
      <alignment horizontal="center" vertical="center"/>
    </xf>
    <xf numFmtId="0" fontId="32" fillId="2" borderId="86" xfId="0" applyFont="1" applyFill="1" applyBorder="1" applyAlignment="1">
      <alignment horizontal="center" vertical="center" wrapText="1"/>
    </xf>
    <xf numFmtId="0" fontId="32" fillId="2" borderId="87" xfId="0" applyFont="1" applyFill="1" applyBorder="1" applyAlignment="1">
      <alignment horizontal="center" vertical="center" wrapText="1"/>
    </xf>
    <xf numFmtId="0" fontId="0" fillId="2" borderId="88" xfId="0" applyFill="1" applyBorder="1" applyAlignment="1">
      <alignment horizontal="center" vertical="center" wrapText="1"/>
    </xf>
    <xf numFmtId="0" fontId="0" fillId="2" borderId="88" xfId="0" applyFill="1" applyBorder="1" applyAlignment="1">
      <alignment vertical="center" wrapText="1"/>
    </xf>
    <xf numFmtId="0" fontId="0" fillId="2" borderId="88" xfId="0" applyFill="1" applyBorder="1" applyAlignment="1">
      <alignment vertical="center"/>
    </xf>
    <xf numFmtId="0" fontId="0" fillId="2" borderId="88" xfId="0" applyFill="1" applyBorder="1" applyAlignment="1">
      <alignment horizontal="center" vertical="center"/>
    </xf>
    <xf numFmtId="0" fontId="32" fillId="2" borderId="89" xfId="0" applyFont="1" applyFill="1" applyBorder="1" applyAlignment="1">
      <alignment horizontal="center" vertical="center" wrapText="1"/>
    </xf>
    <xf numFmtId="0" fontId="32" fillId="2" borderId="90" xfId="0" applyFont="1" applyFill="1" applyBorder="1" applyAlignment="1">
      <alignment horizontal="center" vertical="center" wrapText="1"/>
    </xf>
    <xf numFmtId="0" fontId="23" fillId="9" borderId="30" xfId="0" applyFont="1" applyFill="1" applyBorder="1" applyAlignment="1">
      <alignment horizontal="center" vertical="center"/>
    </xf>
    <xf numFmtId="0" fontId="25" fillId="2" borderId="30" xfId="0" applyFont="1" applyFill="1" applyBorder="1" applyAlignment="1" applyProtection="1">
      <alignment horizontal="justify" vertical="center" wrapText="1"/>
      <protection locked="0"/>
    </xf>
    <xf numFmtId="164" fontId="23" fillId="2" borderId="30" xfId="1" applyNumberFormat="1" applyFont="1" applyFill="1" applyBorder="1" applyAlignment="1" applyProtection="1">
      <alignment horizontal="center" vertical="center"/>
    </xf>
    <xf numFmtId="0" fontId="23" fillId="2" borderId="31" xfId="0" applyFont="1" applyFill="1" applyBorder="1" applyAlignment="1">
      <alignment horizontal="center" vertical="center"/>
    </xf>
    <xf numFmtId="0" fontId="25" fillId="2" borderId="31" xfId="0" applyFont="1" applyFill="1" applyBorder="1" applyAlignment="1" applyProtection="1">
      <alignment horizontal="justify" vertical="center" wrapText="1"/>
      <protection locked="0"/>
    </xf>
    <xf numFmtId="164" fontId="23" fillId="2" borderId="31" xfId="1" applyNumberFormat="1" applyFont="1" applyFill="1" applyBorder="1" applyAlignment="1" applyProtection="1">
      <alignment horizontal="center" vertical="center"/>
    </xf>
    <xf numFmtId="0" fontId="39" fillId="2" borderId="31" xfId="0" applyFont="1" applyFill="1" applyBorder="1" applyAlignment="1">
      <alignment horizontal="center" vertical="center" wrapText="1"/>
    </xf>
    <xf numFmtId="0" fontId="39" fillId="2" borderId="31" xfId="0" applyFont="1" applyFill="1" applyBorder="1" applyAlignment="1">
      <alignment horizontal="center" vertical="center"/>
    </xf>
    <xf numFmtId="0" fontId="0" fillId="2" borderId="93" xfId="0" applyFill="1" applyBorder="1" applyAlignment="1">
      <alignment horizontal="center" vertical="center" wrapText="1"/>
    </xf>
    <xf numFmtId="0" fontId="0" fillId="2" borderId="93" xfId="0" applyFill="1" applyBorder="1" applyAlignment="1">
      <alignment vertical="center"/>
    </xf>
    <xf numFmtId="0" fontId="0" fillId="2" borderId="93" xfId="0" applyFill="1" applyBorder="1" applyAlignment="1">
      <alignment horizontal="center" vertical="center"/>
    </xf>
    <xf numFmtId="0" fontId="0" fillId="2" borderId="94" xfId="0" applyFill="1" applyBorder="1" applyAlignment="1">
      <alignment vertical="center"/>
    </xf>
    <xf numFmtId="0" fontId="32" fillId="2" borderId="95" xfId="0" applyFont="1" applyFill="1" applyBorder="1" applyAlignment="1">
      <alignment horizontal="center" vertical="center" wrapText="1"/>
    </xf>
    <xf numFmtId="0" fontId="32" fillId="2" borderId="96" xfId="0" applyFont="1" applyFill="1" applyBorder="1" applyAlignment="1">
      <alignment horizontal="center" vertical="center" wrapText="1"/>
    </xf>
    <xf numFmtId="0" fontId="38" fillId="2" borderId="30" xfId="0" applyFont="1" applyFill="1" applyBorder="1" applyAlignment="1">
      <alignment horizontal="center" vertical="center"/>
    </xf>
    <xf numFmtId="0" fontId="23" fillId="2" borderId="30" xfId="0" applyFont="1" applyFill="1" applyBorder="1" applyAlignment="1">
      <alignment horizontal="justify" vertical="center" wrapText="1"/>
    </xf>
    <xf numFmtId="0" fontId="23" fillId="2" borderId="30" xfId="0" applyFont="1" applyFill="1" applyBorder="1" applyAlignment="1">
      <alignment horizontal="justify" vertical="top" wrapText="1"/>
    </xf>
    <xf numFmtId="9" fontId="23" fillId="2" borderId="30" xfId="0" applyNumberFormat="1" applyFont="1" applyFill="1" applyBorder="1" applyAlignment="1">
      <alignment horizontal="center" vertical="center" wrapText="1"/>
    </xf>
    <xf numFmtId="0" fontId="23" fillId="20" borderId="30" xfId="0" applyFont="1" applyFill="1" applyBorder="1" applyAlignment="1">
      <alignment horizontal="center" vertical="center" wrapText="1"/>
    </xf>
    <xf numFmtId="0" fontId="23" fillId="10" borderId="30" xfId="0" applyFont="1" applyFill="1" applyBorder="1" applyAlignment="1">
      <alignment horizontal="center" vertical="center" wrapText="1"/>
    </xf>
    <xf numFmtId="0" fontId="23" fillId="2" borderId="30" xfId="0" applyFont="1" applyFill="1" applyBorder="1" applyAlignment="1">
      <alignment horizontal="center" vertical="center" textRotation="90" wrapText="1"/>
    </xf>
    <xf numFmtId="9" fontId="23" fillId="2" borderId="30" xfId="0" applyNumberFormat="1" applyFont="1" applyFill="1" applyBorder="1" applyAlignment="1">
      <alignment horizontal="center" vertical="center" textRotation="90" wrapText="1"/>
    </xf>
    <xf numFmtId="0" fontId="41" fillId="17" borderId="30" xfId="0" applyFont="1" applyFill="1" applyBorder="1" applyAlignment="1">
      <alignment horizontal="center" vertical="center" wrapText="1"/>
    </xf>
    <xf numFmtId="0" fontId="41" fillId="21" borderId="30" xfId="0" applyFont="1" applyFill="1" applyBorder="1" applyAlignment="1">
      <alignment vertical="center" wrapText="1"/>
    </xf>
    <xf numFmtId="0" fontId="24" fillId="20" borderId="30" xfId="0" applyFont="1" applyFill="1" applyBorder="1" applyAlignment="1">
      <alignment horizontal="center" vertical="center"/>
    </xf>
    <xf numFmtId="0" fontId="16" fillId="2" borderId="30" xfId="0" applyFont="1" applyFill="1" applyBorder="1" applyAlignment="1">
      <alignment horizontal="center" vertical="center" wrapText="1"/>
    </xf>
    <xf numFmtId="0" fontId="38" fillId="2" borderId="31" xfId="0" applyFont="1" applyFill="1" applyBorder="1" applyAlignment="1">
      <alignment horizontal="center" vertical="center"/>
    </xf>
    <xf numFmtId="0" fontId="23" fillId="2" borderId="67" xfId="0" applyFont="1" applyFill="1" applyBorder="1" applyAlignment="1">
      <alignment horizontal="justify" vertical="center" wrapText="1"/>
    </xf>
    <xf numFmtId="0" fontId="23" fillId="2" borderId="67" xfId="0" applyFont="1" applyFill="1" applyBorder="1" applyAlignment="1">
      <alignment horizontal="center" vertical="center" wrapText="1"/>
    </xf>
    <xf numFmtId="0" fontId="23" fillId="2" borderId="67" xfId="0" applyFont="1" applyFill="1" applyBorder="1" applyAlignment="1">
      <alignment horizontal="justify" vertical="top" wrapText="1"/>
    </xf>
    <xf numFmtId="0" fontId="23" fillId="2" borderId="92" xfId="0" applyFont="1" applyFill="1" applyBorder="1" applyAlignment="1">
      <alignment horizontal="center" vertical="center" wrapText="1"/>
    </xf>
    <xf numFmtId="0" fontId="23" fillId="9" borderId="67" xfId="0" applyFont="1" applyFill="1" applyBorder="1" applyAlignment="1">
      <alignment horizontal="center" vertical="center"/>
    </xf>
    <xf numFmtId="9" fontId="23" fillId="2" borderId="67" xfId="0" applyNumberFormat="1" applyFont="1" applyFill="1" applyBorder="1" applyAlignment="1">
      <alignment horizontal="center" vertical="center"/>
    </xf>
    <xf numFmtId="0" fontId="23" fillId="20" borderId="67" xfId="0" applyFont="1" applyFill="1" applyBorder="1" applyAlignment="1">
      <alignment horizontal="center" vertical="center" wrapText="1"/>
    </xf>
    <xf numFmtId="9" fontId="23" fillId="2" borderId="67" xfId="0" applyNumberFormat="1" applyFont="1" applyFill="1" applyBorder="1" applyAlignment="1">
      <alignment horizontal="center" vertical="center" wrapText="1"/>
    </xf>
    <xf numFmtId="0" fontId="23" fillId="10" borderId="67" xfId="0" applyFont="1" applyFill="1" applyBorder="1" applyAlignment="1">
      <alignment horizontal="center" vertical="center" wrapText="1"/>
    </xf>
    <xf numFmtId="0" fontId="23" fillId="2" borderId="67" xfId="0" applyFont="1" applyFill="1" applyBorder="1" applyAlignment="1">
      <alignment horizontal="center" vertical="center"/>
    </xf>
    <xf numFmtId="0" fontId="23" fillId="2" borderId="67" xfId="0" applyFont="1" applyFill="1" applyBorder="1" applyAlignment="1">
      <alignment horizontal="center" vertical="center" textRotation="90" wrapText="1"/>
    </xf>
    <xf numFmtId="9" fontId="23" fillId="2" borderId="67" xfId="0" applyNumberFormat="1" applyFont="1" applyFill="1" applyBorder="1" applyAlignment="1">
      <alignment horizontal="center" vertical="center" textRotation="90" wrapText="1"/>
    </xf>
    <xf numFmtId="0" fontId="41" fillId="21" borderId="31" xfId="0" applyFont="1" applyFill="1" applyBorder="1" applyAlignment="1">
      <alignment vertical="center" wrapText="1"/>
    </xf>
    <xf numFmtId="0" fontId="41" fillId="19" borderId="31" xfId="0" applyFont="1" applyFill="1" applyBorder="1" applyAlignment="1">
      <alignment horizontal="center" vertical="center" wrapText="1"/>
    </xf>
    <xf numFmtId="0" fontId="16" fillId="2" borderId="31" xfId="0" applyFont="1" applyFill="1" applyBorder="1" applyAlignment="1">
      <alignment horizontal="center" vertical="center" wrapText="1"/>
    </xf>
    <xf numFmtId="0" fontId="4" fillId="5" borderId="98" xfId="0" applyFont="1" applyFill="1" applyBorder="1" applyAlignment="1">
      <alignment horizontal="center" vertical="center" wrapText="1"/>
    </xf>
    <xf numFmtId="0" fontId="0" fillId="2" borderId="30" xfId="0" applyFill="1" applyBorder="1" applyAlignment="1">
      <alignment horizontal="center" vertical="center" wrapText="1"/>
    </xf>
    <xf numFmtId="0" fontId="23" fillId="22" borderId="30" xfId="0" applyFont="1" applyFill="1" applyBorder="1" applyAlignment="1">
      <alignment horizontal="center" vertical="center" wrapText="1"/>
    </xf>
    <xf numFmtId="0" fontId="23" fillId="2" borderId="30" xfId="0" applyFont="1" applyFill="1" applyBorder="1" applyAlignment="1">
      <alignment horizontal="left" vertical="center" wrapText="1"/>
    </xf>
    <xf numFmtId="0" fontId="23" fillId="2" borderId="30" xfId="0" applyFont="1" applyFill="1" applyBorder="1" applyAlignment="1">
      <alignment horizontal="center" vertical="center" textRotation="90"/>
    </xf>
    <xf numFmtId="9" fontId="23" fillId="2" borderId="30" xfId="0" applyNumberFormat="1" applyFont="1" applyFill="1" applyBorder="1" applyAlignment="1">
      <alignment horizontal="center" vertical="center" textRotation="90"/>
    </xf>
    <xf numFmtId="0" fontId="23" fillId="14" borderId="51" xfId="0" applyFont="1" applyFill="1" applyBorder="1" applyAlignment="1">
      <alignment horizontal="center" vertical="center" wrapText="1"/>
    </xf>
    <xf numFmtId="0" fontId="23" fillId="2" borderId="99" xfId="0" applyFont="1" applyFill="1" applyBorder="1" applyAlignment="1">
      <alignment horizontal="center" vertical="center"/>
    </xf>
    <xf numFmtId="0" fontId="23" fillId="2" borderId="100" xfId="0" applyFont="1" applyFill="1" applyBorder="1" applyAlignment="1">
      <alignment horizontal="center" vertical="center"/>
    </xf>
    <xf numFmtId="0" fontId="23" fillId="2" borderId="32" xfId="0" applyFont="1" applyFill="1" applyBorder="1" applyAlignment="1">
      <alignment horizontal="center" vertical="center"/>
    </xf>
    <xf numFmtId="0" fontId="23" fillId="2" borderId="73" xfId="0" applyFont="1" applyFill="1" applyBorder="1" applyAlignment="1">
      <alignment horizontal="center" vertical="center"/>
    </xf>
    <xf numFmtId="0" fontId="23" fillId="2" borderId="101" xfId="0" applyFont="1" applyFill="1" applyBorder="1" applyAlignment="1">
      <alignment horizontal="center" vertical="center"/>
    </xf>
    <xf numFmtId="0" fontId="0" fillId="2" borderId="55" xfId="0" applyFill="1" applyBorder="1"/>
    <xf numFmtId="0" fontId="0" fillId="2" borderId="34" xfId="0" applyFill="1" applyBorder="1" applyAlignment="1">
      <alignment horizontal="center" vertical="center" wrapText="1"/>
    </xf>
    <xf numFmtId="9" fontId="23" fillId="2" borderId="34" xfId="0" applyNumberFormat="1" applyFont="1" applyFill="1" applyBorder="1" applyAlignment="1">
      <alignment horizontal="center" vertical="center" wrapText="1"/>
    </xf>
    <xf numFmtId="0" fontId="23" fillId="2" borderId="31" xfId="0" applyFont="1" applyFill="1" applyBorder="1" applyAlignment="1">
      <alignment horizontal="left" vertical="center" wrapText="1"/>
    </xf>
    <xf numFmtId="0" fontId="23" fillId="2" borderId="34" xfId="0" applyFont="1" applyFill="1" applyBorder="1" applyAlignment="1">
      <alignment horizontal="left" vertical="center" wrapText="1"/>
    </xf>
    <xf numFmtId="0" fontId="23" fillId="2" borderId="31" xfId="0" applyFont="1" applyFill="1" applyBorder="1" applyAlignment="1">
      <alignment horizontal="center" vertical="center" textRotation="90" wrapText="1"/>
    </xf>
    <xf numFmtId="0" fontId="23" fillId="2" borderId="34" xfId="0" applyFont="1" applyFill="1" applyBorder="1" applyAlignment="1">
      <alignment horizontal="center" vertical="center" textRotation="90"/>
    </xf>
    <xf numFmtId="0" fontId="23" fillId="2" borderId="31" xfId="0" applyFont="1" applyFill="1" applyBorder="1" applyAlignment="1">
      <alignment horizontal="center" vertical="center" textRotation="90"/>
    </xf>
    <xf numFmtId="9" fontId="23" fillId="2" borderId="31" xfId="0" applyNumberFormat="1" applyFont="1" applyFill="1" applyBorder="1" applyAlignment="1">
      <alignment horizontal="center" vertical="center" textRotation="90"/>
    </xf>
    <xf numFmtId="0" fontId="23" fillId="11" borderId="34" xfId="0" applyFont="1" applyFill="1" applyBorder="1" applyAlignment="1">
      <alignment horizontal="center" vertical="center" wrapText="1"/>
    </xf>
    <xf numFmtId="0" fontId="23" fillId="11" borderId="31" xfId="0" applyFont="1" applyFill="1" applyBorder="1" applyAlignment="1">
      <alignment horizontal="center" vertical="center" wrapText="1"/>
    </xf>
    <xf numFmtId="0" fontId="23" fillId="2" borderId="103" xfId="0" applyFont="1" applyFill="1" applyBorder="1" applyAlignment="1">
      <alignment horizontal="center" vertical="center"/>
    </xf>
    <xf numFmtId="0" fontId="23" fillId="2" borderId="104" xfId="0" applyFont="1" applyFill="1" applyBorder="1" applyAlignment="1">
      <alignment horizontal="center" vertical="center"/>
    </xf>
    <xf numFmtId="0" fontId="23" fillId="2" borderId="33" xfId="0" applyFont="1" applyFill="1" applyBorder="1" applyAlignment="1">
      <alignment horizontal="center" vertical="center"/>
    </xf>
    <xf numFmtId="0" fontId="23" fillId="2" borderId="102" xfId="0" applyFont="1" applyFill="1" applyBorder="1" applyAlignment="1">
      <alignment horizontal="center" vertical="center"/>
    </xf>
    <xf numFmtId="0" fontId="0" fillId="2" borderId="31" xfId="0" applyFill="1" applyBorder="1" applyAlignment="1">
      <alignment vertical="center"/>
    </xf>
    <xf numFmtId="0" fontId="0" fillId="2" borderId="32" xfId="0" applyFill="1" applyBorder="1" applyAlignment="1">
      <alignment horizontal="left" vertical="top"/>
    </xf>
    <xf numFmtId="0" fontId="0" fillId="2" borderId="105" xfId="0" applyFill="1" applyBorder="1" applyAlignment="1">
      <alignment horizontal="left" vertical="top"/>
    </xf>
    <xf numFmtId="0" fontId="0" fillId="2" borderId="0" xfId="0" applyFill="1" applyAlignment="1">
      <alignment horizontal="left" vertical="top"/>
    </xf>
    <xf numFmtId="0" fontId="0" fillId="2" borderId="101" xfId="0" applyFill="1" applyBorder="1" applyAlignment="1">
      <alignment horizontal="left" vertical="top"/>
    </xf>
    <xf numFmtId="0" fontId="0" fillId="2" borderId="41" xfId="0" applyFill="1" applyBorder="1" applyAlignment="1">
      <alignment horizontal="left" vertical="top"/>
    </xf>
    <xf numFmtId="0" fontId="0" fillId="2" borderId="41" xfId="0" applyFill="1" applyBorder="1" applyAlignment="1">
      <alignment horizontal="left" vertical="top" wrapText="1"/>
    </xf>
    <xf numFmtId="0" fontId="0" fillId="2" borderId="101" xfId="0" applyFill="1" applyBorder="1" applyAlignment="1">
      <alignment horizontal="left" vertical="top" wrapText="1"/>
    </xf>
    <xf numFmtId="0" fontId="0" fillId="2" borderId="0" xfId="0" applyFill="1" applyAlignment="1">
      <alignment horizontal="left" vertical="top" wrapText="1"/>
    </xf>
    <xf numFmtId="0" fontId="0" fillId="2" borderId="0" xfId="0" applyFill="1" applyAlignment="1">
      <alignment horizontal="center" vertical="top"/>
    </xf>
    <xf numFmtId="0" fontId="0" fillId="2" borderId="101" xfId="0" applyFill="1" applyBorder="1" applyAlignment="1">
      <alignment horizontal="center" vertical="top"/>
    </xf>
    <xf numFmtId="0" fontId="0" fillId="2" borderId="73" xfId="0" applyFill="1" applyBorder="1" applyAlignment="1">
      <alignment horizontal="center" vertical="top"/>
    </xf>
    <xf numFmtId="0" fontId="0" fillId="2" borderId="33" xfId="0" applyFill="1" applyBorder="1" applyAlignment="1">
      <alignment horizontal="center" vertical="top"/>
    </xf>
    <xf numFmtId="0" fontId="0" fillId="2" borderId="102" xfId="0" applyFill="1" applyBorder="1" applyAlignment="1">
      <alignment horizontal="center" vertical="top"/>
    </xf>
    <xf numFmtId="0" fontId="10" fillId="7" borderId="81" xfId="0" applyFont="1" applyFill="1" applyBorder="1" applyAlignment="1">
      <alignment horizontal="left" vertical="center"/>
    </xf>
    <xf numFmtId="0" fontId="10" fillId="7" borderId="82" xfId="0" applyFont="1" applyFill="1" applyBorder="1" applyAlignment="1">
      <alignment horizontal="left" vertical="center"/>
    </xf>
    <xf numFmtId="0" fontId="10" fillId="7" borderId="83" xfId="0" applyFont="1" applyFill="1" applyBorder="1" applyAlignment="1">
      <alignment horizontal="left" vertical="center"/>
    </xf>
    <xf numFmtId="0" fontId="44" fillId="2" borderId="92" xfId="0" applyFont="1" applyFill="1" applyBorder="1" applyAlignment="1">
      <alignment horizontal="center" vertical="center"/>
    </xf>
    <xf numFmtId="0" fontId="23" fillId="2" borderId="92" xfId="0" applyFont="1" applyFill="1" applyBorder="1" applyAlignment="1" applyProtection="1">
      <alignment horizontal="justify" vertical="center" wrapText="1"/>
      <protection locked="0"/>
    </xf>
    <xf numFmtId="0" fontId="0" fillId="2" borderId="92" xfId="0" applyFill="1" applyBorder="1" applyAlignment="1" applyProtection="1">
      <alignment horizontal="center" vertical="center"/>
      <protection hidden="1"/>
    </xf>
    <xf numFmtId="0" fontId="0" fillId="2" borderId="92" xfId="0" applyFill="1" applyBorder="1" applyAlignment="1" applyProtection="1">
      <alignment horizontal="center" vertical="center"/>
      <protection locked="0"/>
    </xf>
    <xf numFmtId="9" fontId="0" fillId="2" borderId="92" xfId="0" applyNumberFormat="1" applyFill="1" applyBorder="1" applyAlignment="1" applyProtection="1">
      <alignment horizontal="center" vertical="center"/>
      <protection hidden="1"/>
    </xf>
    <xf numFmtId="164" fontId="44" fillId="2" borderId="92" xfId="1" applyNumberFormat="1" applyFont="1" applyFill="1" applyBorder="1" applyAlignment="1">
      <alignment horizontal="center" vertical="center"/>
    </xf>
    <xf numFmtId="9" fontId="44" fillId="2" borderId="92" xfId="0" applyNumberFormat="1" applyFont="1" applyFill="1" applyBorder="1" applyAlignment="1" applyProtection="1">
      <alignment horizontal="center" vertical="center"/>
      <protection hidden="1"/>
    </xf>
    <xf numFmtId="0" fontId="44" fillId="2" borderId="92" xfId="0" applyFont="1" applyFill="1" applyBorder="1" applyAlignment="1" applyProtection="1">
      <alignment horizontal="center" vertical="center" textRotation="90"/>
      <protection locked="0"/>
    </xf>
    <xf numFmtId="0" fontId="44" fillId="2" borderId="30" xfId="0" applyFont="1" applyFill="1" applyBorder="1" applyAlignment="1" applyProtection="1">
      <alignment horizontal="center" vertical="center" wrapText="1"/>
      <protection locked="0"/>
    </xf>
    <xf numFmtId="14" fontId="44" fillId="2" borderId="30" xfId="0" applyNumberFormat="1" applyFont="1" applyFill="1" applyBorder="1" applyAlignment="1" applyProtection="1">
      <alignment horizontal="center" vertical="center"/>
      <protection locked="0"/>
    </xf>
    <xf numFmtId="0" fontId="44" fillId="2" borderId="99" xfId="0" applyFont="1" applyFill="1" applyBorder="1" applyAlignment="1" applyProtection="1">
      <alignment horizontal="center" vertical="center"/>
      <protection locked="0"/>
    </xf>
    <xf numFmtId="0" fontId="44" fillId="2" borderId="67" xfId="0" applyFont="1" applyFill="1" applyBorder="1" applyAlignment="1" applyProtection="1">
      <alignment horizontal="center" vertical="center" wrapText="1"/>
      <protection locked="0"/>
    </xf>
    <xf numFmtId="0" fontId="44" fillId="2" borderId="67" xfId="0" applyFont="1" applyFill="1" applyBorder="1" applyAlignment="1">
      <alignment horizontal="center" vertical="center"/>
    </xf>
    <xf numFmtId="0" fontId="23" fillId="2" borderId="67" xfId="0" applyFont="1" applyFill="1" applyBorder="1" applyAlignment="1" applyProtection="1">
      <alignment horizontal="justify" vertical="center" wrapText="1"/>
      <protection locked="0"/>
    </xf>
    <xf numFmtId="0" fontId="46" fillId="2" borderId="67" xfId="0" applyFont="1" applyFill="1" applyBorder="1" applyAlignment="1" applyProtection="1">
      <alignment horizontal="center" vertical="center" wrapText="1"/>
      <protection locked="0"/>
    </xf>
    <xf numFmtId="0" fontId="0" fillId="2" borderId="67" xfId="0" applyFill="1" applyBorder="1" applyAlignment="1" applyProtection="1">
      <alignment horizontal="center" vertical="center"/>
      <protection hidden="1"/>
    </xf>
    <xf numFmtId="0" fontId="0" fillId="2" borderId="67" xfId="0" applyFill="1" applyBorder="1" applyAlignment="1" applyProtection="1">
      <alignment horizontal="center" vertical="center"/>
      <protection locked="0"/>
    </xf>
    <xf numFmtId="9" fontId="0" fillId="2" borderId="67" xfId="0" applyNumberFormat="1" applyFill="1" applyBorder="1" applyAlignment="1" applyProtection="1">
      <alignment horizontal="center" vertical="center"/>
      <protection hidden="1"/>
    </xf>
    <xf numFmtId="164" fontId="44" fillId="2" borderId="67" xfId="1" applyNumberFormat="1" applyFont="1" applyFill="1" applyBorder="1" applyAlignment="1">
      <alignment horizontal="center" vertical="center"/>
    </xf>
    <xf numFmtId="9" fontId="44" fillId="2" borderId="67" xfId="0" applyNumberFormat="1" applyFont="1" applyFill="1" applyBorder="1" applyAlignment="1" applyProtection="1">
      <alignment horizontal="center" vertical="center"/>
      <protection hidden="1"/>
    </xf>
    <xf numFmtId="0" fontId="3" fillId="0" borderId="67" xfId="0" applyFont="1" applyBorder="1" applyAlignment="1" applyProtection="1">
      <alignment horizontal="center" vertical="center" wrapText="1"/>
      <protection hidden="1"/>
    </xf>
    <xf numFmtId="0" fontId="3" fillId="0" borderId="67" xfId="0" applyFont="1" applyBorder="1" applyAlignment="1" applyProtection="1">
      <alignment horizontal="center" vertical="center"/>
      <protection hidden="1"/>
    </xf>
    <xf numFmtId="0" fontId="44" fillId="2" borderId="67" xfId="0" applyFont="1" applyFill="1" applyBorder="1" applyAlignment="1" applyProtection="1">
      <alignment horizontal="center" vertical="center" textRotation="90"/>
      <protection locked="0"/>
    </xf>
    <xf numFmtId="14" fontId="44" fillId="2" borderId="67" xfId="0" applyNumberFormat="1" applyFont="1" applyFill="1" applyBorder="1" applyAlignment="1" applyProtection="1">
      <alignment horizontal="center" vertical="center"/>
      <protection locked="0"/>
    </xf>
    <xf numFmtId="0" fontId="44" fillId="2" borderId="68" xfId="0" applyFont="1" applyFill="1" applyBorder="1" applyAlignment="1" applyProtection="1">
      <alignment horizontal="center" vertical="center"/>
      <protection locked="0"/>
    </xf>
    <xf numFmtId="0" fontId="0" fillId="2" borderId="0" xfId="0" applyFill="1" applyAlignment="1">
      <alignment vertical="center"/>
    </xf>
    <xf numFmtId="0" fontId="0" fillId="2" borderId="110" xfId="0" applyFill="1" applyBorder="1" applyAlignment="1">
      <alignment horizontal="center" vertical="top"/>
    </xf>
    <xf numFmtId="0" fontId="0" fillId="2" borderId="31" xfId="0" applyFill="1" applyBorder="1" applyAlignment="1">
      <alignment horizontal="center"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4" xfId="0" applyFill="1" applyBorder="1" applyAlignment="1">
      <alignment horizontal="center" vertical="top"/>
    </xf>
    <xf numFmtId="0" fontId="4" fillId="5" borderId="111" xfId="0" applyFont="1" applyFill="1" applyBorder="1" applyAlignment="1">
      <alignment horizontal="center" vertical="center" wrapText="1"/>
    </xf>
    <xf numFmtId="0" fontId="4" fillId="5" borderId="111" xfId="0" applyFont="1" applyFill="1" applyBorder="1" applyAlignment="1">
      <alignment horizontal="center" vertical="center"/>
    </xf>
    <xf numFmtId="0" fontId="4" fillId="5" borderId="112" xfId="0" applyFont="1" applyFill="1" applyBorder="1" applyAlignment="1">
      <alignment horizontal="center" vertical="center" wrapText="1"/>
    </xf>
    <xf numFmtId="0" fontId="4" fillId="5" borderId="112" xfId="0" applyFont="1" applyFill="1" applyBorder="1" applyAlignment="1">
      <alignment horizontal="center" vertical="center"/>
    </xf>
    <xf numFmtId="9" fontId="16" fillId="2" borderId="30" xfId="0" applyNumberFormat="1" applyFont="1" applyFill="1" applyBorder="1" applyAlignment="1">
      <alignment horizontal="center" vertical="center" wrapText="1"/>
    </xf>
    <xf numFmtId="0" fontId="23" fillId="13" borderId="30" xfId="0" applyFont="1" applyFill="1" applyBorder="1" applyAlignment="1" applyProtection="1">
      <alignment horizontal="center" vertical="center" wrapText="1"/>
      <protection locked="0"/>
    </xf>
    <xf numFmtId="0" fontId="23" fillId="22" borderId="30" xfId="0" applyFont="1" applyFill="1" applyBorder="1" applyAlignment="1" applyProtection="1">
      <alignment horizontal="center" vertical="center" wrapText="1"/>
      <protection locked="0"/>
    </xf>
    <xf numFmtId="0" fontId="24" fillId="2" borderId="43" xfId="0" applyFont="1" applyFill="1" applyBorder="1" applyAlignment="1">
      <alignment horizontal="center" vertical="center" wrapText="1"/>
    </xf>
    <xf numFmtId="0" fontId="25" fillId="2" borderId="31" xfId="0" applyFont="1" applyFill="1" applyBorder="1" applyAlignment="1">
      <alignment horizontal="center" vertical="center" wrapText="1"/>
    </xf>
    <xf numFmtId="9" fontId="0" fillId="2" borderId="31" xfId="0" applyNumberFormat="1" applyFill="1" applyBorder="1" applyAlignment="1">
      <alignment horizontal="center" vertical="center" textRotation="90"/>
    </xf>
    <xf numFmtId="0" fontId="0" fillId="2" borderId="31" xfId="0" applyFill="1" applyBorder="1" applyAlignment="1">
      <alignment horizontal="center" vertical="center" textRotation="90"/>
    </xf>
    <xf numFmtId="0" fontId="0" fillId="2" borderId="92" xfId="0" applyFill="1" applyBorder="1" applyAlignment="1">
      <alignment vertical="center" wrapText="1"/>
    </xf>
    <xf numFmtId="9" fontId="16" fillId="2" borderId="31" xfId="0" applyNumberFormat="1" applyFont="1" applyFill="1" applyBorder="1" applyAlignment="1">
      <alignment horizontal="center" vertical="center" wrapText="1"/>
    </xf>
    <xf numFmtId="0" fontId="23" fillId="11" borderId="31" xfId="0" applyFont="1" applyFill="1" applyBorder="1" applyAlignment="1" applyProtection="1">
      <alignment horizontal="center" vertical="center" wrapText="1"/>
      <protection locked="0"/>
    </xf>
    <xf numFmtId="0" fontId="23" fillId="14" borderId="31" xfId="0" applyFont="1" applyFill="1" applyBorder="1" applyAlignment="1" applyProtection="1">
      <alignment horizontal="center" vertical="center" wrapText="1"/>
      <protection locked="0"/>
    </xf>
    <xf numFmtId="0" fontId="24" fillId="2" borderId="37" xfId="0" applyFont="1" applyFill="1" applyBorder="1" applyAlignment="1">
      <alignment horizontal="center" vertical="center" wrapText="1"/>
    </xf>
    <xf numFmtId="0" fontId="57" fillId="2" borderId="30" xfId="0" applyFont="1" applyFill="1" applyBorder="1" applyAlignment="1">
      <alignment horizontal="center" vertical="center" wrapText="1"/>
    </xf>
    <xf numFmtId="0" fontId="0" fillId="2" borderId="30" xfId="0" applyFill="1" applyBorder="1" applyAlignment="1">
      <alignment horizontal="center" vertical="top"/>
    </xf>
    <xf numFmtId="0" fontId="57" fillId="2" borderId="31" xfId="0" applyFont="1" applyFill="1" applyBorder="1" applyAlignment="1">
      <alignment horizontal="center" vertical="center" wrapText="1"/>
    </xf>
    <xf numFmtId="0" fontId="23" fillId="2" borderId="31" xfId="0" applyFont="1" applyFill="1" applyBorder="1" applyAlignment="1">
      <alignment horizontal="left" vertical="top"/>
    </xf>
    <xf numFmtId="0" fontId="23" fillId="2" borderId="31" xfId="0" applyFont="1" applyFill="1" applyBorder="1" applyAlignment="1">
      <alignment horizontal="left" vertical="top" wrapText="1"/>
    </xf>
    <xf numFmtId="0" fontId="23" fillId="2" borderId="31" xfId="0" applyFont="1" applyFill="1" applyBorder="1" applyAlignment="1">
      <alignment horizontal="center" vertical="top"/>
    </xf>
    <xf numFmtId="0" fontId="17" fillId="2" borderId="30" xfId="0" applyFont="1" applyFill="1" applyBorder="1" applyAlignment="1" applyProtection="1">
      <alignment horizontal="justify" vertical="center"/>
      <protection locked="0"/>
    </xf>
    <xf numFmtId="0" fontId="23" fillId="2" borderId="30" xfId="0" applyFont="1" applyFill="1" applyBorder="1" applyAlignment="1">
      <alignment horizontal="left" vertical="top"/>
    </xf>
    <xf numFmtId="0" fontId="23" fillId="2" borderId="30" xfId="0" applyFont="1" applyFill="1" applyBorder="1" applyAlignment="1">
      <alignment horizontal="left" vertical="top" wrapText="1"/>
    </xf>
    <xf numFmtId="0" fontId="23" fillId="2" borderId="30" xfId="0" applyFont="1" applyFill="1" applyBorder="1" applyAlignment="1">
      <alignment horizontal="center" vertical="top"/>
    </xf>
    <xf numFmtId="0" fontId="10" fillId="7" borderId="114" xfId="0" applyFont="1" applyFill="1" applyBorder="1" applyAlignment="1">
      <alignment horizontal="left" vertical="center"/>
    </xf>
    <xf numFmtId="0" fontId="10" fillId="7" borderId="115" xfId="0" applyFont="1" applyFill="1" applyBorder="1" applyAlignment="1">
      <alignment horizontal="left" vertical="center"/>
    </xf>
    <xf numFmtId="0" fontId="3" fillId="0" borderId="116" xfId="0" applyFont="1" applyBorder="1" applyAlignment="1">
      <alignment horizontal="center" vertical="center" wrapText="1"/>
    </xf>
    <xf numFmtId="0" fontId="3" fillId="0" borderId="116" xfId="0" applyFont="1" applyBorder="1" applyAlignment="1">
      <alignment horizontal="center" vertical="center"/>
    </xf>
    <xf numFmtId="0" fontId="23" fillId="2" borderId="116" xfId="0" applyFont="1" applyFill="1" applyBorder="1" applyAlignment="1">
      <alignment horizontal="center" vertical="center"/>
    </xf>
    <xf numFmtId="0" fontId="16" fillId="2" borderId="116" xfId="0" applyFont="1" applyFill="1" applyBorder="1" applyAlignment="1" applyProtection="1">
      <alignment horizontal="center" vertical="center" wrapText="1"/>
      <protection locked="0"/>
    </xf>
    <xf numFmtId="0" fontId="25" fillId="2" borderId="116" xfId="0" applyFont="1" applyFill="1" applyBorder="1" applyAlignment="1" applyProtection="1">
      <alignment horizontal="justify" vertical="center" wrapText="1"/>
      <protection locked="0"/>
    </xf>
    <xf numFmtId="0" fontId="23" fillId="2" borderId="116" xfId="0" applyFont="1" applyFill="1" applyBorder="1" applyAlignment="1" applyProtection="1">
      <alignment horizontal="center" vertical="center"/>
      <protection locked="0"/>
    </xf>
    <xf numFmtId="9" fontId="23" fillId="2" borderId="116" xfId="0" applyNumberFormat="1" applyFont="1" applyFill="1" applyBorder="1" applyAlignment="1">
      <alignment horizontal="center" vertical="center"/>
    </xf>
    <xf numFmtId="164" fontId="23" fillId="2" borderId="116" xfId="1" applyNumberFormat="1" applyFont="1" applyFill="1" applyBorder="1" applyAlignment="1" applyProtection="1">
      <alignment horizontal="center" vertical="center"/>
    </xf>
    <xf numFmtId="9" fontId="0" fillId="2" borderId="116" xfId="0" applyNumberFormat="1" applyFill="1" applyBorder="1" applyAlignment="1">
      <alignment horizontal="center" vertical="center"/>
    </xf>
    <xf numFmtId="0" fontId="0" fillId="2" borderId="117"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16" fillId="2" borderId="67" xfId="0" applyFont="1" applyFill="1" applyBorder="1" applyAlignment="1" applyProtection="1">
      <alignment horizontal="center" vertical="center" wrapText="1"/>
      <protection locked="0"/>
    </xf>
    <xf numFmtId="0" fontId="25" fillId="2" borderId="67" xfId="0" applyFont="1" applyFill="1" applyBorder="1" applyAlignment="1" applyProtection="1">
      <alignment horizontal="justify" vertical="center" wrapText="1"/>
      <protection locked="0"/>
    </xf>
    <xf numFmtId="0" fontId="23" fillId="2" borderId="67" xfId="0" applyFont="1" applyFill="1" applyBorder="1" applyAlignment="1" applyProtection="1">
      <alignment horizontal="center" vertical="center"/>
      <protection locked="0"/>
    </xf>
    <xf numFmtId="164" fontId="23" fillId="2" borderId="67" xfId="1" applyNumberFormat="1" applyFont="1" applyFill="1" applyBorder="1" applyAlignment="1" applyProtection="1">
      <alignment horizontal="center" vertical="center"/>
    </xf>
    <xf numFmtId="0" fontId="3" fillId="2" borderId="67" xfId="0" applyFont="1" applyFill="1" applyBorder="1" applyAlignment="1">
      <alignment horizontal="center" vertical="center" wrapText="1"/>
    </xf>
    <xf numFmtId="9" fontId="0" fillId="2" borderId="67" xfId="0" applyNumberFormat="1" applyFill="1" applyBorder="1" applyAlignment="1">
      <alignment horizontal="center" vertical="center"/>
    </xf>
    <xf numFmtId="0" fontId="3" fillId="2" borderId="67" xfId="0" applyFont="1" applyFill="1" applyBorder="1" applyAlignment="1">
      <alignment horizontal="center" vertical="center"/>
    </xf>
    <xf numFmtId="0" fontId="0" fillId="2" borderId="63" xfId="0" applyFill="1" applyBorder="1" applyAlignment="1" applyProtection="1">
      <alignment horizontal="center" vertical="center"/>
      <protection locked="0"/>
    </xf>
    <xf numFmtId="0" fontId="40" fillId="2" borderId="31" xfId="0" applyFont="1" applyFill="1" applyBorder="1" applyAlignment="1" applyProtection="1">
      <alignment horizontal="center" vertical="center" wrapText="1"/>
      <protection locked="0"/>
    </xf>
    <xf numFmtId="0" fontId="0" fillId="2" borderId="30" xfId="0" applyFill="1" applyBorder="1" applyAlignment="1" applyProtection="1">
      <alignment horizontal="center" vertical="center" textRotation="90"/>
      <protection locked="0"/>
    </xf>
    <xf numFmtId="0" fontId="0" fillId="2" borderId="31" xfId="0" applyFill="1" applyBorder="1" applyAlignment="1" applyProtection="1">
      <alignment horizontal="center" vertical="center" textRotation="90"/>
      <protection locked="0"/>
    </xf>
    <xf numFmtId="0" fontId="0" fillId="2" borderId="32" xfId="0" applyFill="1" applyBorder="1" applyAlignment="1">
      <alignment horizontal="center" vertical="top"/>
    </xf>
    <xf numFmtId="0" fontId="23" fillId="2" borderId="0" xfId="0" applyFont="1" applyFill="1" applyAlignment="1">
      <alignment horizontal="left" vertical="top"/>
    </xf>
    <xf numFmtId="0" fontId="23" fillId="2" borderId="0" xfId="0" applyFont="1" applyFill="1" applyAlignment="1">
      <alignment horizontal="left" vertical="top" wrapText="1"/>
    </xf>
    <xf numFmtId="0" fontId="23" fillId="2" borderId="0" xfId="0" applyFont="1" applyFill="1" applyAlignment="1">
      <alignment horizontal="center" vertical="top"/>
    </xf>
    <xf numFmtId="0" fontId="23" fillId="2" borderId="0" xfId="0" applyFont="1" applyFill="1" applyAlignment="1">
      <alignment horizontal="center" vertical="center"/>
    </xf>
    <xf numFmtId="0" fontId="0" fillId="26" borderId="0" xfId="0" applyFill="1" applyProtection="1">
      <protection locked="0"/>
    </xf>
    <xf numFmtId="0" fontId="10" fillId="7" borderId="30" xfId="0" applyFont="1" applyFill="1" applyBorder="1" applyAlignment="1">
      <alignment horizontal="left" vertical="center"/>
    </xf>
    <xf numFmtId="0" fontId="17" fillId="2" borderId="31" xfId="0" applyFont="1" applyFill="1" applyBorder="1" applyAlignment="1" applyProtection="1">
      <alignment horizontal="left" vertical="center" wrapText="1"/>
      <protection locked="0"/>
    </xf>
    <xf numFmtId="0" fontId="10" fillId="7" borderId="31" xfId="0" applyFont="1" applyFill="1" applyBorder="1" applyAlignment="1">
      <alignment horizontal="left" vertical="center"/>
    </xf>
    <xf numFmtId="0" fontId="0" fillId="2" borderId="91" xfId="0" applyFill="1" applyBorder="1" applyAlignment="1">
      <alignment horizontal="center" vertical="top"/>
    </xf>
    <xf numFmtId="0" fontId="0" fillId="2" borderId="41" xfId="0" applyFill="1" applyBorder="1"/>
    <xf numFmtId="0" fontId="23" fillId="2" borderId="41" xfId="0" applyFont="1" applyFill="1" applyBorder="1" applyAlignment="1">
      <alignment horizontal="left" vertical="top"/>
    </xf>
    <xf numFmtId="0" fontId="23" fillId="2" borderId="41" xfId="0" applyFont="1" applyFill="1" applyBorder="1" applyAlignment="1">
      <alignment horizontal="left" vertical="top" wrapText="1"/>
    </xf>
    <xf numFmtId="0" fontId="23" fillId="2" borderId="41" xfId="0" applyFont="1" applyFill="1" applyBorder="1" applyAlignment="1">
      <alignment horizontal="center" vertical="top"/>
    </xf>
    <xf numFmtId="0" fontId="23" fillId="2" borderId="41" xfId="0" applyFont="1" applyFill="1" applyBorder="1" applyAlignment="1">
      <alignment horizontal="center" vertical="center"/>
    </xf>
    <xf numFmtId="0" fontId="0" fillId="2" borderId="41" xfId="0" applyFill="1" applyBorder="1" applyAlignment="1">
      <alignment horizontal="center" vertical="top"/>
    </xf>
    <xf numFmtId="0" fontId="52" fillId="2" borderId="31" xfId="0" applyFont="1" applyFill="1" applyBorder="1" applyAlignment="1">
      <alignment horizontal="center" vertical="center" wrapText="1"/>
    </xf>
    <xf numFmtId="14" fontId="52" fillId="2" borderId="31" xfId="0" applyNumberFormat="1" applyFont="1" applyFill="1" applyBorder="1" applyAlignment="1">
      <alignment horizontal="center" vertical="center" wrapText="1"/>
    </xf>
    <xf numFmtId="0" fontId="31" fillId="2" borderId="31" xfId="0" applyFont="1" applyFill="1" applyBorder="1" applyAlignment="1" applyProtection="1">
      <alignment horizontal="center" vertical="center" wrapText="1"/>
      <protection locked="0"/>
    </xf>
    <xf numFmtId="0" fontId="31" fillId="2" borderId="34" xfId="0" applyFont="1" applyFill="1" applyBorder="1" applyAlignment="1" applyProtection="1">
      <alignment horizontal="center" vertical="center" wrapText="1"/>
      <protection locked="0"/>
    </xf>
    <xf numFmtId="0" fontId="31" fillId="2" borderId="34" xfId="0" applyFont="1" applyFill="1" applyBorder="1" applyAlignment="1" applyProtection="1">
      <alignment horizontal="center" vertical="center" textRotation="90" wrapText="1"/>
      <protection locked="0"/>
    </xf>
    <xf numFmtId="0" fontId="31" fillId="2" borderId="34" xfId="0" applyFont="1" applyFill="1" applyBorder="1" applyAlignment="1" applyProtection="1">
      <alignment horizontal="center" vertical="center" textRotation="90"/>
      <protection locked="0"/>
    </xf>
    <xf numFmtId="9" fontId="31" fillId="2" borderId="34" xfId="0" applyNumberFormat="1" applyFont="1" applyFill="1" applyBorder="1" applyAlignment="1">
      <alignment horizontal="center" vertical="center" textRotation="90"/>
    </xf>
    <xf numFmtId="0" fontId="0" fillId="14" borderId="31" xfId="0" applyFill="1" applyBorder="1" applyAlignment="1">
      <alignment horizontal="center" vertical="center"/>
    </xf>
    <xf numFmtId="0" fontId="31" fillId="2" borderId="31" xfId="0" applyFont="1" applyFill="1" applyBorder="1" applyAlignment="1" applyProtection="1">
      <alignment horizontal="center" vertical="center" textRotation="90" wrapText="1"/>
      <protection locked="0"/>
    </xf>
    <xf numFmtId="0" fontId="31" fillId="2" borderId="31" xfId="0" applyFont="1" applyFill="1" applyBorder="1" applyAlignment="1" applyProtection="1">
      <alignment horizontal="center" vertical="center" textRotation="90"/>
      <protection locked="0"/>
    </xf>
    <xf numFmtId="9" fontId="31" fillId="2" borderId="31" xfId="0" applyNumberFormat="1" applyFont="1" applyFill="1" applyBorder="1" applyAlignment="1">
      <alignment horizontal="center" vertical="center" textRotation="90"/>
    </xf>
    <xf numFmtId="0" fontId="52" fillId="2" borderId="34" xfId="0" applyFont="1" applyFill="1" applyBorder="1" applyAlignment="1">
      <alignment horizontal="center" vertical="center" wrapText="1"/>
    </xf>
    <xf numFmtId="0" fontId="0" fillId="2" borderId="121" xfId="0" applyFill="1" applyBorder="1" applyAlignment="1">
      <alignment vertical="center" wrapText="1"/>
    </xf>
    <xf numFmtId="0" fontId="0" fillId="2" borderId="122" xfId="0" applyFill="1" applyBorder="1" applyAlignment="1">
      <alignment vertical="center"/>
    </xf>
    <xf numFmtId="0" fontId="0" fillId="2" borderId="124" xfId="0" applyFill="1" applyBorder="1" applyAlignment="1">
      <alignment horizontal="left" vertical="center"/>
    </xf>
    <xf numFmtId="0" fontId="0" fillId="2" borderId="121" xfId="0" applyFill="1" applyBorder="1" applyAlignment="1">
      <alignment horizontal="left" vertical="center"/>
    </xf>
    <xf numFmtId="0" fontId="0" fillId="2" borderId="125" xfId="0" applyFill="1" applyBorder="1" applyAlignment="1">
      <alignment vertical="center"/>
    </xf>
    <xf numFmtId="0" fontId="0" fillId="2" borderId="101" xfId="0" applyFill="1" applyBorder="1" applyAlignment="1">
      <alignment horizontal="left" vertical="center"/>
    </xf>
    <xf numFmtId="0" fontId="0" fillId="2" borderId="127" xfId="0" applyFill="1" applyBorder="1" applyAlignment="1">
      <alignment horizontal="left" vertical="center"/>
    </xf>
    <xf numFmtId="0" fontId="0" fillId="2" borderId="102" xfId="0" applyFill="1" applyBorder="1" applyAlignment="1">
      <alignment horizontal="left" vertical="center"/>
    </xf>
    <xf numFmtId="0" fontId="0" fillId="2" borderId="128" xfId="0" applyFill="1" applyBorder="1" applyAlignment="1">
      <alignment horizontal="center" vertical="center" wrapText="1"/>
    </xf>
    <xf numFmtId="0" fontId="0" fillId="2" borderId="27" xfId="0" applyFill="1" applyBorder="1" applyAlignment="1">
      <alignment horizontal="center" vertical="center"/>
    </xf>
    <xf numFmtId="0" fontId="0" fillId="2" borderId="131" xfId="0" applyFill="1" applyBorder="1" applyAlignment="1">
      <alignment horizontal="center" vertical="center" wrapText="1"/>
    </xf>
    <xf numFmtId="0" fontId="0" fillId="2" borderId="131" xfId="0" applyFill="1" applyBorder="1" applyAlignment="1">
      <alignment horizontal="center" vertical="center"/>
    </xf>
    <xf numFmtId="0" fontId="0" fillId="2" borderId="28" xfId="0" applyFill="1" applyBorder="1" applyAlignment="1">
      <alignment horizontal="center" vertical="center"/>
    </xf>
    <xf numFmtId="0" fontId="0" fillId="2" borderId="0" xfId="0" applyFill="1" applyAlignment="1" applyProtection="1">
      <alignment horizontal="center"/>
      <protection locked="0"/>
    </xf>
    <xf numFmtId="0" fontId="0" fillId="26" borderId="0" xfId="0" applyFill="1" applyAlignment="1" applyProtection="1">
      <alignment horizontal="center"/>
      <protection locked="0"/>
    </xf>
    <xf numFmtId="0" fontId="0" fillId="26" borderId="0" xfId="0" applyFill="1" applyAlignment="1" applyProtection="1">
      <alignment horizontal="center" vertical="center"/>
      <protection locked="0"/>
    </xf>
    <xf numFmtId="0" fontId="15" fillId="2" borderId="134" xfId="0" applyFont="1" applyFill="1" applyBorder="1" applyAlignment="1" applyProtection="1">
      <alignment horizontal="center" vertical="center" wrapText="1"/>
      <protection locked="0"/>
    </xf>
    <xf numFmtId="0" fontId="16" fillId="2" borderId="122" xfId="0" applyFont="1" applyFill="1" applyBorder="1" applyAlignment="1" applyProtection="1">
      <alignment horizontal="center" vertical="center" wrapText="1"/>
      <protection locked="0"/>
    </xf>
    <xf numFmtId="0" fontId="17" fillId="2" borderId="122" xfId="0" applyFont="1" applyFill="1" applyBorder="1" applyAlignment="1" applyProtection="1">
      <alignment horizontal="justify" vertical="center" wrapText="1"/>
      <protection locked="0"/>
    </xf>
    <xf numFmtId="0" fontId="0" fillId="2" borderId="122" xfId="0" applyFill="1" applyBorder="1" applyAlignment="1" applyProtection="1">
      <alignment horizontal="center" vertical="center" wrapText="1"/>
      <protection locked="0"/>
    </xf>
    <xf numFmtId="0" fontId="14" fillId="2" borderId="122" xfId="0" applyFont="1" applyFill="1" applyBorder="1" applyAlignment="1" applyProtection="1">
      <alignment horizontal="center" vertical="center" wrapText="1"/>
      <protection locked="0"/>
    </xf>
    <xf numFmtId="9" fontId="0" fillId="2" borderId="122" xfId="0" applyNumberFormat="1" applyFill="1" applyBorder="1" applyAlignment="1" applyProtection="1">
      <alignment horizontal="center" vertical="center" wrapText="1"/>
      <protection locked="0"/>
    </xf>
    <xf numFmtId="9" fontId="0" fillId="2" borderId="122" xfId="0" applyNumberFormat="1" applyFill="1" applyBorder="1" applyAlignment="1">
      <alignment horizontal="center" vertical="center" wrapText="1"/>
    </xf>
    <xf numFmtId="0" fontId="67" fillId="2" borderId="0" xfId="0" applyFont="1" applyFill="1" applyAlignment="1">
      <alignment horizontal="justify" vertical="center"/>
    </xf>
    <xf numFmtId="9" fontId="0" fillId="2" borderId="122" xfId="0" applyNumberFormat="1" applyFill="1" applyBorder="1" applyAlignment="1" applyProtection="1">
      <alignment vertical="center" wrapText="1"/>
      <protection locked="0"/>
    </xf>
    <xf numFmtId="9" fontId="0" fillId="2" borderId="122" xfId="0" applyNumberFormat="1" applyFill="1" applyBorder="1" applyAlignment="1">
      <alignment vertical="center" wrapText="1"/>
    </xf>
    <xf numFmtId="0" fontId="0" fillId="2" borderId="122" xfId="0" applyFill="1" applyBorder="1" applyAlignment="1" applyProtection="1">
      <alignment vertical="center" wrapText="1"/>
      <protection locked="0"/>
    </xf>
    <xf numFmtId="0" fontId="14" fillId="2" borderId="122" xfId="0" applyFont="1" applyFill="1" applyBorder="1" applyAlignment="1" applyProtection="1">
      <alignment vertical="center" wrapText="1"/>
      <protection locked="0"/>
    </xf>
    <xf numFmtId="9" fontId="0" fillId="2" borderId="34" xfId="0" applyNumberFormat="1" applyFill="1" applyBorder="1" applyAlignment="1">
      <alignment horizontal="center" vertical="center" wrapText="1"/>
    </xf>
    <xf numFmtId="9" fontId="31" fillId="2" borderId="31" xfId="0" applyNumberFormat="1" applyFont="1" applyFill="1" applyBorder="1" applyAlignment="1">
      <alignment horizontal="center" vertical="center" wrapText="1"/>
    </xf>
    <xf numFmtId="9" fontId="31" fillId="2" borderId="31" xfId="0" applyNumberFormat="1" applyFont="1" applyFill="1" applyBorder="1" applyAlignment="1">
      <alignment horizontal="center" vertical="center"/>
    </xf>
    <xf numFmtId="0" fontId="31" fillId="9" borderId="31" xfId="0" applyFont="1" applyFill="1" applyBorder="1" applyAlignment="1" applyProtection="1">
      <alignment horizontal="center" vertical="center"/>
      <protection locked="0"/>
    </xf>
    <xf numFmtId="0" fontId="0" fillId="9" borderId="31" xfId="0" applyFill="1" applyBorder="1" applyAlignment="1">
      <alignment horizontal="center" vertical="center" wrapText="1"/>
    </xf>
    <xf numFmtId="0" fontId="31" fillId="9" borderId="31" xfId="0" applyFont="1" applyFill="1" applyBorder="1" applyAlignment="1" applyProtection="1">
      <alignment horizontal="center" vertical="center" wrapText="1"/>
      <protection locked="0"/>
    </xf>
    <xf numFmtId="0" fontId="38" fillId="2" borderId="33" xfId="0" applyFont="1" applyFill="1" applyBorder="1" applyAlignment="1">
      <alignment horizontal="center" vertical="center"/>
    </xf>
    <xf numFmtId="0" fontId="38" fillId="2" borderId="52" xfId="0" applyFont="1" applyFill="1" applyBorder="1" applyAlignment="1">
      <alignment horizontal="center" vertical="center"/>
    </xf>
    <xf numFmtId="0" fontId="0" fillId="2" borderId="73" xfId="0" applyFill="1" applyBorder="1" applyAlignment="1">
      <alignment horizontal="center" vertical="center"/>
    </xf>
    <xf numFmtId="14" fontId="52" fillId="2" borderId="34" xfId="0" applyNumberFormat="1" applyFont="1" applyFill="1" applyBorder="1" applyAlignment="1">
      <alignment horizontal="center" vertical="center" wrapText="1"/>
    </xf>
    <xf numFmtId="0" fontId="0" fillId="2" borderId="135" xfId="0" applyFill="1" applyBorder="1" applyAlignment="1">
      <alignment horizontal="left" vertical="center" wrapText="1"/>
    </xf>
    <xf numFmtId="0" fontId="0" fillId="2" borderId="92" xfId="0" applyFill="1" applyBorder="1" applyAlignment="1" applyProtection="1">
      <alignment horizontal="center" vertical="center" wrapText="1"/>
      <protection locked="0"/>
    </xf>
    <xf numFmtId="0" fontId="3" fillId="2" borderId="92" xfId="0" applyFont="1" applyFill="1" applyBorder="1" applyAlignment="1">
      <alignment horizontal="center" vertical="center" wrapText="1"/>
    </xf>
    <xf numFmtId="0" fontId="3" fillId="2" borderId="92" xfId="0" applyFont="1" applyFill="1" applyBorder="1" applyAlignment="1">
      <alignment horizontal="center" vertical="center"/>
    </xf>
    <xf numFmtId="0" fontId="0" fillId="2" borderId="92" xfId="0" applyFill="1" applyBorder="1" applyAlignment="1">
      <alignment horizontal="center" vertical="center"/>
    </xf>
    <xf numFmtId="0" fontId="17" fillId="2" borderId="92" xfId="0" applyFont="1" applyFill="1" applyBorder="1" applyAlignment="1" applyProtection="1">
      <alignment horizontal="justify" vertical="center" wrapText="1"/>
      <protection locked="0"/>
    </xf>
    <xf numFmtId="9" fontId="0" fillId="2" borderId="92" xfId="0" applyNumberFormat="1" applyFill="1" applyBorder="1" applyAlignment="1">
      <alignment horizontal="center" vertical="center"/>
    </xf>
    <xf numFmtId="164" fontId="0" fillId="2" borderId="92" xfId="1" applyNumberFormat="1" applyFont="1" applyFill="1" applyBorder="1" applyAlignment="1" applyProtection="1">
      <alignment horizontal="center" vertical="center"/>
    </xf>
    <xf numFmtId="14" fontId="0" fillId="2" borderId="92" xfId="0" applyNumberFormat="1" applyFill="1" applyBorder="1" applyAlignment="1" applyProtection="1">
      <alignment horizontal="center" vertical="center"/>
      <protection locked="0"/>
    </xf>
    <xf numFmtId="0" fontId="0" fillId="2" borderId="137" xfId="0" applyFill="1" applyBorder="1" applyAlignment="1" applyProtection="1">
      <alignment horizontal="center" vertical="center"/>
      <protection locked="0"/>
    </xf>
    <xf numFmtId="0" fontId="0" fillId="2" borderId="113" xfId="0" applyFill="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3" xfId="0" applyFont="1" applyFill="1" applyBorder="1" applyAlignment="1">
      <alignment horizontal="center" vertical="center"/>
    </xf>
    <xf numFmtId="0" fontId="0" fillId="2" borderId="113" xfId="0" applyFill="1" applyBorder="1" applyAlignment="1">
      <alignment horizontal="center" vertical="center"/>
    </xf>
    <xf numFmtId="0" fontId="17" fillId="2" borderId="113" xfId="0" applyFont="1" applyFill="1" applyBorder="1" applyAlignment="1" applyProtection="1">
      <alignment horizontal="justify" vertical="center" wrapText="1"/>
      <protection locked="0"/>
    </xf>
    <xf numFmtId="0" fontId="0" fillId="2" borderId="113" xfId="0" applyFill="1" applyBorder="1" applyAlignment="1" applyProtection="1">
      <alignment horizontal="center" vertical="center"/>
      <protection locked="0"/>
    </xf>
    <xf numFmtId="9" fontId="0" fillId="2" borderId="113" xfId="0" applyNumberFormat="1" applyFill="1" applyBorder="1" applyAlignment="1">
      <alignment horizontal="center" vertical="center"/>
    </xf>
    <xf numFmtId="164" fontId="0" fillId="2" borderId="113" xfId="1" applyNumberFormat="1" applyFont="1" applyFill="1" applyBorder="1" applyAlignment="1" applyProtection="1">
      <alignment horizontal="center" vertical="center"/>
    </xf>
    <xf numFmtId="14" fontId="0" fillId="2" borderId="113" xfId="0" applyNumberFormat="1" applyFill="1" applyBorder="1" applyAlignment="1" applyProtection="1">
      <alignment horizontal="center" vertical="center"/>
      <protection locked="0"/>
    </xf>
    <xf numFmtId="0" fontId="0" fillId="2" borderId="139" xfId="0" applyFill="1" applyBorder="1" applyAlignment="1" applyProtection="1">
      <alignment horizontal="center" vertical="center"/>
      <protection locked="0"/>
    </xf>
    <xf numFmtId="14" fontId="52" fillId="2" borderId="60" xfId="0" applyNumberFormat="1" applyFont="1" applyFill="1" applyBorder="1" applyAlignment="1">
      <alignment horizontal="center" vertical="center" wrapText="1"/>
    </xf>
    <xf numFmtId="0" fontId="52" fillId="2" borderId="60" xfId="0" applyFont="1" applyFill="1" applyBorder="1" applyAlignment="1">
      <alignment horizontal="center" vertical="center" wrapText="1"/>
    </xf>
    <xf numFmtId="0" fontId="52" fillId="2" borderId="60" xfId="0" applyFont="1" applyFill="1" applyBorder="1" applyAlignment="1">
      <alignment horizontal="center" vertical="center"/>
    </xf>
    <xf numFmtId="0" fontId="23" fillId="24" borderId="60" xfId="0" applyFont="1" applyFill="1" applyBorder="1" applyAlignment="1">
      <alignment horizontal="center" vertical="center" wrapText="1"/>
    </xf>
    <xf numFmtId="9" fontId="0" fillId="2" borderId="60" xfId="0" applyNumberFormat="1" applyFill="1" applyBorder="1" applyAlignment="1">
      <alignment horizontal="center" vertical="center" wrapText="1"/>
    </xf>
    <xf numFmtId="0" fontId="23" fillId="25" borderId="60" xfId="0" applyFont="1" applyFill="1" applyBorder="1" applyAlignment="1">
      <alignment horizontal="center" vertical="center" wrapText="1"/>
    </xf>
    <xf numFmtId="0" fontId="0" fillId="2" borderId="60" xfId="0" applyFill="1" applyBorder="1" applyAlignment="1">
      <alignment horizontal="center" vertical="center" wrapText="1"/>
    </xf>
    <xf numFmtId="0" fontId="23" fillId="14" borderId="60" xfId="0" applyFont="1" applyFill="1" applyBorder="1" applyAlignment="1">
      <alignment horizontal="center" vertical="center" wrapText="1"/>
    </xf>
    <xf numFmtId="0" fontId="23" fillId="22" borderId="92" xfId="0" applyFont="1" applyFill="1" applyBorder="1" applyAlignment="1">
      <alignment horizontal="center" vertical="center" wrapText="1"/>
    </xf>
    <xf numFmtId="9" fontId="52" fillId="7" borderId="60" xfId="0" applyNumberFormat="1" applyFont="1" applyFill="1" applyBorder="1" applyAlignment="1">
      <alignment horizontal="center" vertical="center" wrapText="1"/>
    </xf>
    <xf numFmtId="9" fontId="23" fillId="2" borderId="60" xfId="0" applyNumberFormat="1" applyFont="1" applyFill="1" applyBorder="1" applyAlignment="1">
      <alignment horizontal="center" vertical="center" wrapText="1"/>
    </xf>
    <xf numFmtId="0" fontId="38" fillId="2" borderId="107" xfId="0" applyFont="1" applyFill="1" applyBorder="1" applyAlignment="1">
      <alignment horizontal="center" vertical="center" wrapText="1"/>
    </xf>
    <xf numFmtId="0" fontId="23" fillId="2" borderId="60" xfId="0" applyFont="1" applyFill="1" applyBorder="1" applyAlignment="1">
      <alignment horizontal="center" vertical="center" wrapText="1"/>
    </xf>
    <xf numFmtId="0" fontId="23" fillId="23" borderId="60" xfId="0" applyFont="1" applyFill="1" applyBorder="1" applyAlignment="1">
      <alignment horizontal="center" vertical="center" wrapText="1"/>
    </xf>
    <xf numFmtId="9" fontId="52" fillId="2" borderId="60" xfId="0" applyNumberFormat="1" applyFont="1" applyFill="1" applyBorder="1" applyAlignment="1">
      <alignment horizontal="center" vertical="center" wrapText="1"/>
    </xf>
    <xf numFmtId="0" fontId="0" fillId="2" borderId="134" xfId="0" applyFill="1" applyBorder="1" applyAlignment="1" applyProtection="1">
      <alignment horizontal="center" vertical="center" wrapText="1"/>
      <protection locked="0"/>
    </xf>
    <xf numFmtId="0" fontId="72" fillId="2" borderId="142" xfId="0" applyFont="1" applyFill="1" applyBorder="1" applyAlignment="1">
      <alignment horizontal="left" vertical="center" wrapText="1"/>
    </xf>
    <xf numFmtId="0" fontId="70" fillId="2" borderId="142" xfId="0" applyFont="1" applyFill="1" applyBorder="1" applyAlignment="1">
      <alignment horizontal="center" vertical="center"/>
    </xf>
    <xf numFmtId="9" fontId="70" fillId="2" borderId="142" xfId="0" applyNumberFormat="1" applyFont="1" applyFill="1" applyBorder="1" applyAlignment="1">
      <alignment horizontal="center" vertical="center"/>
    </xf>
    <xf numFmtId="164" fontId="70" fillId="2" borderId="142" xfId="0" applyNumberFormat="1" applyFont="1" applyFill="1" applyBorder="1" applyAlignment="1">
      <alignment horizontal="center" vertical="center"/>
    </xf>
    <xf numFmtId="0" fontId="73" fillId="2" borderId="142" xfId="0" applyFont="1" applyFill="1" applyBorder="1" applyAlignment="1">
      <alignment horizontal="center" vertical="center" wrapText="1"/>
    </xf>
    <xf numFmtId="0" fontId="73" fillId="2" borderId="142" xfId="0" applyFont="1" applyFill="1" applyBorder="1" applyAlignment="1">
      <alignment horizontal="center" vertical="center"/>
    </xf>
    <xf numFmtId="0" fontId="72" fillId="2" borderId="142"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7" fillId="2" borderId="0" xfId="0" applyFont="1" applyFill="1" applyAlignment="1" applyProtection="1">
      <alignment horizontal="justify" vertical="center" wrapText="1"/>
      <protection locked="0"/>
    </xf>
    <xf numFmtId="9" fontId="0" fillId="2" borderId="0" xfId="0" applyNumberFormat="1" applyFill="1" applyAlignment="1">
      <alignment horizontal="center" vertical="center"/>
    </xf>
    <xf numFmtId="0" fontId="38" fillId="2" borderId="143" xfId="0" applyFont="1" applyFill="1" applyBorder="1" applyAlignment="1">
      <alignment horizontal="center" vertical="center"/>
    </xf>
    <xf numFmtId="0" fontId="73" fillId="2" borderId="144" xfId="0" applyFont="1" applyFill="1" applyBorder="1" applyAlignment="1">
      <alignment horizontal="center" vertical="center"/>
    </xf>
    <xf numFmtId="0" fontId="70" fillId="2" borderId="140" xfId="0" applyFont="1" applyFill="1" applyBorder="1" applyAlignment="1">
      <alignment horizontal="center" vertical="center"/>
    </xf>
    <xf numFmtId="0" fontId="70" fillId="2" borderId="60" xfId="0" applyFont="1" applyFill="1" applyBorder="1" applyAlignment="1">
      <alignment horizontal="center" vertical="center"/>
    </xf>
    <xf numFmtId="0" fontId="0" fillId="2" borderId="60" xfId="0" applyFill="1" applyBorder="1" applyAlignment="1" applyProtection="1">
      <alignment horizontal="center" vertical="center" wrapText="1"/>
      <protection locked="0"/>
    </xf>
    <xf numFmtId="14" fontId="0" fillId="2" borderId="60" xfId="0" applyNumberFormat="1" applyFill="1" applyBorder="1" applyAlignment="1" applyProtection="1">
      <alignment horizontal="center" vertical="center"/>
      <protection locked="0"/>
    </xf>
    <xf numFmtId="0" fontId="11" fillId="2" borderId="30" xfId="0" applyFont="1" applyFill="1" applyBorder="1" applyAlignment="1">
      <alignment vertical="center" textRotation="90" wrapText="1"/>
    </xf>
    <xf numFmtId="0" fontId="0" fillId="2" borderId="52" xfId="0" applyFill="1" applyBorder="1" applyAlignment="1">
      <alignment horizontal="left" vertical="top"/>
    </xf>
    <xf numFmtId="0" fontId="0" fillId="2" borderId="105" xfId="0" applyFill="1" applyBorder="1" applyAlignment="1">
      <alignment horizontal="left" vertical="top" wrapText="1"/>
    </xf>
    <xf numFmtId="164" fontId="0" fillId="2" borderId="31" xfId="1" applyNumberFormat="1" applyFont="1" applyFill="1" applyBorder="1" applyAlignment="1" applyProtection="1">
      <alignment horizontal="center" vertical="center"/>
    </xf>
    <xf numFmtId="0" fontId="0" fillId="2" borderId="105" xfId="0" applyFill="1" applyBorder="1" applyAlignment="1">
      <alignment horizontal="center" vertical="center"/>
    </xf>
    <xf numFmtId="0" fontId="17" fillId="2" borderId="105" xfId="0" applyFont="1" applyFill="1" applyBorder="1" applyAlignment="1" applyProtection="1">
      <alignment horizontal="justify" vertical="center" wrapText="1"/>
      <protection locked="0"/>
    </xf>
    <xf numFmtId="0" fontId="0" fillId="2" borderId="105" xfId="0" applyFill="1" applyBorder="1" applyAlignment="1" applyProtection="1">
      <alignment horizontal="center" vertical="center"/>
      <protection locked="0"/>
    </xf>
    <xf numFmtId="164" fontId="0" fillId="2" borderId="105" xfId="1" applyNumberFormat="1" applyFont="1" applyFill="1" applyBorder="1" applyAlignment="1" applyProtection="1">
      <alignment horizontal="center" vertical="center"/>
    </xf>
    <xf numFmtId="164" fontId="0" fillId="2" borderId="34" xfId="1" applyNumberFormat="1" applyFont="1" applyFill="1" applyBorder="1" applyAlignment="1" applyProtection="1">
      <alignment horizontal="center" vertical="center"/>
    </xf>
    <xf numFmtId="0" fontId="0" fillId="2" borderId="71" xfId="0" applyFill="1" applyBorder="1" applyAlignment="1">
      <alignment horizontal="center" vertical="top"/>
    </xf>
    <xf numFmtId="0" fontId="0" fillId="2" borderId="55" xfId="0" applyFill="1" applyBorder="1" applyAlignment="1">
      <alignment horizontal="center" vertical="top"/>
    </xf>
    <xf numFmtId="0" fontId="52" fillId="14" borderId="60" xfId="0" applyFont="1" applyFill="1" applyBorder="1" applyAlignment="1">
      <alignment horizontal="center" vertical="center" wrapText="1"/>
    </xf>
    <xf numFmtId="0" fontId="38" fillId="2" borderId="56" xfId="0" applyFont="1" applyFill="1" applyBorder="1" applyAlignment="1">
      <alignment horizontal="center" vertical="center" wrapText="1"/>
    </xf>
    <xf numFmtId="0" fontId="74" fillId="13" borderId="145" xfId="0" applyFont="1" applyFill="1" applyBorder="1" applyAlignment="1">
      <alignment horizontal="center" vertical="center" wrapText="1" readingOrder="1"/>
    </xf>
    <xf numFmtId="0" fontId="23" fillId="22" borderId="146" xfId="0" applyFont="1" applyFill="1" applyBorder="1" applyAlignment="1">
      <alignment horizontal="center" vertical="center" wrapText="1"/>
    </xf>
    <xf numFmtId="0" fontId="23" fillId="22" borderId="147" xfId="0" applyFont="1" applyFill="1" applyBorder="1" applyAlignment="1">
      <alignment horizontal="center" vertical="center" wrapText="1"/>
    </xf>
    <xf numFmtId="9" fontId="0" fillId="2" borderId="61" xfId="0" applyNumberFormat="1" applyFill="1" applyBorder="1" applyAlignment="1">
      <alignment horizontal="center" vertical="center" wrapText="1"/>
    </xf>
    <xf numFmtId="0" fontId="23" fillId="14" borderId="61" xfId="0" applyFont="1" applyFill="1" applyBorder="1" applyAlignment="1">
      <alignment horizontal="center" vertical="center" wrapText="1"/>
    </xf>
    <xf numFmtId="0" fontId="23" fillId="24" borderId="61" xfId="0" applyFont="1" applyFill="1" applyBorder="1" applyAlignment="1">
      <alignment horizontal="center" vertical="center" wrapText="1"/>
    </xf>
    <xf numFmtId="0" fontId="0" fillId="9" borderId="0" xfId="0" applyFill="1" applyAlignment="1">
      <alignment horizontal="center" vertical="center" wrapText="1"/>
    </xf>
    <xf numFmtId="14" fontId="52" fillId="2" borderId="61" xfId="0" applyNumberFormat="1" applyFont="1" applyFill="1" applyBorder="1" applyAlignment="1">
      <alignment horizontal="center" vertical="center"/>
    </xf>
    <xf numFmtId="0" fontId="52" fillId="2" borderId="61" xfId="0" applyFont="1" applyFill="1" applyBorder="1" applyAlignment="1">
      <alignment horizontal="center" vertical="center" wrapText="1"/>
    </xf>
    <xf numFmtId="0" fontId="52" fillId="2" borderId="61" xfId="0" applyFont="1" applyFill="1" applyBorder="1" applyAlignment="1">
      <alignment horizontal="center" vertical="center"/>
    </xf>
    <xf numFmtId="0" fontId="3" fillId="0" borderId="122" xfId="0" applyFont="1" applyBorder="1" applyAlignment="1">
      <alignment horizontal="center" vertical="center" wrapText="1"/>
    </xf>
    <xf numFmtId="0" fontId="3" fillId="0" borderId="122" xfId="0" applyFont="1" applyBorder="1" applyAlignment="1">
      <alignment horizontal="center" vertical="center"/>
    </xf>
    <xf numFmtId="164" fontId="0" fillId="2" borderId="122" xfId="1" applyNumberFormat="1" applyFont="1" applyFill="1" applyBorder="1" applyAlignment="1" applyProtection="1">
      <alignment horizontal="center" vertical="center"/>
    </xf>
    <xf numFmtId="9" fontId="0" fillId="2" borderId="122" xfId="0" applyNumberFormat="1" applyFill="1" applyBorder="1" applyAlignment="1">
      <alignment horizontal="center" vertical="center"/>
    </xf>
    <xf numFmtId="0" fontId="0" fillId="2" borderId="122" xfId="0" applyFill="1" applyBorder="1" applyAlignment="1" applyProtection="1">
      <alignment horizontal="center" vertical="center"/>
      <protection locked="0"/>
    </xf>
    <xf numFmtId="0" fontId="0" fillId="2" borderId="122" xfId="0" applyFill="1" applyBorder="1" applyAlignment="1">
      <alignment horizontal="center" vertical="center"/>
    </xf>
    <xf numFmtId="0" fontId="47" fillId="6" borderId="149" xfId="0" applyFont="1" applyFill="1" applyBorder="1" applyAlignment="1">
      <alignment vertical="center" textRotation="90" wrapText="1"/>
    </xf>
    <xf numFmtId="0" fontId="47" fillId="6" borderId="0" xfId="0" applyFont="1" applyFill="1" applyAlignment="1">
      <alignment horizontal="center" vertical="center" textRotation="90" wrapText="1"/>
    </xf>
    <xf numFmtId="0" fontId="58" fillId="2" borderId="41" xfId="0" applyFont="1" applyFill="1" applyBorder="1" applyAlignment="1">
      <alignment horizontal="center" vertical="center" wrapText="1"/>
    </xf>
    <xf numFmtId="0" fontId="58" fillId="2" borderId="0" xfId="0" applyFont="1" applyFill="1" applyAlignment="1">
      <alignment horizontal="center" vertical="center" wrapText="1"/>
    </xf>
    <xf numFmtId="0" fontId="0" fillId="2" borderId="59" xfId="0" applyFill="1" applyBorder="1" applyAlignment="1" applyProtection="1">
      <alignment horizontal="center" vertical="center" wrapText="1"/>
      <protection locked="0"/>
    </xf>
    <xf numFmtId="0" fontId="14" fillId="2" borderId="59" xfId="0" applyFont="1" applyFill="1" applyBorder="1" applyAlignment="1" applyProtection="1">
      <alignment horizontal="center" vertical="center" wrapText="1"/>
      <protection locked="0"/>
    </xf>
    <xf numFmtId="0" fontId="3" fillId="0" borderId="59" xfId="0" applyFont="1" applyBorder="1" applyAlignment="1">
      <alignment horizontal="center" vertical="center" wrapText="1"/>
    </xf>
    <xf numFmtId="9" fontId="0" fillId="2" borderId="59" xfId="0" applyNumberFormat="1" applyFill="1" applyBorder="1" applyAlignment="1">
      <alignment horizontal="center" vertical="center" wrapText="1"/>
    </xf>
    <xf numFmtId="9" fontId="0" fillId="2" borderId="59" xfId="0" applyNumberFormat="1" applyFill="1" applyBorder="1" applyAlignment="1" applyProtection="1">
      <alignment horizontal="center" vertical="center" wrapText="1"/>
      <protection locked="0"/>
    </xf>
    <xf numFmtId="0" fontId="3" fillId="0" borderId="51" xfId="0" applyFont="1" applyBorder="1" applyAlignment="1">
      <alignment horizontal="center" vertical="center" wrapText="1"/>
    </xf>
    <xf numFmtId="9" fontId="0" fillId="2" borderId="51" xfId="0" applyNumberFormat="1" applyFill="1" applyBorder="1" applyAlignment="1">
      <alignment horizontal="center" vertical="center" wrapText="1"/>
    </xf>
    <xf numFmtId="0" fontId="3" fillId="0" borderId="51" xfId="0" applyFont="1" applyBorder="1" applyAlignment="1">
      <alignment horizontal="center" vertical="center"/>
    </xf>
    <xf numFmtId="0" fontId="23" fillId="2" borderId="51" xfId="0" applyFont="1" applyFill="1" applyBorder="1" applyAlignment="1">
      <alignment horizontal="center" vertical="center"/>
    </xf>
    <xf numFmtId="0" fontId="16" fillId="2" borderId="51" xfId="0" applyFont="1" applyFill="1" applyBorder="1" applyAlignment="1" applyProtection="1">
      <alignment horizontal="center" vertical="center" wrapText="1"/>
      <protection locked="0"/>
    </xf>
    <xf numFmtId="0" fontId="25" fillId="2" borderId="51" xfId="0" applyFont="1" applyFill="1" applyBorder="1" applyAlignment="1" applyProtection="1">
      <alignment horizontal="justify" vertical="center" wrapText="1"/>
      <protection locked="0"/>
    </xf>
    <xf numFmtId="0" fontId="23" fillId="2" borderId="51" xfId="0" applyFont="1" applyFill="1" applyBorder="1" applyAlignment="1" applyProtection="1">
      <alignment horizontal="center" vertical="center"/>
      <protection locked="0"/>
    </xf>
    <xf numFmtId="9" fontId="23" fillId="2" borderId="51" xfId="0" applyNumberFormat="1" applyFont="1" applyFill="1" applyBorder="1" applyAlignment="1">
      <alignment horizontal="center" vertical="center"/>
    </xf>
    <xf numFmtId="164" fontId="23" fillId="2" borderId="51" xfId="1" applyNumberFormat="1" applyFont="1" applyFill="1" applyBorder="1" applyAlignment="1" applyProtection="1">
      <alignment horizontal="center" vertical="center"/>
    </xf>
    <xf numFmtId="0" fontId="3" fillId="2" borderId="51" xfId="0" applyFont="1" applyFill="1" applyBorder="1" applyAlignment="1">
      <alignment horizontal="center" vertical="center" wrapText="1"/>
    </xf>
    <xf numFmtId="9" fontId="0" fillId="2" borderId="51" xfId="0" applyNumberFormat="1" applyFill="1" applyBorder="1" applyAlignment="1">
      <alignment horizontal="center" vertical="center"/>
    </xf>
    <xf numFmtId="0" fontId="3" fillId="2" borderId="51" xfId="0" applyFont="1" applyFill="1" applyBorder="1" applyAlignment="1">
      <alignment horizontal="center" vertical="center"/>
    </xf>
    <xf numFmtId="0" fontId="0" fillId="2" borderId="55" xfId="0" applyFill="1" applyBorder="1" applyAlignment="1" applyProtection="1">
      <alignment horizontal="center" vertical="center"/>
      <protection locked="0"/>
    </xf>
    <xf numFmtId="0" fontId="40" fillId="2" borderId="30" xfId="0" applyFont="1" applyFill="1" applyBorder="1" applyAlignment="1" applyProtection="1">
      <alignment horizontal="center" vertical="center" wrapText="1"/>
      <protection locked="0"/>
    </xf>
    <xf numFmtId="0" fontId="11" fillId="2" borderId="51" xfId="0" applyFont="1" applyFill="1" applyBorder="1" applyAlignment="1">
      <alignment vertical="center" textRotation="90" wrapText="1"/>
    </xf>
    <xf numFmtId="0" fontId="79" fillId="5" borderId="38" xfId="0" applyFont="1" applyFill="1" applyBorder="1" applyAlignment="1">
      <alignment horizontal="center" vertical="center" wrapText="1"/>
    </xf>
    <xf numFmtId="0" fontId="0" fillId="27" borderId="31" xfId="0" applyFill="1" applyBorder="1" applyAlignment="1" applyProtection="1">
      <alignment horizontal="center" vertical="center" wrapText="1"/>
      <protection locked="0"/>
    </xf>
    <xf numFmtId="9" fontId="0" fillId="27" borderId="31" xfId="0" applyNumberFormat="1" applyFill="1" applyBorder="1" applyAlignment="1" applyProtection="1">
      <alignment horizontal="center" vertical="center" wrapText="1"/>
      <protection locked="0"/>
    </xf>
    <xf numFmtId="0" fontId="0" fillId="27" borderId="31" xfId="0" applyFill="1" applyBorder="1" applyAlignment="1">
      <alignment horizontal="center" vertical="center"/>
    </xf>
    <xf numFmtId="0" fontId="17" fillId="27" borderId="31" xfId="0" applyFont="1" applyFill="1" applyBorder="1" applyAlignment="1" applyProtection="1">
      <alignment horizontal="justify" vertical="center" wrapText="1"/>
      <protection locked="0"/>
    </xf>
    <xf numFmtId="0" fontId="0" fillId="27" borderId="30" xfId="0" applyFill="1" applyBorder="1" applyAlignment="1" applyProtection="1">
      <alignment horizontal="center" vertical="center"/>
      <protection locked="0"/>
    </xf>
    <xf numFmtId="9" fontId="0" fillId="27" borderId="30" xfId="0" applyNumberFormat="1" applyFill="1" applyBorder="1" applyAlignment="1">
      <alignment horizontal="center" vertical="center"/>
    </xf>
    <xf numFmtId="164" fontId="0" fillId="27" borderId="30" xfId="1" applyNumberFormat="1" applyFont="1" applyFill="1" applyBorder="1" applyAlignment="1" applyProtection="1">
      <alignment horizontal="center" vertical="center"/>
    </xf>
    <xf numFmtId="0" fontId="0" fillId="27" borderId="30" xfId="0" applyFill="1" applyBorder="1" applyAlignment="1">
      <alignment horizontal="center" vertical="top"/>
    </xf>
    <xf numFmtId="9" fontId="0" fillId="27" borderId="31" xfId="0" applyNumberFormat="1" applyFill="1" applyBorder="1" applyAlignment="1">
      <alignment horizontal="center" vertical="center" wrapText="1"/>
    </xf>
    <xf numFmtId="0" fontId="0" fillId="27" borderId="31" xfId="0" applyFill="1" applyBorder="1" applyAlignment="1" applyProtection="1">
      <alignment horizontal="center" vertical="center"/>
      <protection locked="0"/>
    </xf>
    <xf numFmtId="9" fontId="0" fillId="27" borderId="31" xfId="0" applyNumberFormat="1" applyFill="1" applyBorder="1" applyAlignment="1">
      <alignment horizontal="center" vertical="center"/>
    </xf>
    <xf numFmtId="164" fontId="0" fillId="27" borderId="31" xfId="1" applyNumberFormat="1" applyFont="1" applyFill="1" applyBorder="1" applyAlignment="1" applyProtection="1">
      <alignment horizontal="center" vertical="center"/>
    </xf>
    <xf numFmtId="0" fontId="0" fillId="27" borderId="31" xfId="0" applyFill="1" applyBorder="1" applyAlignment="1">
      <alignment horizontal="center" vertical="top"/>
    </xf>
    <xf numFmtId="0" fontId="14" fillId="27" borderId="31" xfId="0" applyFont="1" applyFill="1" applyBorder="1" applyAlignment="1" applyProtection="1">
      <alignment horizontal="center" vertical="center" wrapText="1"/>
      <protection locked="0"/>
    </xf>
    <xf numFmtId="0" fontId="57" fillId="27" borderId="30" xfId="0" applyFont="1" applyFill="1" applyBorder="1" applyAlignment="1">
      <alignment horizontal="center" vertical="center" wrapText="1"/>
    </xf>
    <xf numFmtId="0" fontId="57" fillId="27" borderId="0" xfId="0" applyFont="1" applyFill="1" applyAlignment="1">
      <alignment horizontal="center" vertical="center" wrapText="1"/>
    </xf>
    <xf numFmtId="0" fontId="0" fillId="27" borderId="0" xfId="0" applyFill="1" applyAlignment="1" applyProtection="1">
      <alignment horizontal="center" vertical="center" wrapText="1"/>
      <protection locked="0"/>
    </xf>
    <xf numFmtId="0" fontId="14" fillId="27" borderId="0" xfId="0" applyFont="1" applyFill="1" applyAlignment="1" applyProtection="1">
      <alignment horizontal="center" vertical="center" wrapText="1"/>
      <protection locked="0"/>
    </xf>
    <xf numFmtId="0" fontId="3" fillId="27" borderId="0" xfId="0" applyFont="1" applyFill="1" applyAlignment="1">
      <alignment horizontal="center" vertical="center" wrapText="1"/>
    </xf>
    <xf numFmtId="9" fontId="0" fillId="27" borderId="0" xfId="0" applyNumberFormat="1" applyFill="1" applyAlignment="1">
      <alignment horizontal="center" vertical="center" wrapText="1"/>
    </xf>
    <xf numFmtId="9" fontId="0" fillId="27" borderId="0" xfId="0" applyNumberFormat="1" applyFill="1" applyAlignment="1" applyProtection="1">
      <alignment horizontal="center" vertical="center" wrapText="1"/>
      <protection locked="0"/>
    </xf>
    <xf numFmtId="0" fontId="3" fillId="0" borderId="0" xfId="0" applyFont="1" applyAlignment="1">
      <alignment horizontal="center" vertical="center" wrapText="1"/>
    </xf>
    <xf numFmtId="0" fontId="3" fillId="0" borderId="0" xfId="0" applyFont="1" applyAlignment="1">
      <alignment horizontal="center" vertical="center"/>
    </xf>
    <xf numFmtId="0" fontId="0" fillId="27" borderId="0" xfId="0" applyFill="1" applyAlignment="1">
      <alignment horizontal="center" vertical="center"/>
    </xf>
    <xf numFmtId="0" fontId="17" fillId="27" borderId="0" xfId="0" applyFont="1" applyFill="1" applyAlignment="1" applyProtection="1">
      <alignment horizontal="justify" vertical="center" wrapText="1"/>
      <protection locked="0"/>
    </xf>
    <xf numFmtId="0" fontId="0" fillId="27" borderId="0" xfId="0" applyFill="1" applyAlignment="1" applyProtection="1">
      <alignment horizontal="center" vertical="center"/>
      <protection locked="0"/>
    </xf>
    <xf numFmtId="9" fontId="0" fillId="27" borderId="0" xfId="0" applyNumberFormat="1" applyFill="1" applyAlignment="1">
      <alignment horizontal="center" vertical="center"/>
    </xf>
    <xf numFmtId="164" fontId="0" fillId="27" borderId="0" xfId="1" applyNumberFormat="1" applyFont="1" applyFill="1" applyBorder="1" applyAlignment="1" applyProtection="1">
      <alignment horizontal="center" vertical="center"/>
    </xf>
    <xf numFmtId="0" fontId="0" fillId="27" borderId="0" xfId="0" applyFill="1" applyAlignment="1">
      <alignment horizontal="center" vertical="top"/>
    </xf>
    <xf numFmtId="0" fontId="3" fillId="14" borderId="31"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6" borderId="31" xfId="0" applyFont="1" applyFill="1" applyBorder="1" applyAlignment="1">
      <alignment horizontal="center" vertical="center"/>
    </xf>
    <xf numFmtId="0" fontId="39" fillId="9" borderId="30" xfId="0" applyFont="1" applyFill="1" applyBorder="1" applyAlignment="1">
      <alignment horizontal="center" vertical="center" wrapText="1"/>
    </xf>
    <xf numFmtId="0" fontId="39" fillId="9" borderId="30" xfId="0" applyFont="1" applyFill="1" applyBorder="1" applyAlignment="1">
      <alignment horizontal="center" vertical="center"/>
    </xf>
    <xf numFmtId="0" fontId="39" fillId="9" borderId="31" xfId="0" applyFont="1" applyFill="1" applyBorder="1" applyAlignment="1">
      <alignment horizontal="center" vertical="center" wrapText="1"/>
    </xf>
    <xf numFmtId="0" fontId="39" fillId="9" borderId="31" xfId="0" applyFont="1" applyFill="1" applyBorder="1" applyAlignment="1">
      <alignment horizontal="center" vertical="center"/>
    </xf>
    <xf numFmtId="0" fontId="0" fillId="2" borderId="51" xfId="0" applyFill="1" applyBorder="1" applyAlignment="1" applyProtection="1">
      <alignment horizontal="center" vertical="center" wrapText="1"/>
      <protection locked="0"/>
    </xf>
    <xf numFmtId="0" fontId="17" fillId="2" borderId="31" xfId="0" applyFont="1" applyFill="1" applyBorder="1" applyAlignment="1" applyProtection="1">
      <alignment horizontal="center" vertical="center" wrapText="1"/>
      <protection locked="0"/>
    </xf>
    <xf numFmtId="0" fontId="38" fillId="2" borderId="0" xfId="0" applyFont="1" applyFill="1" applyAlignment="1">
      <alignment horizontal="center" vertical="center" wrapText="1"/>
    </xf>
    <xf numFmtId="0" fontId="0" fillId="2" borderId="52" xfId="0" applyFill="1" applyBorder="1" applyAlignment="1" applyProtection="1">
      <alignment horizontal="center" vertical="center" wrapText="1"/>
      <protection locked="0"/>
    </xf>
    <xf numFmtId="0" fontId="0" fillId="2" borderId="71" xfId="0" applyFill="1" applyBorder="1" applyAlignment="1" applyProtection="1">
      <alignment horizontal="center" vertical="center" wrapText="1"/>
      <protection locked="0"/>
    </xf>
    <xf numFmtId="0" fontId="14" fillId="2" borderId="52" xfId="0" applyFont="1" applyFill="1" applyBorder="1" applyAlignment="1" applyProtection="1">
      <alignment horizontal="center" vertical="center" wrapText="1"/>
      <protection locked="0"/>
    </xf>
    <xf numFmtId="0" fontId="0" fillId="2" borderId="105"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9" fontId="0" fillId="2" borderId="0" xfId="0" applyNumberFormat="1" applyFill="1" applyAlignment="1">
      <alignment horizontal="center" vertical="center" wrapText="1"/>
    </xf>
    <xf numFmtId="9" fontId="0" fillId="2" borderId="0" xfId="0" applyNumberFormat="1" applyFill="1" applyAlignment="1" applyProtection="1">
      <alignment horizontal="center" vertical="center" wrapText="1"/>
      <protection locked="0"/>
    </xf>
    <xf numFmtId="9" fontId="0" fillId="2" borderId="105" xfId="0" applyNumberFormat="1" applyFill="1" applyBorder="1" applyAlignment="1">
      <alignment horizontal="center" vertical="center" wrapText="1"/>
    </xf>
    <xf numFmtId="0" fontId="3" fillId="2" borderId="105" xfId="0" applyFont="1" applyFill="1" applyBorder="1" applyAlignment="1">
      <alignment horizontal="center" vertical="center"/>
    </xf>
    <xf numFmtId="0" fontId="21" fillId="2" borderId="51" xfId="0" applyFont="1" applyFill="1" applyBorder="1" applyAlignment="1">
      <alignment vertical="center" textRotation="90" wrapText="1"/>
    </xf>
    <xf numFmtId="0" fontId="21" fillId="2" borderId="30" xfId="0" applyFont="1" applyFill="1" applyBorder="1" applyAlignment="1">
      <alignment vertical="center" textRotation="90" wrapText="1"/>
    </xf>
    <xf numFmtId="0" fontId="38" fillId="2" borderId="31" xfId="0" applyFont="1" applyFill="1" applyBorder="1" applyAlignment="1">
      <alignment horizontal="center" vertical="center"/>
    </xf>
    <xf numFmtId="0" fontId="0" fillId="2" borderId="31" xfId="0" applyFill="1" applyBorder="1" applyAlignment="1" applyProtection="1">
      <alignment horizontal="center" vertical="center" wrapText="1"/>
      <protection locked="0"/>
    </xf>
    <xf numFmtId="0" fontId="14" fillId="2" borderId="31" xfId="0" applyFont="1" applyFill="1" applyBorder="1" applyAlignment="1" applyProtection="1">
      <alignment horizontal="center" vertical="center" wrapText="1"/>
      <protection locked="0"/>
    </xf>
    <xf numFmtId="0" fontId="3" fillId="0" borderId="31" xfId="0" applyFont="1" applyBorder="1" applyAlignment="1">
      <alignment horizontal="center" vertical="center" wrapText="1"/>
    </xf>
    <xf numFmtId="9" fontId="0" fillId="2" borderId="31" xfId="0" applyNumberFormat="1" applyFill="1" applyBorder="1" applyAlignment="1">
      <alignment horizontal="center" vertical="center" wrapText="1"/>
    </xf>
    <xf numFmtId="9" fontId="0" fillId="2" borderId="31" xfId="0" applyNumberFormat="1" applyFill="1" applyBorder="1" applyAlignment="1" applyProtection="1">
      <alignment horizontal="center" vertical="center" wrapText="1"/>
      <protection locked="0"/>
    </xf>
    <xf numFmtId="0" fontId="3" fillId="0" borderId="31" xfId="0" applyFont="1" applyBorder="1" applyAlignment="1">
      <alignment horizontal="center" vertical="center"/>
    </xf>
    <xf numFmtId="0" fontId="21" fillId="2" borderId="133" xfId="0" applyFont="1" applyFill="1" applyBorder="1" applyAlignment="1">
      <alignment horizontal="center" vertical="center" textRotation="90" wrapText="1"/>
    </xf>
    <xf numFmtId="0" fontId="21" fillId="2" borderId="51" xfId="0" applyFont="1" applyFill="1" applyBorder="1" applyAlignment="1">
      <alignment horizontal="center" vertical="center" textRotation="90" wrapText="1"/>
    </xf>
    <xf numFmtId="0" fontId="10" fillId="7" borderId="154" xfId="0" applyFont="1" applyFill="1" applyBorder="1" applyAlignment="1">
      <alignment horizontal="left" vertical="center"/>
    </xf>
    <xf numFmtId="0" fontId="10" fillId="7" borderId="69" xfId="0" applyFont="1" applyFill="1" applyBorder="1" applyAlignment="1">
      <alignment horizontal="left" vertical="center"/>
    </xf>
    <xf numFmtId="0" fontId="65" fillId="27" borderId="51" xfId="0" applyFont="1" applyFill="1" applyBorder="1" applyAlignment="1">
      <alignment horizontal="center" vertical="center" textRotation="90" wrapText="1"/>
    </xf>
    <xf numFmtId="0" fontId="55" fillId="27" borderId="51" xfId="0" applyFont="1" applyFill="1" applyBorder="1" applyAlignment="1">
      <alignment horizontal="center" vertical="center" textRotation="90" wrapText="1"/>
    </xf>
    <xf numFmtId="0" fontId="55" fillId="27" borderId="30" xfId="0" applyFont="1" applyFill="1" applyBorder="1" applyAlignment="1">
      <alignment horizontal="center" vertical="center" textRotation="90" wrapText="1"/>
    </xf>
    <xf numFmtId="0" fontId="66" fillId="2" borderId="40" xfId="0" applyFont="1" applyFill="1" applyBorder="1" applyAlignment="1">
      <alignment horizontal="center" vertical="center" textRotation="90" wrapText="1"/>
    </xf>
    <xf numFmtId="0" fontId="34" fillId="6" borderId="119" xfId="0" applyFont="1" applyFill="1" applyBorder="1" applyAlignment="1">
      <alignment horizontal="center" vertical="center" textRotation="90" wrapText="1"/>
    </xf>
    <xf numFmtId="0" fontId="34" fillId="6" borderId="0" xfId="0" applyFont="1" applyFill="1" applyAlignment="1">
      <alignment horizontal="center" vertical="center" textRotation="90" wrapText="1"/>
    </xf>
    <xf numFmtId="0" fontId="34" fillId="6" borderId="118" xfId="0" applyFont="1" applyFill="1" applyBorder="1" applyAlignment="1">
      <alignment horizontal="center" vertical="center" textRotation="90" wrapText="1"/>
    </xf>
    <xf numFmtId="0" fontId="10" fillId="7" borderId="26" xfId="0" applyFont="1" applyFill="1" applyBorder="1" applyAlignment="1">
      <alignment horizontal="left" vertical="center"/>
    </xf>
    <xf numFmtId="0" fontId="10" fillId="7" borderId="27" xfId="0" applyFont="1" applyFill="1" applyBorder="1" applyAlignment="1">
      <alignment horizontal="left" vertical="center"/>
    </xf>
    <xf numFmtId="0" fontId="10" fillId="7" borderId="28" xfId="0" applyFont="1" applyFill="1" applyBorder="1" applyAlignment="1">
      <alignment horizontal="left" vertical="center"/>
    </xf>
    <xf numFmtId="0" fontId="66" fillId="2" borderId="51" xfId="0" applyFont="1" applyFill="1" applyBorder="1" applyAlignment="1">
      <alignment horizontal="center" vertical="center" textRotation="90" wrapText="1"/>
    </xf>
    <xf numFmtId="0" fontId="66" fillId="2" borderId="30" xfId="0" applyFont="1" applyFill="1" applyBorder="1" applyAlignment="1">
      <alignment horizontal="center" vertical="center" textRotation="90" wrapText="1"/>
    </xf>
    <xf numFmtId="0" fontId="58" fillId="2" borderId="71" xfId="0" applyFont="1" applyFill="1" applyBorder="1" applyAlignment="1">
      <alignment horizontal="center" vertical="center" wrapText="1"/>
    </xf>
    <xf numFmtId="0" fontId="58" fillId="2" borderId="73" xfId="0" applyFont="1" applyFill="1" applyBorder="1" applyAlignment="1">
      <alignment horizontal="center" vertical="center" wrapText="1"/>
    </xf>
    <xf numFmtId="0" fontId="0" fillId="2" borderId="34" xfId="0" applyFill="1" applyBorder="1" applyAlignment="1" applyProtection="1">
      <alignment horizontal="center" vertical="center" wrapText="1"/>
      <protection locked="0"/>
    </xf>
    <xf numFmtId="0" fontId="0" fillId="2" borderId="30" xfId="0" applyFill="1" applyBorder="1" applyAlignment="1" applyProtection="1">
      <alignment horizontal="center" vertical="center" wrapText="1"/>
      <protection locked="0"/>
    </xf>
    <xf numFmtId="0" fontId="3" fillId="0" borderId="30" xfId="0" applyFont="1" applyBorder="1" applyAlignment="1">
      <alignment horizontal="center" vertical="center" wrapText="1"/>
    </xf>
    <xf numFmtId="9" fontId="0" fillId="2" borderId="30" xfId="0" applyNumberFormat="1" applyFill="1" applyBorder="1" applyAlignment="1">
      <alignment horizontal="center" vertical="center" wrapText="1"/>
    </xf>
    <xf numFmtId="0" fontId="3" fillId="0" borderId="30" xfId="0" applyFont="1" applyBorder="1" applyAlignment="1">
      <alignment horizontal="center" vertical="center"/>
    </xf>
    <xf numFmtId="164" fontId="1" fillId="2" borderId="30" xfId="1" applyNumberFormat="1" applyFont="1" applyFill="1" applyBorder="1" applyAlignment="1" applyProtection="1">
      <alignment horizontal="center" vertical="center"/>
    </xf>
    <xf numFmtId="164" fontId="1" fillId="2" borderId="31" xfId="1" applyNumberFormat="1" applyFont="1" applyFill="1" applyBorder="1" applyAlignment="1" applyProtection="1">
      <alignment horizontal="center" vertical="center"/>
    </xf>
    <xf numFmtId="9" fontId="0" fillId="2" borderId="30" xfId="0" applyNumberFormat="1" applyFill="1" applyBorder="1" applyAlignment="1">
      <alignment horizontal="center" vertical="center"/>
    </xf>
    <xf numFmtId="9" fontId="0" fillId="2" borderId="31" xfId="0" applyNumberFormat="1" applyFill="1" applyBorder="1" applyAlignment="1">
      <alignment horizontal="center" vertical="center"/>
    </xf>
    <xf numFmtId="0" fontId="0" fillId="2" borderId="73" xfId="0" applyFill="1" applyBorder="1" applyAlignment="1">
      <alignment horizontal="center" vertical="center" wrapText="1"/>
    </xf>
    <xf numFmtId="0" fontId="0" fillId="2" borderId="31" xfId="0" applyFill="1" applyBorder="1" applyAlignment="1">
      <alignment horizontal="center" vertical="center" wrapText="1"/>
    </xf>
    <xf numFmtId="0" fontId="11" fillId="2" borderId="133" xfId="0" applyFont="1" applyFill="1" applyBorder="1" applyAlignment="1">
      <alignment horizontal="center" vertical="center" textRotation="90" wrapText="1"/>
    </xf>
    <xf numFmtId="0" fontId="11" fillId="2" borderId="51" xfId="0" applyFont="1" applyFill="1" applyBorder="1" applyAlignment="1">
      <alignment horizontal="center" vertical="center" textRotation="90" wrapText="1"/>
    </xf>
    <xf numFmtId="0" fontId="10" fillId="7" borderId="152" xfId="0" applyFont="1" applyFill="1" applyBorder="1" applyAlignment="1">
      <alignment horizontal="left" vertical="center"/>
    </xf>
    <xf numFmtId="0" fontId="10" fillId="7" borderId="151" xfId="0" applyFont="1" applyFill="1" applyBorder="1" applyAlignment="1">
      <alignment horizontal="left" vertical="center"/>
    </xf>
    <xf numFmtId="0" fontId="3" fillId="2" borderId="31" xfId="0" applyFont="1" applyFill="1" applyBorder="1" applyAlignment="1">
      <alignment horizontal="center" vertical="center" wrapText="1"/>
    </xf>
    <xf numFmtId="0" fontId="3" fillId="2" borderId="31" xfId="0" applyFont="1" applyFill="1" applyBorder="1" applyAlignment="1">
      <alignment horizontal="center" vertical="center"/>
    </xf>
    <xf numFmtId="0" fontId="58" fillId="2" borderId="33" xfId="0" applyFont="1" applyFill="1" applyBorder="1" applyAlignment="1">
      <alignment horizontal="center" vertical="center" wrapText="1"/>
    </xf>
    <xf numFmtId="0" fontId="58" fillId="2" borderId="52" xfId="0" applyFont="1" applyFill="1" applyBorder="1" applyAlignment="1">
      <alignment horizontal="center" vertical="center" wrapText="1"/>
    </xf>
    <xf numFmtId="0" fontId="11" fillId="2" borderId="34" xfId="0" applyFont="1" applyFill="1" applyBorder="1" applyAlignment="1">
      <alignment horizontal="center" vertical="center" textRotation="90" wrapText="1"/>
    </xf>
    <xf numFmtId="0" fontId="11" fillId="2" borderId="30" xfId="0" applyFont="1" applyFill="1" applyBorder="1" applyAlignment="1">
      <alignment horizontal="center" vertical="center" textRotation="90" wrapText="1"/>
    </xf>
    <xf numFmtId="0" fontId="47" fillId="6" borderId="47" xfId="0" applyFont="1" applyFill="1" applyBorder="1" applyAlignment="1">
      <alignment horizontal="center" vertical="center" textRotation="90" wrapText="1"/>
    </xf>
    <xf numFmtId="0" fontId="47" fillId="6" borderId="0" xfId="0" applyFont="1" applyFill="1" applyAlignment="1">
      <alignment horizontal="center" vertical="center" textRotation="90" wrapText="1"/>
    </xf>
    <xf numFmtId="0" fontId="47" fillId="6" borderId="119" xfId="0" applyFont="1" applyFill="1" applyBorder="1" applyAlignment="1">
      <alignment horizontal="center" vertical="center" textRotation="90" wrapText="1"/>
    </xf>
    <xf numFmtId="0" fontId="47" fillId="6" borderId="150" xfId="0" applyFont="1" applyFill="1" applyBorder="1" applyAlignment="1">
      <alignment horizontal="center" vertical="center" textRotation="90" wrapText="1"/>
    </xf>
    <xf numFmtId="0" fontId="47" fillId="6" borderId="118" xfId="0" applyFont="1" applyFill="1" applyBorder="1" applyAlignment="1">
      <alignment horizontal="center" vertical="center" textRotation="90" wrapText="1"/>
    </xf>
    <xf numFmtId="0" fontId="0" fillId="27" borderId="31" xfId="0" applyFill="1" applyBorder="1" applyAlignment="1" applyProtection="1">
      <alignment horizontal="center" vertical="center" wrapText="1"/>
      <protection locked="0"/>
    </xf>
    <xf numFmtId="0" fontId="3" fillId="6" borderId="30" xfId="0" applyFont="1" applyFill="1" applyBorder="1" applyAlignment="1">
      <alignment horizontal="center" vertical="center" wrapText="1"/>
    </xf>
    <xf numFmtId="0" fontId="3" fillId="6" borderId="31" xfId="0" applyFont="1" applyFill="1" applyBorder="1" applyAlignment="1">
      <alignment horizontal="center" vertical="center" wrapText="1"/>
    </xf>
    <xf numFmtId="9" fontId="0" fillId="27" borderId="30" xfId="0" applyNumberFormat="1" applyFill="1" applyBorder="1" applyAlignment="1">
      <alignment horizontal="center" vertical="center" wrapText="1"/>
    </xf>
    <xf numFmtId="9" fontId="0" fillId="27" borderId="31" xfId="0" applyNumberFormat="1" applyFill="1" applyBorder="1" applyAlignment="1">
      <alignment horizontal="center" vertical="center" wrapText="1"/>
    </xf>
    <xf numFmtId="9" fontId="0" fillId="27" borderId="31" xfId="0" applyNumberFormat="1" applyFill="1" applyBorder="1" applyAlignment="1" applyProtection="1">
      <alignment horizontal="center" vertical="center" wrapText="1"/>
      <protection locked="0"/>
    </xf>
    <xf numFmtId="0" fontId="58" fillId="27" borderId="73" xfId="0" applyFont="1" applyFill="1" applyBorder="1" applyAlignment="1">
      <alignment horizontal="center" vertical="center" wrapText="1"/>
    </xf>
    <xf numFmtId="0" fontId="3" fillId="20" borderId="31" xfId="0" applyFont="1" applyFill="1" applyBorder="1" applyAlignment="1">
      <alignment horizontal="center" vertical="center"/>
    </xf>
    <xf numFmtId="0" fontId="38" fillId="2" borderId="33"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0" fillId="2" borderId="67" xfId="0" applyFill="1" applyBorder="1" applyAlignment="1" applyProtection="1">
      <alignment horizontal="center" vertical="center" wrapText="1"/>
      <protection locked="0"/>
    </xf>
    <xf numFmtId="0" fontId="0" fillId="2" borderId="92" xfId="0" applyFill="1" applyBorder="1" applyAlignment="1" applyProtection="1">
      <alignment horizontal="center" vertical="center" wrapText="1"/>
      <protection locked="0"/>
    </xf>
    <xf numFmtId="0" fontId="14" fillId="2" borderId="67" xfId="0" applyFont="1" applyFill="1" applyBorder="1" applyAlignment="1" applyProtection="1">
      <alignment horizontal="center" vertical="center" wrapText="1"/>
      <protection locked="0"/>
    </xf>
    <xf numFmtId="0" fontId="14" fillId="2" borderId="92" xfId="0" applyFont="1" applyFill="1" applyBorder="1" applyAlignment="1" applyProtection="1">
      <alignment horizontal="center" vertical="center" wrapText="1"/>
      <protection locked="0"/>
    </xf>
    <xf numFmtId="0" fontId="3" fillId="2" borderId="67" xfId="0" applyFont="1" applyFill="1" applyBorder="1" applyAlignment="1">
      <alignment horizontal="center" vertical="center" wrapText="1"/>
    </xf>
    <xf numFmtId="0" fontId="3" fillId="2" borderId="92" xfId="0" applyFont="1" applyFill="1" applyBorder="1" applyAlignment="1">
      <alignment horizontal="center" vertical="center" wrapText="1"/>
    </xf>
    <xf numFmtId="9" fontId="0" fillId="2" borderId="67" xfId="0" applyNumberFormat="1" applyFill="1" applyBorder="1" applyAlignment="1">
      <alignment horizontal="center" vertical="center" wrapText="1"/>
    </xf>
    <xf numFmtId="9" fontId="0" fillId="2" borderId="92" xfId="0" applyNumberFormat="1" applyFill="1" applyBorder="1" applyAlignment="1">
      <alignment horizontal="center" vertical="center" wrapText="1"/>
    </xf>
    <xf numFmtId="9" fontId="0" fillId="2" borderId="67" xfId="0" applyNumberFormat="1" applyFill="1" applyBorder="1" applyAlignment="1" applyProtection="1">
      <alignment horizontal="center" vertical="center" wrapText="1"/>
      <protection locked="0"/>
    </xf>
    <xf numFmtId="9" fontId="0" fillId="2" borderId="92" xfId="0" applyNumberFormat="1" applyFill="1" applyBorder="1" applyAlignment="1" applyProtection="1">
      <alignment horizontal="center" vertical="center" wrapText="1"/>
      <protection locked="0"/>
    </xf>
    <xf numFmtId="0" fontId="0" fillId="2" borderId="102" xfId="0" applyFill="1" applyBorder="1" applyAlignment="1">
      <alignment horizontal="center" vertical="center" wrapText="1"/>
    </xf>
    <xf numFmtId="0" fontId="0" fillId="2" borderId="34" xfId="0" applyFill="1" applyBorder="1" applyAlignment="1">
      <alignment horizontal="center" vertical="center" wrapText="1"/>
    </xf>
    <xf numFmtId="0" fontId="47" fillId="6" borderId="62" xfId="0" applyFont="1" applyFill="1" applyBorder="1" applyAlignment="1">
      <alignment horizontal="center" vertical="center" textRotation="90" wrapText="1"/>
    </xf>
    <xf numFmtId="0" fontId="11" fillId="2" borderId="69" xfId="0" applyFont="1" applyFill="1" applyBorder="1" applyAlignment="1">
      <alignment horizontal="center" vertical="center" textRotation="90" wrapText="1"/>
    </xf>
    <xf numFmtId="0" fontId="11" fillId="2" borderId="0" xfId="0" applyFont="1" applyFill="1" applyAlignment="1">
      <alignment horizontal="center" vertical="center" textRotation="90" wrapText="1"/>
    </xf>
    <xf numFmtId="0" fontId="11" fillId="2" borderId="105" xfId="0" applyFont="1" applyFill="1" applyBorder="1" applyAlignment="1">
      <alignment horizontal="center" vertical="center" textRotation="90" wrapText="1"/>
    </xf>
    <xf numFmtId="0" fontId="38" fillId="2" borderId="108" xfId="0" applyFont="1" applyFill="1" applyBorder="1" applyAlignment="1">
      <alignment horizontal="center" vertical="center" wrapText="1"/>
    </xf>
    <xf numFmtId="0" fontId="38" fillId="2" borderId="109" xfId="0" applyFont="1" applyFill="1" applyBorder="1" applyAlignment="1">
      <alignment horizontal="center" vertical="center" wrapText="1"/>
    </xf>
    <xf numFmtId="0" fontId="44" fillId="2" borderId="92" xfId="0" applyFont="1" applyFill="1" applyBorder="1" applyAlignment="1" applyProtection="1">
      <alignment horizontal="center" vertical="center" wrapText="1"/>
      <protection locked="0"/>
    </xf>
    <xf numFmtId="0" fontId="44" fillId="2" borderId="67" xfId="0" applyFont="1" applyFill="1" applyBorder="1" applyAlignment="1" applyProtection="1">
      <alignment horizontal="center" vertical="center" wrapText="1"/>
      <protection locked="0"/>
    </xf>
    <xf numFmtId="0" fontId="38" fillId="2" borderId="0" xfId="0" applyFont="1" applyFill="1" applyAlignment="1">
      <alignment horizontal="center" vertical="center" wrapText="1"/>
    </xf>
    <xf numFmtId="0" fontId="38" fillId="2" borderId="105" xfId="0" applyFont="1" applyFill="1" applyBorder="1" applyAlignment="1">
      <alignment horizontal="center" vertical="center" wrapText="1"/>
    </xf>
    <xf numFmtId="0" fontId="14" fillId="2" borderId="30" xfId="0" applyFont="1" applyFill="1" applyBorder="1" applyAlignment="1" applyProtection="1">
      <alignment horizontal="center" vertical="center" wrapText="1"/>
      <protection locked="0"/>
    </xf>
    <xf numFmtId="0" fontId="3" fillId="2" borderId="67" xfId="0" applyFont="1" applyFill="1" applyBorder="1" applyAlignment="1">
      <alignment horizontal="center" vertical="center"/>
    </xf>
    <xf numFmtId="0" fontId="3" fillId="2" borderId="92" xfId="0" applyFont="1" applyFill="1" applyBorder="1" applyAlignment="1">
      <alignment horizontal="center" vertical="center"/>
    </xf>
    <xf numFmtId="0" fontId="23" fillId="2" borderId="60" xfId="0" applyFont="1" applyFill="1" applyBorder="1" applyAlignment="1">
      <alignment horizontal="center" vertical="center" wrapText="1"/>
    </xf>
    <xf numFmtId="0" fontId="16" fillId="2" borderId="61" xfId="0" applyFont="1" applyFill="1" applyBorder="1"/>
    <xf numFmtId="9" fontId="23" fillId="2" borderId="30" xfId="0" applyNumberFormat="1" applyFont="1" applyFill="1" applyBorder="1" applyAlignment="1">
      <alignment horizontal="center" vertical="center"/>
    </xf>
    <xf numFmtId="9" fontId="23" fillId="2" borderId="34" xfId="0" applyNumberFormat="1" applyFont="1" applyFill="1" applyBorder="1" applyAlignment="1">
      <alignment horizontal="center" vertical="center"/>
    </xf>
    <xf numFmtId="0" fontId="0" fillId="2" borderId="78" xfId="0" applyFill="1" applyBorder="1" applyAlignment="1">
      <alignment horizontal="center" vertical="center" wrapText="1"/>
    </xf>
    <xf numFmtId="0" fontId="0" fillId="2" borderId="7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79" xfId="0" applyFill="1" applyBorder="1" applyAlignment="1">
      <alignment horizontal="center" vertical="center" wrapText="1"/>
    </xf>
    <xf numFmtId="0" fontId="0" fillId="2" borderId="93" xfId="0" applyFill="1" applyBorder="1" applyAlignment="1">
      <alignment horizontal="center" vertical="center" wrapText="1"/>
    </xf>
    <xf numFmtId="0" fontId="40" fillId="2" borderId="51" xfId="0" applyFont="1" applyFill="1" applyBorder="1" applyAlignment="1">
      <alignment horizontal="center" vertical="center" textRotation="90" wrapText="1"/>
    </xf>
    <xf numFmtId="0" fontId="40" fillId="2" borderId="30" xfId="0" applyFont="1" applyFill="1" applyBorder="1" applyAlignment="1">
      <alignment horizontal="center" vertical="center" textRotation="90" wrapText="1"/>
    </xf>
    <xf numFmtId="0" fontId="0" fillId="2" borderId="97" xfId="0" applyFill="1" applyBorder="1" applyAlignment="1">
      <alignment horizontal="center" vertical="center" wrapText="1"/>
    </xf>
    <xf numFmtId="9" fontId="23" fillId="2" borderId="50" xfId="0" applyNumberFormat="1" applyFont="1" applyFill="1" applyBorder="1" applyAlignment="1">
      <alignment horizontal="center" vertical="center" wrapText="1"/>
    </xf>
    <xf numFmtId="9" fontId="23" fillId="2" borderId="92" xfId="0" applyNumberFormat="1" applyFont="1" applyFill="1" applyBorder="1" applyAlignment="1">
      <alignment horizontal="center" vertical="center" wrapText="1"/>
    </xf>
    <xf numFmtId="9" fontId="23" fillId="2" borderId="50" xfId="0" applyNumberFormat="1" applyFont="1" applyFill="1" applyBorder="1" applyAlignment="1" applyProtection="1">
      <alignment horizontal="center" vertical="center" wrapText="1"/>
      <protection locked="0"/>
    </xf>
    <xf numFmtId="9" fontId="23" fillId="2" borderId="92" xfId="0" applyNumberFormat="1" applyFont="1" applyFill="1" applyBorder="1" applyAlignment="1" applyProtection="1">
      <alignment horizontal="center" vertical="center" wrapText="1"/>
      <protection locked="0"/>
    </xf>
    <xf numFmtId="0" fontId="39" fillId="9" borderId="50" xfId="0" applyFont="1" applyFill="1" applyBorder="1" applyAlignment="1">
      <alignment horizontal="center" vertical="center" wrapText="1"/>
    </xf>
    <xf numFmtId="0" fontId="39" fillId="9" borderId="92" xfId="0" applyFont="1" applyFill="1" applyBorder="1" applyAlignment="1">
      <alignment horizontal="center" vertical="center" wrapText="1"/>
    </xf>
    <xf numFmtId="0" fontId="39" fillId="13" borderId="50" xfId="0" applyFont="1" applyFill="1" applyBorder="1" applyAlignment="1">
      <alignment horizontal="center" vertical="center"/>
    </xf>
    <xf numFmtId="0" fontId="39" fillId="13" borderId="92" xfId="0" applyFont="1" applyFill="1" applyBorder="1" applyAlignment="1">
      <alignment horizontal="center" vertical="center"/>
    </xf>
    <xf numFmtId="0" fontId="23" fillId="2" borderId="50" xfId="0" applyFont="1" applyFill="1" applyBorder="1" applyAlignment="1" applyProtection="1">
      <alignment horizontal="center" vertical="center" wrapText="1"/>
      <protection locked="0"/>
    </xf>
    <xf numFmtId="0" fontId="23" fillId="2" borderId="92" xfId="0" applyFont="1" applyFill="1" applyBorder="1" applyAlignment="1" applyProtection="1">
      <alignment horizontal="center" vertical="center" wrapText="1"/>
      <protection locked="0"/>
    </xf>
    <xf numFmtId="0" fontId="16" fillId="2" borderId="50" xfId="0" applyFont="1" applyFill="1" applyBorder="1" applyAlignment="1" applyProtection="1">
      <alignment horizontal="center" vertical="center" wrapText="1"/>
      <protection locked="0"/>
    </xf>
    <xf numFmtId="0" fontId="16" fillId="2" borderId="92" xfId="0" applyFont="1" applyFill="1" applyBorder="1" applyAlignment="1" applyProtection="1">
      <alignment horizontal="center" vertical="center" wrapText="1"/>
      <protection locked="0"/>
    </xf>
    <xf numFmtId="0" fontId="66" fillId="2" borderId="133" xfId="0" applyFont="1" applyFill="1" applyBorder="1" applyAlignment="1">
      <alignment horizontal="center" vertical="center" textRotation="90" wrapText="1"/>
    </xf>
    <xf numFmtId="0" fontId="0" fillId="2" borderId="60" xfId="0" applyFill="1" applyBorder="1" applyAlignment="1">
      <alignment horizontal="center" vertical="center" wrapText="1"/>
    </xf>
    <xf numFmtId="0" fontId="23" fillId="2" borderId="60" xfId="0" applyFont="1" applyFill="1" applyBorder="1" applyAlignment="1">
      <alignment horizontal="center" vertical="top" wrapText="1"/>
    </xf>
    <xf numFmtId="0" fontId="5" fillId="2" borderId="0" xfId="0" applyFont="1" applyFill="1" applyAlignment="1" applyProtection="1">
      <alignment horizontal="center"/>
      <protection locked="0"/>
    </xf>
    <xf numFmtId="0" fontId="9" fillId="5" borderId="12"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5" borderId="12" xfId="0" applyFont="1" applyFill="1" applyBorder="1" applyAlignment="1">
      <alignment horizontal="center" vertical="center" textRotation="90" wrapText="1"/>
    </xf>
    <xf numFmtId="0" fontId="7" fillId="5" borderId="16" xfId="0" applyFont="1" applyFill="1" applyBorder="1" applyAlignment="1">
      <alignment horizontal="center" vertical="center" textRotation="90" wrapText="1"/>
    </xf>
    <xf numFmtId="0" fontId="6" fillId="2" borderId="1"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2" fillId="5" borderId="4"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4" xfId="0" applyFont="1" applyFill="1" applyBorder="1" applyAlignment="1">
      <alignment horizontal="center" vertical="center" textRotation="90" wrapText="1"/>
    </xf>
    <xf numFmtId="0" fontId="7" fillId="5" borderId="13" xfId="0" applyFont="1" applyFill="1" applyBorder="1" applyAlignment="1">
      <alignment horizontal="center" vertical="center" textRotation="90" wrapText="1"/>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8" fillId="5" borderId="8" xfId="0" applyFont="1" applyFill="1" applyBorder="1" applyAlignment="1">
      <alignment horizontal="center" vertical="center"/>
    </xf>
    <xf numFmtId="0" fontId="9" fillId="5" borderId="9" xfId="0" applyFont="1" applyFill="1" applyBorder="1" applyAlignment="1">
      <alignment horizontal="center" vertical="center" wrapText="1"/>
    </xf>
    <xf numFmtId="0" fontId="9" fillId="5" borderId="0" xfId="0" applyFont="1" applyFill="1" applyAlignment="1">
      <alignment horizontal="center"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8" fillId="6" borderId="25" xfId="0" applyFont="1" applyFill="1" applyBorder="1" applyAlignment="1" applyProtection="1">
      <alignment horizontal="center" vertical="center" textRotation="90" wrapText="1"/>
      <protection locked="0"/>
    </xf>
    <xf numFmtId="0" fontId="8" fillId="6" borderId="0" xfId="0" applyFont="1" applyFill="1" applyAlignment="1" applyProtection="1">
      <alignment horizontal="center" vertical="center" textRotation="90" wrapText="1"/>
      <protection locked="0"/>
    </xf>
    <xf numFmtId="0" fontId="8" fillId="6" borderId="148" xfId="0" applyFont="1" applyFill="1" applyBorder="1" applyAlignment="1" applyProtection="1">
      <alignment horizontal="center" vertical="center" textRotation="90" wrapText="1"/>
      <protection locked="0"/>
    </xf>
    <xf numFmtId="0" fontId="10" fillId="7" borderId="26" xfId="0" applyFont="1" applyFill="1" applyBorder="1" applyAlignment="1" applyProtection="1">
      <alignment horizontal="left"/>
      <protection locked="0"/>
    </xf>
    <xf numFmtId="0" fontId="10" fillId="7" borderId="27" xfId="0" applyFont="1" applyFill="1" applyBorder="1" applyAlignment="1" applyProtection="1">
      <alignment horizontal="left"/>
      <protection locked="0"/>
    </xf>
    <xf numFmtId="0" fontId="10" fillId="7" borderId="28" xfId="0" applyFont="1" applyFill="1" applyBorder="1" applyAlignment="1" applyProtection="1">
      <alignment horizontal="left"/>
      <protection locked="0"/>
    </xf>
    <xf numFmtId="0" fontId="11" fillId="7" borderId="0" xfId="0" applyFont="1" applyFill="1" applyAlignment="1" applyProtection="1">
      <alignment horizontal="center" vertical="center" textRotation="90" wrapText="1"/>
      <protection locked="0"/>
    </xf>
    <xf numFmtId="0" fontId="13" fillId="2" borderId="29" xfId="0" applyFont="1" applyFill="1" applyBorder="1" applyAlignment="1">
      <alignment horizontal="center" vertical="center"/>
    </xf>
    <xf numFmtId="0" fontId="0" fillId="2" borderId="122" xfId="0" applyFill="1" applyBorder="1" applyAlignment="1" applyProtection="1">
      <alignment horizontal="center" vertical="center" wrapText="1"/>
      <protection locked="0"/>
    </xf>
    <xf numFmtId="0" fontId="0" fillId="2" borderId="66" xfId="0" applyFill="1" applyBorder="1" applyAlignment="1" applyProtection="1">
      <alignment horizontal="center" vertical="center" wrapText="1"/>
      <protection locked="0"/>
    </xf>
    <xf numFmtId="0" fontId="14" fillId="2" borderId="122" xfId="0" applyFont="1" applyFill="1" applyBorder="1" applyAlignment="1" applyProtection="1">
      <alignment horizontal="center" vertical="center" wrapText="1"/>
      <protection locked="0"/>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19" xfId="0" applyFont="1" applyFill="1" applyBorder="1" applyAlignment="1">
      <alignment horizontal="center" vertical="center" textRotation="90" wrapText="1"/>
    </xf>
    <xf numFmtId="0" fontId="7" fillId="5" borderId="24" xfId="0" applyFont="1" applyFill="1" applyBorder="1" applyAlignment="1">
      <alignment horizontal="center" vertical="center" textRotation="90" wrapText="1"/>
    </xf>
    <xf numFmtId="0" fontId="3" fillId="9" borderId="30"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13" fillId="2" borderId="32" xfId="0" applyFont="1" applyFill="1" applyBorder="1" applyAlignment="1">
      <alignment horizontal="center" vertical="center"/>
    </xf>
    <xf numFmtId="9" fontId="0" fillId="2" borderId="30" xfId="0" applyNumberFormat="1" applyFill="1" applyBorder="1" applyAlignment="1" applyProtection="1">
      <alignment horizontal="center" vertical="center" wrapText="1"/>
      <protection locked="0"/>
    </xf>
    <xf numFmtId="0" fontId="3" fillId="9" borderId="34" xfId="0" applyFont="1" applyFill="1" applyBorder="1" applyAlignment="1">
      <alignment horizontal="center" vertical="center" wrapText="1"/>
    </xf>
    <xf numFmtId="0" fontId="3" fillId="9" borderId="153" xfId="0" applyFont="1" applyFill="1" applyBorder="1" applyAlignment="1">
      <alignment horizontal="center" vertical="center" wrapText="1"/>
    </xf>
    <xf numFmtId="0" fontId="0" fillId="2" borderId="35" xfId="0" applyFill="1" applyBorder="1" applyAlignment="1">
      <alignment horizontal="center" vertical="center" wrapText="1"/>
    </xf>
    <xf numFmtId="0" fontId="0" fillId="2" borderId="36" xfId="0" applyFill="1" applyBorder="1" applyAlignment="1">
      <alignment horizontal="center" vertical="center" wrapText="1"/>
    </xf>
    <xf numFmtId="0" fontId="66" fillId="7" borderId="40" xfId="0" applyFont="1" applyFill="1" applyBorder="1" applyAlignment="1" applyProtection="1">
      <alignment horizontal="center" vertical="center" textRotation="90" wrapText="1"/>
      <protection locked="0"/>
    </xf>
    <xf numFmtId="0" fontId="66" fillId="7" borderId="42" xfId="0" applyFont="1" applyFill="1" applyBorder="1" applyAlignment="1" applyProtection="1">
      <alignment horizontal="center" vertical="center" textRotation="90" wrapText="1"/>
      <protection locked="0"/>
    </xf>
    <xf numFmtId="0" fontId="13" fillId="2" borderId="0" xfId="0" applyFont="1" applyFill="1" applyAlignment="1">
      <alignment horizontal="center" vertical="center"/>
    </xf>
    <xf numFmtId="0" fontId="14" fillId="2" borderId="133" xfId="0" applyFont="1" applyFill="1" applyBorder="1" applyAlignment="1" applyProtection="1">
      <alignment horizontal="center" vertical="center" wrapText="1"/>
      <protection locked="0"/>
    </xf>
    <xf numFmtId="0" fontId="3" fillId="0" borderId="34" xfId="0" applyFont="1" applyBorder="1" applyAlignment="1">
      <alignment horizontal="center" vertical="center" wrapText="1"/>
    </xf>
    <xf numFmtId="9" fontId="0" fillId="2" borderId="34" xfId="0" applyNumberFormat="1" applyFill="1" applyBorder="1" applyAlignment="1">
      <alignment horizontal="center" vertical="center" wrapText="1"/>
    </xf>
    <xf numFmtId="9" fontId="0" fillId="2" borderId="34" xfId="0" applyNumberFormat="1" applyFill="1" applyBorder="1" applyAlignment="1" applyProtection="1">
      <alignment horizontal="center" vertical="center" wrapText="1"/>
      <protection locked="0"/>
    </xf>
    <xf numFmtId="0" fontId="13" fillId="2" borderId="33" xfId="0" applyFont="1" applyFill="1" applyBorder="1" applyAlignment="1">
      <alignment horizontal="center" vertical="center"/>
    </xf>
    <xf numFmtId="0" fontId="0" fillId="2" borderId="10" xfId="0" applyFill="1" applyBorder="1" applyAlignment="1">
      <alignment horizontal="center" vertical="center" wrapText="1"/>
    </xf>
    <xf numFmtId="0" fontId="11" fillId="7" borderId="44" xfId="0" applyFont="1" applyFill="1" applyBorder="1" applyAlignment="1" applyProtection="1">
      <alignment horizontal="center" vertical="center" textRotation="90" wrapText="1"/>
      <protection locked="0"/>
    </xf>
    <xf numFmtId="0" fontId="11" fillId="7" borderId="45" xfId="0" applyFont="1" applyFill="1" applyBorder="1" applyAlignment="1" applyProtection="1">
      <alignment horizontal="center" vertical="center" textRotation="90" wrapText="1"/>
      <protection locked="0"/>
    </xf>
    <xf numFmtId="0" fontId="11" fillId="7" borderId="46" xfId="0" applyFont="1" applyFill="1" applyBorder="1" applyAlignment="1" applyProtection="1">
      <alignment horizontal="center" vertical="center" textRotation="90" wrapText="1"/>
      <protection locked="0"/>
    </xf>
    <xf numFmtId="0" fontId="13" fillId="2" borderId="41" xfId="0" applyFont="1" applyFill="1" applyBorder="1" applyAlignment="1">
      <alignment horizontal="center" vertical="center"/>
    </xf>
    <xf numFmtId="0" fontId="3" fillId="2" borderId="30" xfId="0" applyFont="1" applyFill="1" applyBorder="1" applyAlignment="1">
      <alignment horizontal="center" vertical="center" wrapText="1"/>
    </xf>
    <xf numFmtId="0" fontId="3" fillId="10" borderId="30"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2" borderId="30" xfId="0" applyFont="1" applyFill="1" applyBorder="1" applyAlignment="1">
      <alignment horizontal="center" vertical="center"/>
    </xf>
    <xf numFmtId="0" fontId="0" fillId="2" borderId="136" xfId="0" applyFill="1" applyBorder="1" applyAlignment="1" applyProtection="1">
      <alignment horizontal="center" vertical="center" wrapText="1"/>
      <protection locked="0"/>
    </xf>
    <xf numFmtId="0" fontId="0" fillId="2" borderId="138" xfId="0" applyFill="1" applyBorder="1" applyAlignment="1" applyProtection="1">
      <alignment horizontal="center" vertical="center" wrapText="1"/>
      <protection locked="0"/>
    </xf>
    <xf numFmtId="0" fontId="0" fillId="2" borderId="113" xfId="0" applyFill="1" applyBorder="1" applyAlignment="1" applyProtection="1">
      <alignment horizontal="center" vertical="center" wrapText="1"/>
      <protection locked="0"/>
    </xf>
    <xf numFmtId="9" fontId="23" fillId="2" borderId="51" xfId="0" applyNumberFormat="1" applyFont="1" applyFill="1" applyBorder="1" applyAlignment="1">
      <alignment horizontal="center" vertical="center" wrapText="1"/>
    </xf>
    <xf numFmtId="0" fontId="23" fillId="9" borderId="30" xfId="0" applyFont="1" applyFill="1" applyBorder="1" applyAlignment="1" applyProtection="1">
      <alignment horizontal="center" vertical="center" wrapText="1"/>
      <protection locked="0"/>
    </xf>
    <xf numFmtId="0" fontId="23" fillId="9" borderId="34" xfId="0" applyFont="1" applyFill="1" applyBorder="1" applyAlignment="1" applyProtection="1">
      <alignment horizontal="center" vertical="center" wrapText="1"/>
      <protection locked="0"/>
    </xf>
    <xf numFmtId="0" fontId="0" fillId="13" borderId="30" xfId="0" applyFill="1" applyBorder="1" applyAlignment="1">
      <alignment horizontal="center" vertical="center"/>
    </xf>
    <xf numFmtId="0" fontId="0" fillId="13" borderId="34" xfId="0" applyFill="1" applyBorder="1" applyAlignment="1">
      <alignment horizontal="center" vertical="center"/>
    </xf>
    <xf numFmtId="0" fontId="20" fillId="6" borderId="47" xfId="0" applyFont="1" applyFill="1" applyBorder="1" applyAlignment="1">
      <alignment horizontal="center" vertical="center" textRotation="90" wrapText="1"/>
    </xf>
    <xf numFmtId="0" fontId="20" fillId="6" borderId="0" xfId="0" applyFont="1" applyFill="1" applyAlignment="1">
      <alignment horizontal="center" vertical="center" textRotation="90" wrapText="1"/>
    </xf>
    <xf numFmtId="0" fontId="20" fillId="6" borderId="62" xfId="0" applyFont="1" applyFill="1" applyBorder="1" applyAlignment="1">
      <alignment horizontal="center" vertical="center" textRotation="90" wrapText="1"/>
    </xf>
    <xf numFmtId="9" fontId="0" fillId="2" borderId="122" xfId="0" applyNumberFormat="1" applyFill="1" applyBorder="1" applyAlignment="1" applyProtection="1">
      <alignment horizontal="center" vertical="center" wrapText="1"/>
      <protection locked="0"/>
    </xf>
    <xf numFmtId="9" fontId="0" fillId="2" borderId="122" xfId="0" applyNumberFormat="1" applyFill="1" applyBorder="1" applyAlignment="1">
      <alignment horizontal="center" vertical="center" wrapText="1"/>
    </xf>
    <xf numFmtId="0" fontId="0" fillId="2" borderId="57" xfId="0" applyFill="1" applyBorder="1" applyAlignment="1">
      <alignment horizontal="center" vertical="center" wrapText="1"/>
    </xf>
    <xf numFmtId="0" fontId="0" fillId="2" borderId="58" xfId="0" applyFill="1" applyBorder="1" applyAlignment="1">
      <alignment horizontal="center" vertical="center" wrapText="1"/>
    </xf>
    <xf numFmtId="0" fontId="0" fillId="2" borderId="59" xfId="0" applyFill="1" applyBorder="1" applyAlignment="1">
      <alignment horizontal="center" vertical="center" wrapText="1"/>
    </xf>
    <xf numFmtId="0" fontId="26" fillId="2" borderId="0" xfId="0" applyFont="1" applyFill="1" applyAlignment="1">
      <alignment horizontal="center" vertical="center" textRotation="90" wrapText="1"/>
    </xf>
    <xf numFmtId="0" fontId="31" fillId="2" borderId="0" xfId="0" applyFont="1" applyFill="1" applyAlignment="1">
      <alignment horizontal="center" vertical="center" textRotation="90" wrapText="1"/>
    </xf>
    <xf numFmtId="0" fontId="31" fillId="2" borderId="59" xfId="0" applyFont="1" applyFill="1" applyBorder="1" applyAlignment="1">
      <alignment horizontal="center" vertical="center" textRotation="90" wrapText="1"/>
    </xf>
    <xf numFmtId="0" fontId="29" fillId="2" borderId="30" xfId="0" applyFont="1" applyFill="1" applyBorder="1" applyAlignment="1">
      <alignment horizontal="center" vertical="center"/>
    </xf>
    <xf numFmtId="0" fontId="29" fillId="2" borderId="31" xfId="0" applyFont="1" applyFill="1" applyBorder="1" applyAlignment="1">
      <alignment horizontal="center" vertical="center"/>
    </xf>
    <xf numFmtId="0" fontId="23" fillId="2" borderId="30" xfId="0" applyFont="1" applyFill="1" applyBorder="1" applyAlignment="1">
      <alignment horizontal="center" vertical="center" wrapText="1"/>
    </xf>
    <xf numFmtId="0" fontId="23" fillId="2" borderId="34" xfId="0" applyFont="1" applyFill="1" applyBorder="1" applyAlignment="1">
      <alignment horizontal="center" vertical="center" wrapText="1"/>
    </xf>
    <xf numFmtId="9" fontId="0" fillId="2" borderId="113" xfId="0" applyNumberFormat="1" applyFill="1" applyBorder="1" applyAlignment="1">
      <alignment horizontal="center" vertical="center" wrapText="1"/>
    </xf>
    <xf numFmtId="0" fontId="3" fillId="27" borderId="92" xfId="0" applyFont="1" applyFill="1" applyBorder="1" applyAlignment="1">
      <alignment horizontal="center" vertical="center" wrapText="1"/>
    </xf>
    <xf numFmtId="0" fontId="3" fillId="27" borderId="113" xfId="0" applyFont="1" applyFill="1" applyBorder="1" applyAlignment="1">
      <alignment horizontal="center" vertical="center" wrapText="1"/>
    </xf>
    <xf numFmtId="9" fontId="0" fillId="27" borderId="92" xfId="0" applyNumberFormat="1" applyFill="1" applyBorder="1" applyAlignment="1">
      <alignment horizontal="center" vertical="center" wrapText="1"/>
    </xf>
    <xf numFmtId="9" fontId="0" fillId="27" borderId="113" xfId="0" applyNumberFormat="1" applyFill="1" applyBorder="1" applyAlignment="1">
      <alignment horizontal="center" vertical="center" wrapText="1"/>
    </xf>
    <xf numFmtId="0" fontId="3" fillId="27" borderId="92" xfId="0" applyFont="1" applyFill="1" applyBorder="1" applyAlignment="1">
      <alignment horizontal="center" vertical="center"/>
    </xf>
    <xf numFmtId="0" fontId="3" fillId="27" borderId="113" xfId="0" applyFont="1" applyFill="1" applyBorder="1" applyAlignment="1">
      <alignment horizontal="center" vertical="center"/>
    </xf>
    <xf numFmtId="0" fontId="14" fillId="2" borderId="113" xfId="0" applyFont="1" applyFill="1" applyBorder="1" applyAlignment="1" applyProtection="1">
      <alignment horizontal="center" vertical="center" wrapText="1"/>
      <protection locked="0"/>
    </xf>
    <xf numFmtId="0" fontId="23" fillId="8" borderId="30" xfId="0" applyFont="1" applyFill="1" applyBorder="1" applyAlignment="1" applyProtection="1">
      <alignment horizontal="center" vertical="center" wrapText="1"/>
      <protection locked="0"/>
    </xf>
    <xf numFmtId="0" fontId="23" fillId="8" borderId="31" xfId="0" applyFont="1" applyFill="1" applyBorder="1" applyAlignment="1" applyProtection="1">
      <alignment horizontal="center" vertical="center" wrapText="1"/>
      <protection locked="0"/>
    </xf>
    <xf numFmtId="9" fontId="0" fillId="2" borderId="113" xfId="0" applyNumberFormat="1" applyFill="1" applyBorder="1" applyAlignment="1" applyProtection="1">
      <alignment horizontal="center" vertical="center" wrapText="1"/>
      <protection locked="0"/>
    </xf>
    <xf numFmtId="0" fontId="13" fillId="2" borderId="70" xfId="0" applyFont="1" applyFill="1" applyBorder="1" applyAlignment="1">
      <alignment horizontal="center" vertical="center"/>
    </xf>
    <xf numFmtId="0" fontId="29" fillId="2" borderId="33" xfId="0" applyFont="1" applyFill="1" applyBorder="1" applyAlignment="1">
      <alignment horizontal="center" vertical="center"/>
    </xf>
    <xf numFmtId="0" fontId="29" fillId="2" borderId="52" xfId="0" applyFont="1" applyFill="1" applyBorder="1" applyAlignment="1">
      <alignment horizontal="center" vertical="center"/>
    </xf>
    <xf numFmtId="0" fontId="0" fillId="15" borderId="31" xfId="0" applyFill="1" applyBorder="1" applyAlignment="1" applyProtection="1">
      <alignment horizontal="center" vertical="center" wrapText="1"/>
      <protection locked="0"/>
    </xf>
    <xf numFmtId="0" fontId="0" fillId="15" borderId="31" xfId="0" applyFill="1" applyBorder="1" applyAlignment="1" applyProtection="1">
      <alignment vertical="center" wrapText="1"/>
      <protection locked="0"/>
    </xf>
    <xf numFmtId="0" fontId="0" fillId="15" borderId="31" xfId="0" applyFill="1" applyBorder="1" applyAlignment="1" applyProtection="1">
      <alignment horizontal="left" vertical="center" wrapText="1"/>
      <protection locked="0"/>
    </xf>
    <xf numFmtId="0" fontId="15" fillId="2" borderId="30"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51" xfId="0" applyFont="1" applyFill="1" applyBorder="1" applyAlignment="1">
      <alignment horizontal="center" vertical="center" wrapText="1"/>
    </xf>
    <xf numFmtId="0" fontId="23" fillId="12" borderId="30" xfId="0" applyFont="1" applyFill="1" applyBorder="1" applyAlignment="1">
      <alignment horizontal="center" vertical="center"/>
    </xf>
    <xf numFmtId="0" fontId="23" fillId="12" borderId="34" xfId="0" applyFont="1" applyFill="1" applyBorder="1" applyAlignment="1">
      <alignment horizontal="center" vertical="center"/>
    </xf>
    <xf numFmtId="0" fontId="3" fillId="9" borderId="34" xfId="0" applyFont="1" applyFill="1" applyBorder="1" applyAlignment="1">
      <alignment horizontal="center" vertical="center"/>
    </xf>
    <xf numFmtId="0" fontId="3" fillId="9" borderId="30" xfId="0" applyFont="1" applyFill="1" applyBorder="1" applyAlignment="1">
      <alignment horizontal="center" vertical="center"/>
    </xf>
    <xf numFmtId="0" fontId="70" fillId="2" borderId="140" xfId="0" applyFont="1" applyFill="1" applyBorder="1" applyAlignment="1">
      <alignment horizontal="center" vertical="center" wrapText="1"/>
    </xf>
    <xf numFmtId="0" fontId="71" fillId="2" borderId="141" xfId="0" applyFont="1" applyFill="1" applyBorder="1"/>
    <xf numFmtId="0" fontId="3" fillId="2" borderId="34" xfId="0" applyFont="1" applyFill="1" applyBorder="1" applyAlignment="1">
      <alignment horizontal="center" vertical="center" wrapText="1"/>
    </xf>
    <xf numFmtId="0" fontId="0" fillId="13" borderId="31" xfId="0" applyFill="1" applyBorder="1" applyAlignment="1">
      <alignment horizontal="center" vertical="center"/>
    </xf>
    <xf numFmtId="0" fontId="0" fillId="2" borderId="63" xfId="0" applyFill="1" applyBorder="1" applyAlignment="1">
      <alignment horizontal="center" wrapText="1"/>
    </xf>
    <xf numFmtId="0" fontId="0" fillId="2" borderId="59" xfId="0" applyFill="1" applyBorder="1" applyAlignment="1">
      <alignment horizontal="center" wrapText="1"/>
    </xf>
    <xf numFmtId="9" fontId="23" fillId="2" borderId="54" xfId="0" applyNumberFormat="1" applyFont="1" applyFill="1" applyBorder="1" applyAlignment="1">
      <alignment horizontal="center" vertical="center" wrapText="1"/>
    </xf>
    <xf numFmtId="0" fontId="23" fillId="9" borderId="31" xfId="0" applyFont="1" applyFill="1" applyBorder="1" applyAlignment="1" applyProtection="1">
      <alignment horizontal="center" vertical="center" wrapText="1"/>
      <protection locked="0"/>
    </xf>
    <xf numFmtId="0" fontId="0" fillId="2" borderId="67" xfId="0" applyFill="1" applyBorder="1" applyAlignment="1">
      <alignment horizontal="center"/>
    </xf>
    <xf numFmtId="0" fontId="3" fillId="2" borderId="34" xfId="0" applyFont="1" applyFill="1" applyBorder="1" applyAlignment="1">
      <alignment horizontal="center" vertical="center"/>
    </xf>
    <xf numFmtId="0" fontId="38" fillId="2" borderId="35" xfId="0" applyFont="1" applyFill="1" applyBorder="1" applyAlignment="1">
      <alignment horizontal="center" vertical="center"/>
    </xf>
    <xf numFmtId="0" fontId="0" fillId="2" borderId="30" xfId="0" applyFill="1" applyBorder="1" applyAlignment="1" applyProtection="1">
      <alignment horizontal="center" vertical="center"/>
      <protection locked="0"/>
    </xf>
    <xf numFmtId="0" fontId="0" fillId="2" borderId="31" xfId="0" applyFill="1" applyBorder="1" applyAlignment="1" applyProtection="1">
      <alignment horizontal="center" vertical="center"/>
      <protection locked="0"/>
    </xf>
    <xf numFmtId="0" fontId="58" fillId="2" borderId="31" xfId="0" applyFont="1" applyFill="1" applyBorder="1" applyAlignment="1">
      <alignment horizontal="center" vertical="center" wrapText="1"/>
    </xf>
    <xf numFmtId="0" fontId="42" fillId="6" borderId="47" xfId="0" applyFont="1" applyFill="1" applyBorder="1" applyAlignment="1">
      <alignment horizontal="center" vertical="center" textRotation="90" wrapText="1"/>
    </xf>
    <xf numFmtId="0" fontId="42" fillId="6" borderId="0" xfId="0" applyFont="1" applyFill="1" applyAlignment="1">
      <alignment horizontal="center" vertical="center" textRotation="90" wrapText="1"/>
    </xf>
    <xf numFmtId="0" fontId="42" fillId="6" borderId="62" xfId="0" applyFont="1" applyFill="1" applyBorder="1" applyAlignment="1">
      <alignment horizontal="center" vertical="center" textRotation="90" wrapText="1"/>
    </xf>
    <xf numFmtId="0" fontId="43" fillId="2" borderId="44" xfId="0" applyFont="1" applyFill="1" applyBorder="1" applyAlignment="1">
      <alignment horizontal="center" vertical="center" textRotation="90" wrapText="1"/>
    </xf>
    <xf numFmtId="0" fontId="43" fillId="2" borderId="45" xfId="0" applyFont="1" applyFill="1" applyBorder="1" applyAlignment="1">
      <alignment horizontal="center" vertical="center" textRotation="90" wrapText="1"/>
    </xf>
    <xf numFmtId="0" fontId="43" fillId="2" borderId="46" xfId="0" applyFont="1" applyFill="1" applyBorder="1" applyAlignment="1">
      <alignment horizontal="center" vertical="center" textRotation="90" wrapText="1"/>
    </xf>
    <xf numFmtId="0" fontId="38" fillId="2" borderId="42" xfId="0" applyFont="1" applyFill="1" applyBorder="1" applyAlignment="1">
      <alignment horizontal="center" vertical="center"/>
    </xf>
    <xf numFmtId="0" fontId="38" fillId="2" borderId="86" xfId="0" applyFont="1" applyFill="1" applyBorder="1" applyAlignment="1">
      <alignment horizontal="center" vertical="center"/>
    </xf>
    <xf numFmtId="0" fontId="0" fillId="2" borderId="84" xfId="0" applyFill="1" applyBorder="1" applyAlignment="1" applyProtection="1">
      <alignment horizontal="center" vertical="center" wrapText="1"/>
      <protection locked="0"/>
    </xf>
    <xf numFmtId="0" fontId="0" fillId="2" borderId="86" xfId="0" applyFill="1" applyBorder="1" applyAlignment="1" applyProtection="1">
      <alignment horizontal="center" vertical="center" wrapText="1"/>
      <protection locked="0"/>
    </xf>
    <xf numFmtId="0" fontId="3" fillId="10" borderId="34" xfId="0" applyFont="1" applyFill="1" applyBorder="1" applyAlignment="1">
      <alignment horizontal="center" vertical="center" wrapText="1"/>
    </xf>
    <xf numFmtId="0" fontId="38" fillId="2" borderId="74" xfId="0" applyFont="1" applyFill="1" applyBorder="1" applyAlignment="1">
      <alignment horizontal="center" vertical="center"/>
    </xf>
    <xf numFmtId="0" fontId="0" fillId="2" borderId="134" xfId="0" applyFill="1" applyBorder="1" applyAlignment="1" applyProtection="1">
      <alignment horizontal="center" vertical="center" wrapText="1"/>
      <protection locked="0"/>
    </xf>
    <xf numFmtId="0" fontId="14" fillId="2" borderId="134" xfId="0" applyFont="1" applyFill="1" applyBorder="1" applyAlignment="1" applyProtection="1">
      <alignment horizontal="center" vertical="center" wrapText="1"/>
      <protection locked="0"/>
    </xf>
    <xf numFmtId="0" fontId="14" fillId="2" borderId="66" xfId="0" applyFont="1" applyFill="1" applyBorder="1" applyAlignment="1" applyProtection="1">
      <alignment horizontal="center" vertical="center" wrapText="1"/>
      <protection locked="0"/>
    </xf>
    <xf numFmtId="0" fontId="34" fillId="6" borderId="47" xfId="0" applyFont="1" applyFill="1" applyBorder="1" applyAlignment="1">
      <alignment horizontal="center" vertical="center" textRotation="90"/>
    </xf>
    <xf numFmtId="0" fontId="34" fillId="6" borderId="0" xfId="0" applyFont="1" applyFill="1" applyAlignment="1">
      <alignment horizontal="center" vertical="center" textRotation="90"/>
    </xf>
    <xf numFmtId="0" fontId="34" fillId="6" borderId="62" xfId="0" applyFont="1" applyFill="1" applyBorder="1" applyAlignment="1">
      <alignment horizontal="center" vertical="center" textRotation="90"/>
    </xf>
    <xf numFmtId="0" fontId="35" fillId="2" borderId="0" xfId="0" applyFont="1" applyFill="1" applyAlignment="1">
      <alignment horizontal="center" vertical="center" textRotation="90" wrapText="1"/>
    </xf>
    <xf numFmtId="0" fontId="35" fillId="2" borderId="75" xfId="0" applyFont="1" applyFill="1" applyBorder="1" applyAlignment="1">
      <alignment horizontal="center" vertical="center" textRotation="90" wrapText="1"/>
    </xf>
    <xf numFmtId="0" fontId="38" fillId="2" borderId="70" xfId="0" applyFont="1" applyFill="1" applyBorder="1" applyAlignment="1">
      <alignment horizontal="center" vertical="center"/>
    </xf>
    <xf numFmtId="0" fontId="73" fillId="2" borderId="140" xfId="0" applyFont="1" applyFill="1" applyBorder="1" applyAlignment="1">
      <alignment horizontal="center" vertical="center" wrapText="1"/>
    </xf>
    <xf numFmtId="9" fontId="70" fillId="2" borderId="140" xfId="0" applyNumberFormat="1" applyFont="1" applyFill="1" applyBorder="1" applyAlignment="1">
      <alignment horizontal="center" vertical="center" wrapText="1"/>
    </xf>
    <xf numFmtId="0" fontId="3" fillId="0" borderId="84" xfId="0" applyFont="1" applyBorder="1" applyAlignment="1">
      <alignment horizontal="center" vertical="center"/>
    </xf>
    <xf numFmtId="0" fontId="3" fillId="0" borderId="86" xfId="0" applyFont="1" applyBorder="1" applyAlignment="1">
      <alignment horizontal="center" vertical="center"/>
    </xf>
    <xf numFmtId="0" fontId="0" fillId="2" borderId="88" xfId="0" applyFill="1" applyBorder="1" applyAlignment="1">
      <alignment horizontal="center" vertical="center" wrapText="1"/>
    </xf>
    <xf numFmtId="0" fontId="3" fillId="0" borderId="84" xfId="0" applyFont="1" applyBorder="1" applyAlignment="1">
      <alignment horizontal="center" vertical="center" wrapText="1"/>
    </xf>
    <xf numFmtId="0" fontId="3" fillId="0" borderId="86" xfId="0" applyFont="1" applyBorder="1" applyAlignment="1">
      <alignment horizontal="center" vertical="center" wrapText="1"/>
    </xf>
    <xf numFmtId="9" fontId="0" fillId="2" borderId="84" xfId="0" applyNumberFormat="1" applyFill="1" applyBorder="1" applyAlignment="1">
      <alignment horizontal="center" vertical="center" wrapText="1"/>
    </xf>
    <xf numFmtId="9" fontId="0" fillId="2" borderId="86" xfId="0" applyNumberFormat="1" applyFill="1" applyBorder="1" applyAlignment="1">
      <alignment horizontal="center" vertical="center" wrapText="1"/>
    </xf>
    <xf numFmtId="9" fontId="0" fillId="2" borderId="84" xfId="0" applyNumberFormat="1" applyFill="1" applyBorder="1" applyAlignment="1" applyProtection="1">
      <alignment horizontal="center" vertical="center" wrapText="1"/>
      <protection locked="0"/>
    </xf>
    <xf numFmtId="9" fontId="0" fillId="2" borderId="86" xfId="0" applyNumberFormat="1" applyFill="1" applyBorder="1" applyAlignment="1" applyProtection="1">
      <alignment horizontal="center" vertical="center" wrapText="1"/>
      <protection locked="0"/>
    </xf>
    <xf numFmtId="0" fontId="73" fillId="2" borderId="141" xfId="0" applyFont="1" applyFill="1" applyBorder="1" applyAlignment="1">
      <alignment horizontal="center" vertical="center" wrapText="1"/>
    </xf>
    <xf numFmtId="9" fontId="70" fillId="2" borderId="141" xfId="0" applyNumberFormat="1" applyFont="1" applyFill="1" applyBorder="1" applyAlignment="1">
      <alignment horizontal="center" vertical="center" wrapText="1"/>
    </xf>
    <xf numFmtId="0" fontId="73" fillId="2" borderId="140" xfId="0" applyFont="1" applyFill="1" applyBorder="1" applyAlignment="1">
      <alignment horizontal="center" vertical="center"/>
    </xf>
    <xf numFmtId="0" fontId="73" fillId="2" borderId="141" xfId="0" applyFont="1" applyFill="1" applyBorder="1" applyAlignment="1">
      <alignment horizontal="center" vertical="center"/>
    </xf>
    <xf numFmtId="0" fontId="0" fillId="2" borderId="76" xfId="0" applyFill="1" applyBorder="1" applyAlignment="1">
      <alignment horizontal="center" vertical="center" wrapText="1"/>
    </xf>
    <xf numFmtId="0" fontId="44" fillId="2" borderId="84" xfId="0" applyFont="1" applyFill="1" applyBorder="1" applyAlignment="1" applyProtection="1">
      <alignment horizontal="center" vertical="top" wrapText="1"/>
      <protection locked="0"/>
    </xf>
    <xf numFmtId="0" fontId="44" fillId="2" borderId="86" xfId="0" applyFont="1" applyFill="1" applyBorder="1" applyAlignment="1" applyProtection="1">
      <alignment horizontal="center" vertical="top" wrapText="1"/>
      <protection locked="0"/>
    </xf>
    <xf numFmtId="0" fontId="45" fillId="2" borderId="84" xfId="0" applyFont="1" applyFill="1" applyBorder="1" applyAlignment="1" applyProtection="1">
      <alignment horizontal="center" vertical="top" wrapText="1"/>
      <protection locked="0"/>
    </xf>
    <xf numFmtId="0" fontId="45" fillId="2" borderId="86" xfId="0" applyFont="1" applyFill="1" applyBorder="1" applyAlignment="1" applyProtection="1">
      <alignment horizontal="center" vertical="top" wrapText="1"/>
      <protection locked="0"/>
    </xf>
    <xf numFmtId="0" fontId="23" fillId="9" borderId="30" xfId="0" applyFont="1" applyFill="1" applyBorder="1" applyAlignment="1">
      <alignment horizontal="center" vertical="center"/>
    </xf>
    <xf numFmtId="0" fontId="23" fillId="9" borderId="34" xfId="0" applyFont="1" applyFill="1" applyBorder="1" applyAlignment="1">
      <alignment horizontal="center" vertical="center"/>
    </xf>
    <xf numFmtId="0" fontId="48" fillId="2" borderId="51" xfId="0" applyFont="1" applyFill="1" applyBorder="1" applyAlignment="1">
      <alignment horizontal="center" vertical="center" textRotation="90" wrapText="1"/>
    </xf>
    <xf numFmtId="0" fontId="50" fillId="2" borderId="51" xfId="0" applyFont="1" applyFill="1" applyBorder="1" applyAlignment="1">
      <alignment horizontal="center" vertical="center" textRotation="90" wrapText="1"/>
    </xf>
    <xf numFmtId="0" fontId="50" fillId="2" borderId="30" xfId="0" applyFont="1" applyFill="1" applyBorder="1" applyAlignment="1">
      <alignment horizontal="center" vertical="center" textRotation="90" wrapText="1"/>
    </xf>
    <xf numFmtId="0" fontId="38" fillId="2" borderId="91" xfId="0" applyFont="1" applyFill="1" applyBorder="1" applyAlignment="1">
      <alignment horizontal="center" vertical="center"/>
    </xf>
    <xf numFmtId="0" fontId="38" fillId="2" borderId="71" xfId="0" applyFont="1" applyFill="1" applyBorder="1" applyAlignment="1">
      <alignment horizontal="center" vertical="center"/>
    </xf>
    <xf numFmtId="9" fontId="23" fillId="2" borderId="30" xfId="0" applyNumberFormat="1" applyFont="1" applyFill="1" applyBorder="1" applyAlignment="1">
      <alignment horizontal="center" vertical="center" wrapText="1"/>
    </xf>
    <xf numFmtId="0" fontId="23" fillId="22" borderId="30" xfId="0" applyFont="1" applyFill="1" applyBorder="1" applyAlignment="1">
      <alignment horizontal="center" vertical="center" wrapText="1"/>
    </xf>
    <xf numFmtId="0" fontId="23" fillId="22" borderId="31" xfId="0" applyFont="1" applyFill="1" applyBorder="1" applyAlignment="1">
      <alignment horizontal="center" vertical="center" wrapText="1"/>
    </xf>
    <xf numFmtId="9" fontId="23" fillId="2" borderId="34" xfId="0" applyNumberFormat="1" applyFont="1" applyFill="1" applyBorder="1" applyAlignment="1">
      <alignment horizontal="center" vertical="center" wrapText="1"/>
    </xf>
    <xf numFmtId="0" fontId="23" fillId="22" borderId="34" xfId="0" applyFont="1" applyFill="1" applyBorder="1" applyAlignment="1">
      <alignment horizontal="center" vertical="center" wrapText="1"/>
    </xf>
    <xf numFmtId="0" fontId="51" fillId="2" borderId="51" xfId="0" applyFont="1" applyFill="1" applyBorder="1" applyAlignment="1">
      <alignment horizontal="center" vertical="center" textRotation="90" wrapText="1"/>
    </xf>
    <xf numFmtId="0" fontId="51" fillId="2" borderId="30" xfId="0" applyFont="1" applyFill="1" applyBorder="1" applyAlignment="1">
      <alignment horizontal="center" vertical="center" textRotation="90" wrapText="1"/>
    </xf>
    <xf numFmtId="0" fontId="38" fillId="2" borderId="102" xfId="0" applyFont="1" applyFill="1" applyBorder="1" applyAlignment="1">
      <alignment horizontal="center" vertical="center"/>
    </xf>
    <xf numFmtId="0" fontId="0" fillId="2" borderId="30" xfId="0" applyFill="1" applyBorder="1" applyAlignment="1">
      <alignment horizontal="center" vertical="center" wrapText="1"/>
    </xf>
    <xf numFmtId="0" fontId="23" fillId="2" borderId="51" xfId="0" applyFont="1" applyFill="1" applyBorder="1" applyAlignment="1">
      <alignment horizontal="center" vertical="center" wrapText="1"/>
    </xf>
    <xf numFmtId="0" fontId="38" fillId="2" borderId="107" xfId="0" applyFont="1" applyFill="1" applyBorder="1" applyAlignment="1">
      <alignment horizontal="center" vertical="center" wrapText="1"/>
    </xf>
    <xf numFmtId="0" fontId="38" fillId="2" borderId="106" xfId="0" applyFont="1" applyFill="1" applyBorder="1" applyAlignment="1">
      <alignment horizontal="center" vertical="center" wrapText="1"/>
    </xf>
    <xf numFmtId="0" fontId="23" fillId="23" borderId="60" xfId="0" applyFont="1" applyFill="1" applyBorder="1" applyAlignment="1">
      <alignment horizontal="center" vertical="center" wrapText="1"/>
    </xf>
    <xf numFmtId="0" fontId="18" fillId="2" borderId="61" xfId="0" applyFont="1" applyFill="1" applyBorder="1" applyAlignment="1">
      <alignment horizontal="center"/>
    </xf>
    <xf numFmtId="9" fontId="52" fillId="7" borderId="60" xfId="0" applyNumberFormat="1" applyFont="1" applyFill="1" applyBorder="1" applyAlignment="1">
      <alignment horizontal="center" vertical="center" wrapText="1"/>
    </xf>
    <xf numFmtId="0" fontId="18" fillId="7" borderId="61" xfId="0" applyFont="1" applyFill="1" applyBorder="1"/>
    <xf numFmtId="0" fontId="23" fillId="22" borderId="92" xfId="0" applyFont="1" applyFill="1" applyBorder="1" applyAlignment="1">
      <alignment horizontal="center" vertical="center" wrapText="1"/>
    </xf>
    <xf numFmtId="0" fontId="52" fillId="2" borderId="60" xfId="0" applyFont="1" applyFill="1" applyBorder="1" applyAlignment="1">
      <alignment horizontal="center" vertical="center"/>
    </xf>
    <xf numFmtId="0" fontId="52" fillId="2" borderId="60" xfId="0" applyFont="1" applyFill="1" applyBorder="1" applyAlignment="1">
      <alignment horizontal="center" vertical="center" wrapText="1"/>
    </xf>
    <xf numFmtId="14" fontId="52" fillId="2" borderId="60" xfId="0" applyNumberFormat="1" applyFont="1" applyFill="1" applyBorder="1" applyAlignment="1">
      <alignment horizontal="center" vertical="center" wrapText="1"/>
    </xf>
    <xf numFmtId="9" fontId="0" fillId="2" borderId="60" xfId="0" applyNumberFormat="1" applyFill="1" applyBorder="1" applyAlignment="1">
      <alignment horizontal="center" vertical="center" wrapText="1"/>
    </xf>
    <xf numFmtId="0" fontId="23" fillId="14" borderId="60" xfId="0" applyFont="1" applyFill="1" applyBorder="1" applyAlignment="1">
      <alignment horizontal="center" vertical="center" wrapText="1"/>
    </xf>
    <xf numFmtId="0" fontId="23" fillId="24" borderId="60" xfId="0" applyFont="1" applyFill="1" applyBorder="1" applyAlignment="1">
      <alignment horizontal="center" vertical="center" wrapText="1"/>
    </xf>
    <xf numFmtId="0" fontId="23" fillId="25" borderId="60" xfId="0" applyFont="1" applyFill="1" applyBorder="1" applyAlignment="1">
      <alignment horizontal="center" vertical="center" wrapText="1"/>
    </xf>
    <xf numFmtId="0" fontId="0" fillId="2" borderId="60" xfId="0" applyFill="1" applyBorder="1" applyAlignment="1">
      <alignment horizontal="center" vertical="top" wrapText="1"/>
    </xf>
    <xf numFmtId="9" fontId="44" fillId="2" borderId="92" xfId="0" applyNumberFormat="1" applyFont="1" applyFill="1" applyBorder="1" applyAlignment="1" applyProtection="1">
      <alignment horizontal="center" vertical="center" wrapText="1"/>
      <protection hidden="1"/>
    </xf>
    <xf numFmtId="9" fontId="44" fillId="2" borderId="67" xfId="0" applyNumberFormat="1" applyFont="1" applyFill="1" applyBorder="1" applyAlignment="1" applyProtection="1">
      <alignment horizontal="center" vertical="center" wrapText="1"/>
      <protection hidden="1"/>
    </xf>
    <xf numFmtId="9" fontId="44" fillId="2" borderId="92" xfId="0" applyNumberFormat="1" applyFont="1" applyFill="1" applyBorder="1" applyAlignment="1" applyProtection="1">
      <alignment horizontal="center" vertical="center" wrapText="1"/>
      <protection locked="0"/>
    </xf>
    <xf numFmtId="9" fontId="44" fillId="2" borderId="67" xfId="0" applyNumberFormat="1" applyFont="1" applyFill="1" applyBorder="1" applyAlignment="1" applyProtection="1">
      <alignment horizontal="center" vertical="center" wrapText="1"/>
      <protection locked="0"/>
    </xf>
    <xf numFmtId="0" fontId="53" fillId="0" borderId="92" xfId="0" applyFont="1" applyBorder="1" applyAlignment="1" applyProtection="1">
      <alignment horizontal="center" vertical="center" wrapText="1"/>
      <protection hidden="1"/>
    </xf>
    <xf numFmtId="0" fontId="53" fillId="0" borderId="67" xfId="0" applyFont="1" applyBorder="1" applyAlignment="1" applyProtection="1">
      <alignment horizontal="center" vertical="center" wrapText="1"/>
      <protection hidden="1"/>
    </xf>
    <xf numFmtId="0" fontId="53" fillId="0" borderId="92" xfId="0" applyFont="1" applyBorder="1" applyAlignment="1" applyProtection="1">
      <alignment horizontal="center" vertical="center"/>
      <protection hidden="1"/>
    </xf>
    <xf numFmtId="0" fontId="53" fillId="0" borderId="67" xfId="0" applyFont="1" applyBorder="1" applyAlignment="1" applyProtection="1">
      <alignment horizontal="center" vertical="center"/>
      <protection hidden="1"/>
    </xf>
    <xf numFmtId="0" fontId="45" fillId="2" borderId="92" xfId="0" applyFont="1" applyFill="1" applyBorder="1" applyAlignment="1" applyProtection="1">
      <alignment horizontal="center" vertical="center" wrapText="1"/>
      <protection locked="0"/>
    </xf>
    <xf numFmtId="0" fontId="45" fillId="2" borderId="67" xfId="0" applyFont="1" applyFill="1" applyBorder="1" applyAlignment="1" applyProtection="1">
      <alignment horizontal="center" vertical="center" wrapText="1"/>
      <protection locked="0"/>
    </xf>
    <xf numFmtId="0" fontId="44" fillId="2" borderId="92" xfId="0" applyFont="1" applyFill="1" applyBorder="1" applyAlignment="1" applyProtection="1">
      <alignment horizontal="center" vertical="center"/>
      <protection locked="0"/>
    </xf>
    <xf numFmtId="0" fontId="44" fillId="2" borderId="67" xfId="0" applyFont="1" applyFill="1" applyBorder="1" applyAlignment="1" applyProtection="1">
      <alignment horizontal="center" vertical="center"/>
      <protection locked="0"/>
    </xf>
    <xf numFmtId="0" fontId="3" fillId="25" borderId="32" xfId="0" applyFont="1" applyFill="1" applyBorder="1" applyAlignment="1">
      <alignment horizontal="center" vertical="center"/>
    </xf>
    <xf numFmtId="0" fontId="52" fillId="14" borderId="60" xfId="0" applyFont="1" applyFill="1" applyBorder="1" applyAlignment="1">
      <alignment horizontal="center" vertical="center" wrapText="1"/>
    </xf>
    <xf numFmtId="0" fontId="18" fillId="14" borderId="61" xfId="0" applyFont="1" applyFill="1" applyBorder="1"/>
    <xf numFmtId="9" fontId="52" fillId="2" borderId="60" xfId="0" applyNumberFormat="1" applyFont="1" applyFill="1" applyBorder="1" applyAlignment="1">
      <alignment horizontal="center" vertical="center" wrapText="1"/>
    </xf>
    <xf numFmtId="0" fontId="18" fillId="2" borderId="61" xfId="0" applyFont="1" applyFill="1" applyBorder="1"/>
    <xf numFmtId="9" fontId="23" fillId="2" borderId="60" xfId="0" applyNumberFormat="1" applyFont="1" applyFill="1" applyBorder="1" applyAlignment="1">
      <alignment horizontal="center" vertical="center" wrapText="1"/>
    </xf>
    <xf numFmtId="0" fontId="38" fillId="2" borderId="101" xfId="0" applyFont="1" applyFill="1" applyBorder="1" applyAlignment="1">
      <alignment horizontal="center" vertical="center" wrapText="1"/>
    </xf>
    <xf numFmtId="0" fontId="14" fillId="2" borderId="34" xfId="0" applyFont="1" applyFill="1" applyBorder="1" applyAlignment="1" applyProtection="1">
      <alignment horizontal="center" vertical="center" wrapText="1"/>
      <protection locked="0"/>
    </xf>
    <xf numFmtId="0" fontId="3" fillId="9" borderId="52" xfId="0" applyFont="1" applyFill="1" applyBorder="1" applyAlignment="1">
      <alignment horizontal="center" vertical="center"/>
    </xf>
    <xf numFmtId="0" fontId="3" fillId="9" borderId="32" xfId="0" applyFont="1" applyFill="1" applyBorder="1" applyAlignment="1">
      <alignment horizontal="center" vertical="center"/>
    </xf>
    <xf numFmtId="0" fontId="0" fillId="2" borderId="91" xfId="0" applyFill="1" applyBorder="1" applyAlignment="1">
      <alignment horizontal="center" vertical="center" wrapText="1"/>
    </xf>
    <xf numFmtId="0" fontId="0" fillId="2" borderId="51" xfId="0" applyFill="1" applyBorder="1" applyAlignment="1">
      <alignment horizontal="center" vertical="center" wrapText="1"/>
    </xf>
    <xf numFmtId="0" fontId="0" fillId="2" borderId="52" xfId="0" applyFill="1" applyBorder="1" applyAlignment="1">
      <alignment horizontal="center" vertical="center"/>
    </xf>
    <xf numFmtId="0" fontId="0" fillId="2" borderId="71" xfId="0" applyFill="1" applyBorder="1" applyAlignment="1">
      <alignment horizontal="center" vertical="center"/>
    </xf>
    <xf numFmtId="0" fontId="64" fillId="2" borderId="44" xfId="0" applyFont="1" applyFill="1" applyBorder="1" applyAlignment="1">
      <alignment horizontal="center" vertical="center" textRotation="90" wrapText="1"/>
    </xf>
    <xf numFmtId="0" fontId="64" fillId="2" borderId="45" xfId="0" applyFont="1" applyFill="1" applyBorder="1" applyAlignment="1">
      <alignment horizontal="center" vertical="center" textRotation="90" wrapText="1"/>
    </xf>
    <xf numFmtId="0" fontId="3" fillId="25" borderId="33" xfId="0" applyFont="1" applyFill="1" applyBorder="1" applyAlignment="1">
      <alignment horizontal="center" vertical="center"/>
    </xf>
    <xf numFmtId="0" fontId="17" fillId="2" borderId="30" xfId="0" applyFont="1" applyFill="1" applyBorder="1" applyAlignment="1" applyProtection="1">
      <alignment horizontal="center" vertical="center" wrapText="1"/>
      <protection locked="0"/>
    </xf>
    <xf numFmtId="0" fontId="17" fillId="2" borderId="31" xfId="0" applyFont="1" applyFill="1" applyBorder="1" applyAlignment="1" applyProtection="1">
      <alignment horizontal="center" vertical="center" wrapText="1"/>
      <protection locked="0"/>
    </xf>
    <xf numFmtId="0" fontId="0" fillId="2" borderId="30" xfId="0" applyFill="1" applyBorder="1" applyAlignment="1">
      <alignment horizontal="center" vertical="center"/>
    </xf>
    <xf numFmtId="0" fontId="0" fillId="2" borderId="31" xfId="0" applyFill="1" applyBorder="1" applyAlignment="1">
      <alignment horizontal="center" vertical="center"/>
    </xf>
    <xf numFmtId="14" fontId="0" fillId="2" borderId="31" xfId="0" applyNumberFormat="1" applyFill="1" applyBorder="1" applyAlignment="1" applyProtection="1">
      <alignment horizontal="center" vertical="center"/>
      <protection locked="0"/>
    </xf>
    <xf numFmtId="0" fontId="0" fillId="2" borderId="65" xfId="0" applyFill="1" applyBorder="1" applyAlignment="1">
      <alignment horizontal="center"/>
    </xf>
    <xf numFmtId="0" fontId="0" fillId="2" borderId="59" xfId="0" applyFill="1" applyBorder="1" applyAlignment="1">
      <alignment horizontal="center"/>
    </xf>
    <xf numFmtId="0" fontId="0" fillId="2" borderId="64" xfId="0" applyFill="1" applyBorder="1" applyAlignment="1">
      <alignment horizontal="center"/>
    </xf>
    <xf numFmtId="0" fontId="63" fillId="2" borderId="0" xfId="0" applyFont="1" applyFill="1" applyAlignment="1">
      <alignment horizontal="center" vertical="center" textRotation="90" wrapText="1"/>
    </xf>
    <xf numFmtId="0" fontId="54" fillId="2" borderId="0" xfId="0" applyFont="1" applyFill="1" applyAlignment="1">
      <alignment horizontal="center" vertical="center" textRotation="90" wrapText="1"/>
    </xf>
    <xf numFmtId="0" fontId="54" fillId="2" borderId="59" xfId="0" applyFont="1" applyFill="1" applyBorder="1" applyAlignment="1">
      <alignment horizontal="center" vertical="center" textRotation="90" wrapText="1"/>
    </xf>
    <xf numFmtId="0" fontId="38" fillId="2" borderId="29" xfId="0" applyFont="1" applyFill="1" applyBorder="1" applyAlignment="1">
      <alignment horizontal="center" vertical="center"/>
    </xf>
    <xf numFmtId="0" fontId="23" fillId="2" borderId="50" xfId="0" applyFont="1" applyFill="1" applyBorder="1" applyAlignment="1">
      <alignment horizontal="center" vertical="center" wrapText="1"/>
    </xf>
    <xf numFmtId="0" fontId="23" fillId="2" borderId="54" xfId="0" applyFont="1" applyFill="1" applyBorder="1" applyAlignment="1">
      <alignment horizontal="center" vertical="center" wrapText="1"/>
    </xf>
    <xf numFmtId="0" fontId="65" fillId="2" borderId="30" xfId="0" applyFont="1" applyFill="1" applyBorder="1" applyAlignment="1">
      <alignment horizontal="center" vertical="center" textRotation="90" wrapText="1"/>
    </xf>
    <xf numFmtId="0" fontId="55" fillId="2" borderId="31" xfId="0" applyFont="1" applyFill="1" applyBorder="1" applyAlignment="1">
      <alignment horizontal="center" vertical="center" textRotation="90" wrapText="1"/>
    </xf>
    <xf numFmtId="0" fontId="23" fillId="20" borderId="52" xfId="0" applyFont="1" applyFill="1" applyBorder="1" applyAlignment="1" applyProtection="1">
      <alignment horizontal="center" vertical="center" wrapText="1"/>
      <protection locked="0"/>
    </xf>
    <xf numFmtId="0" fontId="23" fillId="20" borderId="32" xfId="0" applyFont="1" applyFill="1" applyBorder="1" applyAlignment="1" applyProtection="1">
      <alignment horizontal="center" vertical="center" wrapText="1"/>
      <protection locked="0"/>
    </xf>
    <xf numFmtId="9" fontId="23" fillId="2" borderId="52" xfId="0" applyNumberFormat="1" applyFont="1" applyFill="1" applyBorder="1" applyAlignment="1">
      <alignment horizontal="center" vertical="center"/>
    </xf>
    <xf numFmtId="9" fontId="23" fillId="2" borderId="32" xfId="0" applyNumberFormat="1" applyFont="1" applyFill="1" applyBorder="1" applyAlignment="1">
      <alignment horizontal="center" vertical="center"/>
    </xf>
    <xf numFmtId="0" fontId="23" fillId="10" borderId="52" xfId="0" applyFont="1" applyFill="1" applyBorder="1" applyAlignment="1" applyProtection="1">
      <alignment horizontal="center" vertical="center"/>
      <protection locked="0"/>
    </xf>
    <xf numFmtId="0" fontId="23" fillId="10" borderId="32" xfId="0" applyFont="1" applyFill="1" applyBorder="1" applyAlignment="1" applyProtection="1">
      <alignment horizontal="center" vertical="center"/>
      <protection locked="0"/>
    </xf>
    <xf numFmtId="0" fontId="23" fillId="8" borderId="51" xfId="0" applyFont="1" applyFill="1" applyBorder="1" applyAlignment="1" applyProtection="1">
      <alignment horizontal="center" vertical="center" wrapText="1"/>
      <protection locked="0"/>
    </xf>
    <xf numFmtId="9" fontId="23" fillId="2" borderId="52" xfId="0" applyNumberFormat="1" applyFont="1" applyFill="1" applyBorder="1" applyAlignment="1">
      <alignment horizontal="center" vertical="center" wrapText="1"/>
    </xf>
    <xf numFmtId="9" fontId="23" fillId="2" borderId="32" xfId="0" applyNumberFormat="1" applyFont="1" applyFill="1" applyBorder="1" applyAlignment="1">
      <alignment horizontal="center" vertical="center" wrapText="1"/>
    </xf>
    <xf numFmtId="0" fontId="3" fillId="0" borderId="133" xfId="0" applyFont="1" applyBorder="1" applyAlignment="1">
      <alignment horizontal="center" vertical="center" wrapText="1"/>
    </xf>
    <xf numFmtId="0" fontId="14" fillId="27" borderId="31" xfId="0" applyFont="1" applyFill="1" applyBorder="1" applyAlignment="1" applyProtection="1">
      <alignment horizontal="center" vertical="center" wrapText="1"/>
      <protection locked="0"/>
    </xf>
    <xf numFmtId="0" fontId="65" fillId="2" borderId="51" xfId="0" applyFont="1" applyFill="1" applyBorder="1" applyAlignment="1">
      <alignment horizontal="center" vertical="center" textRotation="90" wrapText="1"/>
    </xf>
    <xf numFmtId="0" fontId="55" fillId="2" borderId="51" xfId="0" applyFont="1" applyFill="1" applyBorder="1" applyAlignment="1">
      <alignment horizontal="center" vertical="center" textRotation="90" wrapText="1"/>
    </xf>
    <xf numFmtId="0" fontId="55" fillId="2" borderId="30" xfId="0" applyFont="1" applyFill="1" applyBorder="1" applyAlignment="1">
      <alignment horizontal="center" vertical="center" textRotation="90" wrapText="1"/>
    </xf>
    <xf numFmtId="0" fontId="58" fillId="2" borderId="30" xfId="0" applyFont="1" applyFill="1" applyBorder="1" applyAlignment="1">
      <alignment horizontal="center" vertical="center" wrapText="1"/>
    </xf>
    <xf numFmtId="0" fontId="58" fillId="2" borderId="105" xfId="0" applyFont="1" applyFill="1" applyBorder="1" applyAlignment="1">
      <alignment horizontal="center" vertical="center" wrapText="1"/>
    </xf>
    <xf numFmtId="0" fontId="58" fillId="2" borderId="41" xfId="0" applyFont="1" applyFill="1" applyBorder="1" applyAlignment="1">
      <alignment horizontal="center" vertical="center" wrapText="1"/>
    </xf>
    <xf numFmtId="0" fontId="10" fillId="7" borderId="114" xfId="0" applyFont="1" applyFill="1" applyBorder="1" applyAlignment="1">
      <alignment horizontal="left" vertical="center"/>
    </xf>
    <xf numFmtId="0" fontId="10" fillId="7" borderId="115" xfId="0" applyFont="1" applyFill="1" applyBorder="1" applyAlignment="1">
      <alignment horizontal="left" vertical="center"/>
    </xf>
    <xf numFmtId="0" fontId="58" fillId="2" borderId="116" xfId="0" applyFont="1" applyFill="1" applyBorder="1" applyAlignment="1">
      <alignment horizontal="center" vertical="center" wrapText="1"/>
    </xf>
    <xf numFmtId="0" fontId="0" fillId="2" borderId="116" xfId="0"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protection locked="0"/>
    </xf>
    <xf numFmtId="0" fontId="3" fillId="9" borderId="31" xfId="0" applyFont="1" applyFill="1" applyBorder="1" applyAlignment="1">
      <alignment horizontal="center" vertical="center"/>
    </xf>
    <xf numFmtId="0" fontId="3" fillId="9" borderId="116" xfId="0" applyFont="1" applyFill="1" applyBorder="1" applyAlignment="1">
      <alignment horizontal="center" vertical="center"/>
    </xf>
    <xf numFmtId="0" fontId="3" fillId="0" borderId="116" xfId="0" applyFont="1" applyBorder="1" applyAlignment="1">
      <alignment horizontal="center" vertical="center" wrapText="1"/>
    </xf>
    <xf numFmtId="9" fontId="0" fillId="2" borderId="116" xfId="0" applyNumberFormat="1" applyFill="1" applyBorder="1" applyAlignment="1">
      <alignment horizontal="center" vertical="center" wrapText="1"/>
    </xf>
    <xf numFmtId="9" fontId="0" fillId="2" borderId="116" xfId="0" applyNumberFormat="1" applyFill="1" applyBorder="1" applyAlignment="1" applyProtection="1">
      <alignment horizontal="center" vertical="center" wrapText="1"/>
      <protection locked="0"/>
    </xf>
    <xf numFmtId="0" fontId="3" fillId="9" borderId="116" xfId="0" applyFont="1" applyFill="1" applyBorder="1" applyAlignment="1">
      <alignment horizontal="center" vertical="center" wrapText="1"/>
    </xf>
    <xf numFmtId="0" fontId="11" fillId="2" borderId="29" xfId="0" applyFont="1" applyFill="1" applyBorder="1" applyAlignment="1">
      <alignment horizontal="center" vertical="center" textRotation="90" wrapText="1"/>
    </xf>
    <xf numFmtId="0" fontId="11" fillId="2" borderId="70" xfId="0" applyFont="1" applyFill="1" applyBorder="1" applyAlignment="1">
      <alignment horizontal="center" vertical="center" textRotation="90" wrapText="1"/>
    </xf>
    <xf numFmtId="0" fontId="3" fillId="0" borderId="67" xfId="0" applyFont="1" applyBorder="1" applyAlignment="1">
      <alignment horizontal="center" vertical="center" wrapText="1"/>
    </xf>
    <xf numFmtId="0" fontId="11" fillId="2" borderId="40" xfId="0" applyFont="1" applyFill="1" applyBorder="1" applyAlignment="1">
      <alignment horizontal="center" vertical="center" textRotation="90" wrapText="1"/>
    </xf>
    <xf numFmtId="0" fontId="11" fillId="2" borderId="42" xfId="0" applyFont="1" applyFill="1" applyBorder="1" applyAlignment="1">
      <alignment horizontal="center" vertical="center" textRotation="90" wrapText="1"/>
    </xf>
    <xf numFmtId="9" fontId="0" fillId="2" borderId="133" xfId="0" applyNumberFormat="1" applyFill="1" applyBorder="1" applyAlignment="1" applyProtection="1">
      <alignment horizontal="center" vertical="center" wrapText="1"/>
      <protection locked="0"/>
    </xf>
    <xf numFmtId="0" fontId="0" fillId="2" borderId="31" xfId="0" applyFill="1" applyBorder="1" applyAlignment="1" applyProtection="1">
      <alignment horizontal="center" vertical="center" textRotation="90"/>
      <protection locked="0"/>
    </xf>
    <xf numFmtId="0" fontId="60" fillId="2" borderId="51" xfId="0" applyFont="1" applyFill="1" applyBorder="1" applyAlignment="1">
      <alignment horizontal="center" vertical="center" textRotation="90" wrapText="1"/>
    </xf>
    <xf numFmtId="0" fontId="0" fillId="2" borderId="122" xfId="0" applyFill="1" applyBorder="1" applyAlignment="1">
      <alignment horizontal="left" vertical="center" wrapText="1"/>
    </xf>
    <xf numFmtId="0" fontId="0" fillId="2" borderId="122" xfId="0" applyFill="1" applyBorder="1" applyAlignment="1">
      <alignment horizontal="left" vertical="center"/>
    </xf>
    <xf numFmtId="0" fontId="60" fillId="2" borderId="40" xfId="0" applyFont="1" applyFill="1" applyBorder="1" applyAlignment="1">
      <alignment horizontal="center" vertical="center" textRotation="90" wrapText="1"/>
    </xf>
    <xf numFmtId="0" fontId="60" fillId="2" borderId="42" xfId="0" applyFont="1" applyFill="1" applyBorder="1" applyAlignment="1">
      <alignment horizontal="center" vertical="center" textRotation="90" wrapText="1"/>
    </xf>
    <xf numFmtId="0" fontId="0" fillId="2" borderId="30" xfId="0" applyFill="1" applyBorder="1" applyAlignment="1" applyProtection="1">
      <alignment horizontal="left" vertical="center" wrapText="1"/>
      <protection locked="0"/>
    </xf>
    <xf numFmtId="0" fontId="0" fillId="2" borderId="31" xfId="0" applyFill="1" applyBorder="1" applyAlignment="1" applyProtection="1">
      <alignment horizontal="left" vertical="center" wrapText="1"/>
      <protection locked="0"/>
    </xf>
    <xf numFmtId="0" fontId="14" fillId="2" borderId="30" xfId="0" applyFont="1" applyFill="1" applyBorder="1" applyAlignment="1" applyProtection="1">
      <alignment horizontal="left" vertical="center" wrapText="1"/>
      <protection locked="0"/>
    </xf>
    <xf numFmtId="0" fontId="14" fillId="2" borderId="31" xfId="0" applyFont="1" applyFill="1" applyBorder="1" applyAlignment="1" applyProtection="1">
      <alignment horizontal="left" vertical="center" wrapText="1"/>
      <protection locked="0"/>
    </xf>
    <xf numFmtId="0" fontId="47" fillId="6" borderId="119" xfId="0" applyFont="1" applyFill="1" applyBorder="1" applyAlignment="1">
      <alignment horizontal="center" vertical="center" textRotation="90"/>
    </xf>
    <xf numFmtId="0" fontId="47" fillId="6" borderId="0" xfId="0" applyFont="1" applyFill="1" applyAlignment="1">
      <alignment horizontal="center" vertical="center" textRotation="90"/>
    </xf>
    <xf numFmtId="0" fontId="47" fillId="6" borderId="118" xfId="0" applyFont="1" applyFill="1" applyBorder="1" applyAlignment="1">
      <alignment horizontal="center" vertical="center" textRotation="90"/>
    </xf>
    <xf numFmtId="0" fontId="10" fillId="7" borderId="120" xfId="0" applyFont="1" applyFill="1" applyBorder="1" applyAlignment="1">
      <alignment horizontal="left" vertical="center"/>
    </xf>
    <xf numFmtId="0" fontId="0" fillId="2" borderId="0" xfId="0" applyFill="1" applyAlignment="1">
      <alignment horizontal="center" vertical="center" textRotation="90" wrapText="1"/>
    </xf>
    <xf numFmtId="164" fontId="1" fillId="2" borderId="133" xfId="1" applyNumberFormat="1" applyFont="1" applyFill="1" applyBorder="1" applyAlignment="1" applyProtection="1">
      <alignment horizontal="center" vertical="center"/>
    </xf>
    <xf numFmtId="0" fontId="8" fillId="6" borderId="62" xfId="0" applyFont="1" applyFill="1" applyBorder="1" applyAlignment="1" applyProtection="1">
      <alignment horizontal="center" vertical="center" textRotation="90" wrapText="1"/>
      <protection locked="0"/>
    </xf>
    <xf numFmtId="0" fontId="21" fillId="2" borderId="44" xfId="0" applyFont="1" applyFill="1" applyBorder="1" applyAlignment="1">
      <alignment horizontal="center" vertical="center" textRotation="90" wrapText="1"/>
    </xf>
    <xf numFmtId="0" fontId="21" fillId="2" borderId="45" xfId="0" applyFont="1" applyFill="1" applyBorder="1" applyAlignment="1">
      <alignment horizontal="center" vertical="center" textRotation="90" wrapText="1"/>
    </xf>
    <xf numFmtId="0" fontId="21" fillId="2" borderId="46" xfId="0" applyFont="1" applyFill="1" applyBorder="1" applyAlignment="1">
      <alignment horizontal="center" vertical="center" textRotation="90" wrapText="1"/>
    </xf>
    <xf numFmtId="0" fontId="0" fillId="2" borderId="129" xfId="0" applyFill="1" applyBorder="1" applyAlignment="1">
      <alignment horizontal="center" vertical="center"/>
    </xf>
    <xf numFmtId="0" fontId="0" fillId="2" borderId="27" xfId="0" applyFill="1" applyBorder="1" applyAlignment="1">
      <alignment horizontal="center" vertical="center"/>
    </xf>
    <xf numFmtId="0" fontId="0" fillId="2" borderId="130" xfId="0" applyFill="1" applyBorder="1" applyAlignment="1">
      <alignment horizontal="center" vertical="center"/>
    </xf>
    <xf numFmtId="0" fontId="0" fillId="2" borderId="132"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30" xfId="0" applyFill="1" applyBorder="1" applyAlignment="1">
      <alignment horizontal="center" vertical="center" wrapText="1"/>
    </xf>
    <xf numFmtId="0" fontId="0" fillId="2" borderId="132" xfId="0" applyFill="1" applyBorder="1" applyAlignment="1">
      <alignment horizontal="center" vertical="center"/>
    </xf>
    <xf numFmtId="0" fontId="0" fillId="2" borderId="56" xfId="0" applyFill="1" applyBorder="1" applyAlignment="1">
      <alignment horizontal="left" vertical="center" wrapText="1"/>
    </xf>
    <xf numFmtId="0" fontId="0" fillId="2" borderId="125" xfId="0" applyFill="1" applyBorder="1" applyAlignment="1">
      <alignment horizontal="left" vertical="center"/>
    </xf>
    <xf numFmtId="0" fontId="0" fillId="2" borderId="126" xfId="0" applyFill="1" applyBorder="1" applyAlignment="1">
      <alignment horizontal="left" vertical="center"/>
    </xf>
    <xf numFmtId="0" fontId="0" fillId="2" borderId="101" xfId="0" applyFill="1" applyBorder="1" applyAlignment="1">
      <alignment horizontal="left" vertical="center"/>
    </xf>
    <xf numFmtId="0" fontId="0" fillId="2" borderId="127" xfId="0" applyFill="1" applyBorder="1" applyAlignment="1">
      <alignment horizontal="left" vertical="center"/>
    </xf>
    <xf numFmtId="0" fontId="0" fillId="2" borderId="51" xfId="0" applyFill="1" applyBorder="1" applyAlignment="1" applyProtection="1">
      <alignment horizontal="center" vertical="center" wrapText="1"/>
      <protection locked="0"/>
    </xf>
    <xf numFmtId="0" fontId="0" fillId="2" borderId="123" xfId="0" applyFill="1" applyBorder="1" applyAlignment="1">
      <alignment horizontal="left" vertical="center"/>
    </xf>
    <xf numFmtId="0" fontId="0" fillId="2" borderId="124" xfId="0" applyFill="1" applyBorder="1" applyAlignment="1">
      <alignment horizontal="left" vertical="center"/>
    </xf>
    <xf numFmtId="0" fontId="0" fillId="2" borderId="121" xfId="0" applyFill="1" applyBorder="1" applyAlignment="1">
      <alignment horizontal="left" vertical="center"/>
    </xf>
    <xf numFmtId="0" fontId="0" fillId="9" borderId="31" xfId="0" applyFill="1" applyBorder="1" applyAlignment="1">
      <alignment horizontal="center" vertical="center" wrapText="1"/>
    </xf>
    <xf numFmtId="0" fontId="0" fillId="9" borderId="34" xfId="0" applyFill="1" applyBorder="1" applyAlignment="1">
      <alignment horizontal="center" vertical="center" wrapText="1"/>
    </xf>
    <xf numFmtId="0" fontId="47" fillId="6" borderId="47" xfId="0" applyFont="1" applyFill="1" applyBorder="1" applyAlignment="1">
      <alignment horizontal="center" vertical="center" textRotation="90"/>
    </xf>
    <xf numFmtId="0" fontId="3" fillId="0" borderId="34" xfId="0" applyFont="1" applyBorder="1" applyAlignment="1">
      <alignment horizontal="center" vertical="center"/>
    </xf>
    <xf numFmtId="0" fontId="44" fillId="2" borderId="31" xfId="0" applyFont="1" applyFill="1" applyBorder="1" applyAlignment="1" applyProtection="1">
      <alignment horizontal="center" vertical="center" wrapText="1"/>
      <protection locked="0"/>
    </xf>
    <xf numFmtId="0" fontId="45" fillId="2" borderId="31" xfId="0" applyFont="1" applyFill="1" applyBorder="1" applyAlignment="1" applyProtection="1">
      <alignment horizontal="center" vertical="center" wrapText="1"/>
      <protection locked="0"/>
    </xf>
    <xf numFmtId="0" fontId="21" fillId="2" borderId="34" xfId="0" applyFont="1" applyFill="1" applyBorder="1" applyAlignment="1">
      <alignment horizontal="center" vertical="center" textRotation="90" wrapText="1"/>
    </xf>
    <xf numFmtId="0" fontId="21" fillId="2" borderId="30" xfId="0" applyFont="1" applyFill="1" applyBorder="1" applyAlignment="1">
      <alignment horizontal="center" vertical="center" textRotation="90" wrapText="1"/>
    </xf>
  </cellXfs>
  <cellStyles count="2">
    <cellStyle name="Normal" xfId="0" builtinId="0"/>
    <cellStyle name="Porcentaje" xfId="1" builtinId="5"/>
  </cellStyles>
  <dxfs count="868">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bgColor rgb="FF92D050"/>
        </patternFill>
      </fill>
    </dxf>
    <dxf>
      <fill>
        <patternFill patternType="solid">
          <bgColor rgb="FFFFFF00"/>
        </patternFill>
      </fill>
    </dxf>
    <dxf>
      <fill>
        <patternFill patternType="solid">
          <bgColor theme="9" tint="-0.24994659260841701"/>
        </patternFill>
      </fill>
    </dxf>
    <dxf>
      <fill>
        <patternFill patternType="solid">
          <bgColor rgb="FFC00000"/>
        </patternFill>
      </fill>
    </dxf>
    <dxf>
      <fill>
        <patternFill patternType="solid">
          <bgColor rgb="FF92D050"/>
        </patternFill>
      </fill>
    </dxf>
    <dxf>
      <fill>
        <patternFill patternType="solid">
          <bgColor rgb="FFFFFF00"/>
        </patternFill>
      </fill>
    </dxf>
    <dxf>
      <fill>
        <patternFill patternType="solid">
          <bgColor theme="9" tint="-0.24994659260841701"/>
        </patternFill>
      </fill>
    </dxf>
    <dxf>
      <fill>
        <patternFill patternType="solid">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patternType="solid">
          <bgColor rgb="FF92D050"/>
        </patternFill>
      </fill>
    </dxf>
    <dxf>
      <fill>
        <patternFill patternType="solid">
          <bgColor rgb="FF00B050"/>
        </patternFill>
      </fill>
    </dxf>
    <dxf>
      <fill>
        <patternFill patternType="solid">
          <bgColor rgb="FFFFFF66"/>
        </patternFill>
      </fill>
    </dxf>
    <dxf>
      <fill>
        <patternFill patternType="solid">
          <bgColor rgb="FFFFC000"/>
        </patternFill>
      </fill>
    </dxf>
    <dxf>
      <fill>
        <patternFill patternType="solid">
          <bgColor rgb="FFFF0000"/>
        </patternFill>
      </fill>
    </dxf>
    <dxf>
      <font>
        <color auto="1"/>
      </font>
      <fill>
        <patternFill patternType="solid">
          <bgColor rgb="FF92D050"/>
        </patternFill>
      </fill>
    </dxf>
    <dxf>
      <fill>
        <patternFill patternType="solid">
          <bgColor rgb="FF00B050"/>
        </patternFill>
      </fill>
    </dxf>
    <dxf>
      <fill>
        <patternFill patternType="solid">
          <bgColor rgb="FFFFFF66"/>
        </patternFill>
      </fill>
    </dxf>
    <dxf>
      <fill>
        <patternFill patternType="solid">
          <bgColor rgb="FFFFC000"/>
        </patternFill>
      </fill>
    </dxf>
    <dxf>
      <fill>
        <patternFill patternType="solid">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patternType="solid">
          <bgColor rgb="FF92D050"/>
        </patternFill>
      </fill>
    </dxf>
    <dxf>
      <fill>
        <patternFill patternType="solid">
          <bgColor rgb="FF00B050"/>
        </patternFill>
      </fill>
    </dxf>
    <dxf>
      <fill>
        <patternFill patternType="solid">
          <bgColor rgb="FFFFFF66"/>
        </patternFill>
      </fill>
    </dxf>
    <dxf>
      <fill>
        <patternFill patternType="solid">
          <bgColor rgb="FFFFC000"/>
        </patternFill>
      </fill>
    </dxf>
    <dxf>
      <fill>
        <patternFill patternType="solid">
          <bgColor rgb="FFFF0000"/>
        </patternFill>
      </fill>
    </dxf>
    <dxf>
      <font>
        <color auto="1"/>
      </font>
      <fill>
        <patternFill patternType="solid">
          <bgColor rgb="FF92D050"/>
        </patternFill>
      </fill>
    </dxf>
    <dxf>
      <fill>
        <patternFill patternType="solid">
          <bgColor rgb="FF00B050"/>
        </patternFill>
      </fill>
    </dxf>
    <dxf>
      <fill>
        <patternFill patternType="solid">
          <bgColor rgb="FFFFFF66"/>
        </patternFill>
      </fill>
    </dxf>
    <dxf>
      <fill>
        <patternFill patternType="solid">
          <bgColor rgb="FFFFC000"/>
        </patternFill>
      </fill>
    </dxf>
    <dxf>
      <fill>
        <patternFill patternType="solid">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339966"/>
        </patternFill>
      </fill>
    </dxf>
    <dxf>
      <fill>
        <patternFill>
          <bgColor rgb="FFFFFF00"/>
        </patternFill>
      </fill>
    </dxf>
    <dxf>
      <fill>
        <patternFill>
          <bgColor rgb="FF339966"/>
        </patternFill>
      </fill>
    </dxf>
    <dxf>
      <fill>
        <patternFill>
          <bgColor rgb="FFFFFF00"/>
        </patternFill>
      </fill>
    </dxf>
    <dxf>
      <fill>
        <patternFill>
          <bgColor rgb="FF339966"/>
        </patternFill>
      </fill>
    </dxf>
    <dxf>
      <fill>
        <patternFill>
          <bgColor rgb="FFFFFF00"/>
        </patternFill>
      </fill>
    </dxf>
    <dxf>
      <fill>
        <patternFill>
          <bgColor rgb="FF339966"/>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bgColor rgb="FF92D050"/>
        </patternFill>
      </fill>
    </dxf>
    <dxf>
      <fill>
        <patternFill patternType="solid">
          <bgColor rgb="FFFFFF00"/>
        </patternFill>
      </fill>
    </dxf>
    <dxf>
      <fill>
        <patternFill patternType="solid">
          <bgColor theme="9" tint="-0.24994659260841701"/>
        </patternFill>
      </fill>
    </dxf>
    <dxf>
      <fill>
        <patternFill patternType="solid">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patternType="solid">
          <bgColor rgb="FF92D050"/>
        </patternFill>
      </fill>
    </dxf>
    <dxf>
      <fill>
        <patternFill patternType="solid">
          <bgColor rgb="FF00B050"/>
        </patternFill>
      </fill>
    </dxf>
    <dxf>
      <fill>
        <patternFill patternType="solid">
          <bgColor rgb="FFFFFF66"/>
        </patternFill>
      </fill>
    </dxf>
    <dxf>
      <fill>
        <patternFill patternType="solid">
          <bgColor rgb="FFFFC000"/>
        </patternFill>
      </fill>
    </dxf>
    <dxf>
      <fill>
        <patternFill patternType="solid">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theme" Target="theme/theme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calcChain" Target="calcChain.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haredStrings" Target="sharedString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styles" Target="styles.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Portada!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3</xdr:col>
      <xdr:colOff>628650</xdr:colOff>
      <xdr:row>2</xdr:row>
      <xdr:rowOff>0</xdr:rowOff>
    </xdr:to>
    <xdr:grpSp>
      <xdr:nvGrpSpPr>
        <xdr:cNvPr id="2" name="Grupo 4">
          <a:extLst>
            <a:ext uri="{FF2B5EF4-FFF2-40B4-BE49-F238E27FC236}">
              <a16:creationId xmlns:a16="http://schemas.microsoft.com/office/drawing/2014/main" id="{00000000-0008-0000-0000-000002000000}"/>
            </a:ext>
          </a:extLst>
        </xdr:cNvPr>
        <xdr:cNvGrpSpPr>
          <a:grpSpLocks/>
        </xdr:cNvGrpSpPr>
      </xdr:nvGrpSpPr>
      <xdr:grpSpPr bwMode="auto">
        <a:xfrm>
          <a:off x="1388533" y="1718733"/>
          <a:ext cx="1908810" cy="0"/>
          <a:chOff x="2229410" y="313765"/>
          <a:chExt cx="1109943" cy="634814"/>
        </a:xfrm>
      </xdr:grpSpPr>
      <xdr:sp macro="" textlink="">
        <xdr:nvSpPr>
          <xdr:cNvPr id="3" name="Flecha a la derecha con bandas 2">
            <a:extLst>
              <a:ext uri="{FF2B5EF4-FFF2-40B4-BE49-F238E27FC236}">
                <a16:creationId xmlns:a16="http://schemas.microsoft.com/office/drawing/2014/main" id="{00000000-0008-0000-0000-000003000000}"/>
              </a:ext>
            </a:extLst>
          </xdr:cNvPr>
          <xdr:cNvSpPr/>
        </xdr:nvSpPr>
        <xdr:spPr>
          <a:xfrm rot="10800000">
            <a:off x="2229410" y="313765"/>
            <a:ext cx="1109943" cy="634814"/>
          </a:xfrm>
          <a:prstGeom prst="stripedRightArrow">
            <a:avLst/>
          </a:prstGeom>
          <a:noFill/>
          <a:ln w="28575">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sp macro="" textlink="">
        <xdr:nvSpPr>
          <xdr:cNvPr id="4" name="CuadroTexto 3">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2440015" y="482599"/>
            <a:ext cx="711502" cy="297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1">
                <a:solidFill>
                  <a:schemeClr val="accent6">
                    <a:lumMod val="50000"/>
                  </a:schemeClr>
                </a:solidFill>
              </a:rPr>
              <a:t>VOLVER A MENÚ</a:t>
            </a:r>
          </a:p>
        </xdr:txBody>
      </xdr:sp>
    </xdr:grpSp>
    <xdr:clientData/>
  </xdr:twoCellAnchor>
  <xdr:twoCellAnchor editAs="oneCell">
    <xdr:from>
      <xdr:col>1</xdr:col>
      <xdr:colOff>476250</xdr:colOff>
      <xdr:row>1</xdr:row>
      <xdr:rowOff>180975</xdr:rowOff>
    </xdr:from>
    <xdr:to>
      <xdr:col>2</xdr:col>
      <xdr:colOff>38100</xdr:colOff>
      <xdr:row>2</xdr:row>
      <xdr:rowOff>0</xdr:rowOff>
    </xdr:to>
    <xdr:pic>
      <xdr:nvPicPr>
        <xdr:cNvPr id="5" name="Imagen 7">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1547" t="18686" r="19621" b="20284"/>
        <a:stretch>
          <a:fillRect/>
        </a:stretch>
      </xdr:blipFill>
      <xdr:spPr bwMode="auto">
        <a:xfrm rot="1658057">
          <a:off x="600075" y="285750"/>
          <a:ext cx="7905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257175</xdr:colOff>
      <xdr:row>1</xdr:row>
      <xdr:rowOff>104775</xdr:rowOff>
    </xdr:from>
    <xdr:to>
      <xdr:col>27</xdr:col>
      <xdr:colOff>219075</xdr:colOff>
      <xdr:row>1</xdr:row>
      <xdr:rowOff>819150</xdr:rowOff>
    </xdr:to>
    <xdr:pic>
      <xdr:nvPicPr>
        <xdr:cNvPr id="6" name="8 Imagen" descr="membrete superior alcaldíoa">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765250" y="209550"/>
          <a:ext cx="39338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244927</xdr:colOff>
      <xdr:row>0</xdr:row>
      <xdr:rowOff>0</xdr:rowOff>
    </xdr:from>
    <xdr:to>
      <xdr:col>4</xdr:col>
      <xdr:colOff>790617</xdr:colOff>
      <xdr:row>2</xdr:row>
      <xdr:rowOff>95250</xdr:rowOff>
    </xdr:to>
    <xdr:pic>
      <xdr:nvPicPr>
        <xdr:cNvPr id="8" name="Imagen 7" descr="Inicio - Alcaldia de Cúcuta">
          <a:extLst>
            <a:ext uri="{FF2B5EF4-FFF2-40B4-BE49-F238E27FC236}">
              <a16:creationId xmlns:a16="http://schemas.microsoft.com/office/drawing/2014/main" id="{C68970AB-73FD-8736-3318-2910BD10E86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67391" y="0"/>
          <a:ext cx="3620905" cy="1823357"/>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strato/Downloads/MAPAS%20DE%20RIESGOS%20A%20ENERO/EVALUACI&#211;N%20Y%20CONTROL/CIG%20Corrupci&#243;n.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SOCIAL/Sec.%20Cultura%202023%20-%20Todos%20los%20riesgo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Estrato/Downloads/MAPAS%20DE%20RIESGOS%20A%20ENERO/LLEGARON%20A%20DESTIEMPO/Banco%20del%20progreso.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ECON&#211;MICO/Mapa%20de%20Riesgo-SECRETARIA%20DESARROLLO%20SOCIAL-2023.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C:\Users\ASUS\Downloads\Mapa%20de%20Riesgo-SECRETARIA%20DESARROLLO%20SOCIAL-2025.xlsx" TargetMode="External"/><Relationship Id="rId1" Type="http://schemas.openxmlformats.org/officeDocument/2006/relationships/externalLinkPath" Target="/Users/ASUS/Downloads/Mapa%20de%20Riesgo-SECRETARIA%20DESARROLLO%20SOCIAL-2025.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file:///C:\Users\TAMARA%20VALENCIA\Downloads\Mapa%20de%20Riesgo%20de%20corrupci&#243;n%20-SECRETARIA%20DESARROLLO%20RURAL.xlsx" TargetMode="External"/><Relationship Id="rId1" Type="http://schemas.openxmlformats.org/officeDocument/2006/relationships/externalLinkPath" Target="/Users/TAMARA%20VALENCIA/Downloads/Mapa%20de%20Riesgo%20de%20corrupci&#243;n%20-SECRETARIA%20DESARROLLO%20RUR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ASUS/Downloads/MAPA%20DE%20RIESGO%20ANTI-CORRUPCION%20202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TERRITORIAL/Mapa%20de%20Riesgos%20Institucional%20v2%20%20INFRAESTRUCTURA.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Yesenia%20Asus/Documents/Doc_Yessenia/Valorizaci&#243;n%20y%20Plusval&#237;a/Mapa%20de%20Riesgos/Mapa%20de%20riesgos%20de%20Corrupci&#243;n/MATRIZ%20MAPA%20DE%20RIESGOS%20DE%20CORRUPCION%20SVP%202025.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TERRITORIAL/Mapa%20de%20Riesgo-2023%20-%20SECRETARIA%20DE%20VALORIZACION%20Y%20PLUSVALIA%20(2).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C:\Users\usuario\Downloads\MAPAS%20CORREGIDOS%20DESPUES%20DE%20SUGERENCIAS\Vivienda%20coregido.xlsx" TargetMode="External"/><Relationship Id="rId1" Type="http://schemas.openxmlformats.org/officeDocument/2006/relationships/externalLinkPath" Target="/Users/usuario/Downloads/MAPAS%20CORREGIDOS%20DESPUES%20DE%20SUGERENCIAS/Vivienda%20coregi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strato/Downloads/MAPAS%20DE%20RIESGOS%20A%20ENERO/EVALUACI&#211;N%20Y%20CONTROL/CID%20Mapa%20riesgos%20corrupci&#243;n.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TAMARA/Downloads/MAPAS%20DE%20RIESGO%20A%20ENERO/Secretar&#237;a%20General.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SOSTENIBLE/Gest.%20Riesgos%20y%20Desastres.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C:\Users\TAMARA%20VALENCIA\Downloads\Copia%20de%20Mapa%20de%20Riesgos%20de%20corrupci&#243;n%20v2-1(1)%20(2)%20(1).xlsx" TargetMode="External"/><Relationship Id="rId1" Type="http://schemas.openxmlformats.org/officeDocument/2006/relationships/externalLinkPath" Target="/Users/TAMARA%20VALENCIA/Downloads/Copia%20de%20Mapa%20de%20Riesgos%20de%20corrupci&#243;n%20v2-1(1)%20(2)%20(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Estrato/Downloads/MAPAS%20DE%20RIESGOS%20A%20ENERO/APOYO/GESTI&#211;N%20HACIENDA/Contadur&#237;a.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Estrato/Downloads/MAPAS%20DE%20RIESGOS%20A%20ENERO/APOYO/GESTI&#211;N%20HACIENDA/Secretaria%20del%20Tesoro%202023.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ALCALDIA\1%20Primer%20pago\Actividades%20realizadas\15.%20SEGUIMIENTO%20INTRUMENTOS%20DE%20GESTI&#211;N\Mapas%20de%20riesgo\MPRC%20Gesti&#243;n%20de%20bienes%20y%20servicios%202025%20V.1.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Estrato/Downloads/MAPAS%20DE%20RIESGOS%20A%20ENERO/APOYO/SEC.%20GRAL/Mapa%20de%20Riesgos%20Corrupci&#243;n%202023%20Gesti&#243;n%20bienes.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TAMARA/Downloads/MONITOREO%20A%20MAPAS%20DE%20RIESGOS/OFICINA%20JUR&#205;DICA/Mapa%20de%20Riesgos%20de%20Corrupci&#243;n.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ALCALDIA\1%20Primer%20pago\Actividades%20realizadas\15.%20SEGUIMIENTO%20INTRUMENTOS%20DE%20GESTI&#211;N\Mapas%20de%20riesgo\MPRC%20Gesti&#243;n%20documental%202025%20V.1.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Estrato/Downloads/MAPAS%20DE%20RIESGOS%20A%20ENERO/APOYO/SEC.%20GRAL/Mapa%20de%20Riesgos%20Corrupci&#243;n%202023%20Gesti&#243;n%20documental.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ASUS\Downloads\Mapa%20de%20Riesgos%20Institucional%202025.xlsx" TargetMode="External"/><Relationship Id="rId1" Type="http://schemas.openxmlformats.org/officeDocument/2006/relationships/externalLinkPath" Target="/Users/ASUS/Downloads/Mapa%20de%20Riesgos%20Institucional%202025.xlsx" TargetMode="External"/></Relationships>
</file>

<file path=xl/externalLinks/_rels/externalLink30.xml.rels><?xml version="1.0" encoding="UTF-8" standalone="yes"?>
<Relationships xmlns="http://schemas.openxmlformats.org/package/2006/relationships"><Relationship Id="rId2" Type="http://schemas.openxmlformats.org/officeDocument/2006/relationships/externalLinkPath" Target="file:///C:\Users\TAMARA%20VALENCIA\Downloads\Mapa%20de%20Riesgos%20financieros-gestion-fiscales_SECRETAR&#205;A%20DESARROLLO%20RURAL.xlsx" TargetMode="External"/><Relationship Id="rId1" Type="http://schemas.openxmlformats.org/officeDocument/2006/relationships/externalLinkPath" Target="/Users/TAMARA%20VALENCIA/Downloads/Mapa%20de%20Riesgos%20financieros-gestion-fiscales_SECRETAR&#205;A%20DESARROLLO%20RU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lcald&#237;a%20de%20C&#250;cuta/MIPG/Riesgos/FT-MIPG-021%20FORMATO%20DE%20MAPA%20DE%20RIESGOS%20orig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strato/Downloads/MAPAS%20DE%20RIESGOS%20A%20ENERO/APOYO/SEC.%20GRAL/Mapa%20Riesgos%20Corrupci&#243;n%20Relacionamiento%20Ciudadan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Estrato/Downloads/MAPAS%20DE%20RIESGOS%20A%20ENERO/LLEGARON%20A%20DESTIEMPO/Mapa%20de%20riesgos%20SISBEN.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usuario\Downloads\MAPAS%20CORREGIDOS%20DESPUES%20DE%20SUGERENCIAS\Salud%20corregido.xlsx" TargetMode="External"/><Relationship Id="rId1" Type="http://schemas.openxmlformats.org/officeDocument/2006/relationships/externalLinkPath" Target="/Users/usuario/Downloads/MAPAS%20CORREGIDOS%20DESPUES%20DE%20SUGERENCIAS/Salud%20corregido.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ASUS\Downloads\Mapa%20de%20riesgos%202025.xlsx" TargetMode="External"/><Relationship Id="rId1" Type="http://schemas.openxmlformats.org/officeDocument/2006/relationships/externalLinkPath" Target="/Users/ASUS/Downloads/Mapa%20de%20riesgos%20202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Estrato/Downloads/MONITOREO%20A%2030%20DE%20ABRIL/MAPAS%20DE%20RIESGOS/EDUCACI&#211;N/Mapa%20de%20Riesgos%20Institucional%20v2%20%20Secretaria%20de%20Educaci&#243;n%20Municipal%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Hoja3"/>
      <sheetName val="Hoja4"/>
      <sheetName val="Hoja5"/>
      <sheetName val="Tabla Impacto Corrupción"/>
      <sheetName val="Tabla Valoración controles"/>
      <sheetName val="Hoja2"/>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e">
            <v>#NAME?</v>
          </cell>
          <cell r="F37" t="str">
            <v>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11">
          <cell r="C11" t="str">
            <v>Afectación menor a 10 SMLMV .</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sheetData sheetId="7"/>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R2"/>
      <sheetName val="Tabla Impacto Corrupción R1 )"/>
      <sheetName val="Tabla Impacto Corrupción R3"/>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37">
          <cell r="B37" t="e">
            <v>#NAME?</v>
          </cell>
          <cell r="F37" t="str">
            <v>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Hoja2"/>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Riesgos"/>
      <sheetName val="Aux"/>
      <sheetName val="Hoja1"/>
      <sheetName val="Probabilidad"/>
      <sheetName val="Impacto"/>
      <sheetName val="Impacto Corrupción"/>
      <sheetName val="Riesgo Inherente"/>
      <sheetName val="Riesgo Residual"/>
    </sheetNames>
    <sheetDataSet>
      <sheetData sheetId="0" refreshError="1"/>
      <sheetData sheetId="1" refreshError="1">
        <row r="2">
          <cell r="A2" t="str">
            <v>Muy Baja</v>
          </cell>
          <cell r="B2">
            <v>0.2</v>
          </cell>
          <cell r="C2" t="str">
            <v>Leve</v>
          </cell>
          <cell r="D2">
            <v>0.2</v>
          </cell>
        </row>
        <row r="3">
          <cell r="A3" t="str">
            <v>Baja</v>
          </cell>
          <cell r="B3">
            <v>0.4</v>
          </cell>
          <cell r="C3" t="str">
            <v>Menor</v>
          </cell>
          <cell r="D3">
            <v>0.4</v>
          </cell>
        </row>
        <row r="4">
          <cell r="A4" t="str">
            <v>Media</v>
          </cell>
          <cell r="B4">
            <v>0.6</v>
          </cell>
          <cell r="C4" t="str">
            <v>Moderado</v>
          </cell>
          <cell r="D4">
            <v>0.6</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efreshError="1"/>
      <sheetData sheetId="6"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e">
            <v>#NAME?</v>
          </cell>
          <cell r="F37" t="str">
            <v>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sheetData sheetId="2" refreshError="1"/>
      <sheetData sheetId="3" refreshError="1"/>
      <sheetData sheetId="4">
        <row r="4">
          <cell r="C4" t="str">
            <v>La actividad que conlleva el riesgo se ejecuta como máximos 2 veces por año</v>
          </cell>
        </row>
      </sheetData>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37">
          <cell r="B37" t="str">
            <v>Criterios</v>
          </cell>
          <cell r="F37" t="str">
            <v xml:space="preserve">     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F37" t="str">
            <v xml:space="preserve">     Genera medianas consecuencias sobre la entidad</v>
          </cell>
        </row>
        <row r="38">
          <cell r="F38" t="str">
            <v xml:space="preserve">     Genera altas consecuencias sobre la entidad</v>
          </cell>
        </row>
        <row r="39">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37">
          <cell r="B37" t="str">
            <v>Criterios</v>
          </cell>
          <cell r="F37" t="str">
            <v xml:space="preserve">     Genera medianas consecuencias sobre la entidad</v>
          </cell>
        </row>
        <row r="38">
          <cell r="B38" t="str">
            <v>Afectación Económica o presupuestal</v>
          </cell>
        </row>
        <row r="39">
          <cell r="B39" t="str">
            <v>Pérdida Reputacional</v>
          </cell>
        </row>
      </sheetData>
      <sheetData sheetId="6"/>
      <sheetData sheetId="7"/>
      <sheetData sheetId="8"/>
      <sheetData sheetId="9"/>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F37" t="str">
            <v xml:space="preserve">     Genera medianas consecuencias sobre la entidad</v>
          </cell>
        </row>
        <row r="38">
          <cell r="F38" t="str">
            <v xml:space="preserve">     Genera altas consecuencias sobre la entidad</v>
          </cell>
        </row>
        <row r="39">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row r="9">
          <cell r="G9" t="str">
            <v>La actividad que conlleva el riesgo se ejecuta mínimo 500 veces al año y máximo 5000 veces por año</v>
          </cell>
        </row>
      </sheetData>
      <sheetData sheetId="2"/>
      <sheetData sheetId="3"/>
      <sheetData sheetId="4">
        <row r="4">
          <cell r="C4" t="str">
            <v>La actividad que conlleva el riesgo se ejecuta como máximos 2 veces por año</v>
          </cell>
        </row>
      </sheetData>
      <sheetData sheetId="5">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sheetData sheetId="7"/>
      <sheetData sheetId="8"/>
      <sheetData sheetId="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37">
          <cell r="B37" t="str">
            <v>Criterios</v>
          </cell>
          <cell r="F37" t="str">
            <v xml:space="preserve">     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sheetData sheetId="2" refreshError="1"/>
      <sheetData sheetId="3" refreshError="1"/>
      <sheetData sheetId="4"/>
      <sheetData sheetId="5">
        <row r="37">
          <cell r="B37" t="e">
            <v>#NAME?</v>
          </cell>
          <cell r="F37" t="str">
            <v>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sheetData sheetId="2" refreshError="1"/>
      <sheetData sheetId="3" refreshError="1"/>
      <sheetData sheetId="4"/>
      <sheetData sheetId="5">
        <row r="25">
          <cell r="F25" t="str">
            <v>Afectación menor a 10 SMLMV</v>
          </cell>
        </row>
        <row r="37">
          <cell r="B37" t="str">
            <v>Criterios</v>
          </cell>
          <cell r="F37" t="str">
            <v>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Afectación menor a 10 SMLMV</v>
          </cell>
        </row>
        <row r="37">
          <cell r="B37" t="e">
            <v>#NAME?</v>
          </cell>
          <cell r="F37" t="str">
            <v>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WW490"/>
  <sheetViews>
    <sheetView tabSelected="1" zoomScale="90" zoomScaleNormal="90" workbookViewId="0">
      <selection activeCell="H121" sqref="H121:H122"/>
    </sheetView>
  </sheetViews>
  <sheetFormatPr baseColWidth="10" defaultColWidth="0" defaultRowHeight="15" customHeight="1" zeroHeight="1" x14ac:dyDescent="0.3"/>
  <cols>
    <col min="1" max="1" width="1.88671875" style="361" customWidth="1"/>
    <col min="2" max="2" width="18.44140625" style="361" customWidth="1"/>
    <col min="3" max="3" width="18.88671875" style="398" customWidth="1"/>
    <col min="4" max="4" width="9" style="361" customWidth="1"/>
    <col min="5" max="5" width="20" style="361" customWidth="1"/>
    <col min="6" max="6" width="18.88671875" style="361" customWidth="1"/>
    <col min="7" max="7" width="29.44140625" style="361" customWidth="1"/>
    <col min="8" max="8" width="53.88671875" style="361" customWidth="1"/>
    <col min="9" max="10" width="29.44140625" style="361" customWidth="1"/>
    <col min="11" max="11" width="15.88671875" style="361" customWidth="1"/>
    <col min="12" max="12" width="8.109375" style="361" customWidth="1"/>
    <col min="13" max="13" width="25.44140625" style="361" customWidth="1"/>
    <col min="14" max="14" width="29.44140625" style="361" customWidth="1"/>
    <col min="15" max="15" width="16" style="361" customWidth="1"/>
    <col min="16" max="16" width="8.44140625" style="361" customWidth="1"/>
    <col min="17" max="17" width="16.6640625" style="361" customWidth="1"/>
    <col min="18" max="18" width="9.109375" style="361" customWidth="1"/>
    <col min="19" max="20" width="31.88671875" style="361" customWidth="1"/>
    <col min="21" max="21" width="13.109375" style="361" customWidth="1"/>
    <col min="22" max="22" width="8.44140625" style="361" customWidth="1"/>
    <col min="23" max="25" width="7.6640625" style="361" customWidth="1"/>
    <col min="26" max="26" width="8" style="361" customWidth="1"/>
    <col min="27" max="27" width="11.5546875" style="361" customWidth="1"/>
    <col min="28" max="28" width="14.5546875" style="361" customWidth="1"/>
    <col min="29" max="29" width="15" style="361" customWidth="1"/>
    <col min="30" max="30" width="12.33203125" style="361" customWidth="1"/>
    <col min="31" max="31" width="14" style="361" bestFit="1" customWidth="1"/>
    <col min="32" max="32" width="12.33203125" style="361" customWidth="1"/>
    <col min="33" max="33" width="14.33203125" style="399" customWidth="1"/>
    <col min="34" max="40" width="13" style="361" customWidth="1"/>
    <col min="41" max="41" width="5.109375" style="1" customWidth="1"/>
    <col min="42" max="63" width="10.6640625" style="361" hidden="1" customWidth="1"/>
    <col min="64" max="70" width="1.6640625" style="361" hidden="1" customWidth="1"/>
    <col min="71" max="77" width="10.6640625" style="361" hidden="1" customWidth="1"/>
    <col min="78" max="78" width="11.6640625" style="361" hidden="1" customWidth="1"/>
    <col min="79" max="85" width="11.6640625" style="361" hidden="1"/>
    <col min="86" max="256" width="10.6640625" style="361" hidden="1"/>
    <col min="257" max="257" width="1.88671875" style="361" customWidth="1"/>
    <col min="258" max="258" width="18.44140625" style="361" customWidth="1"/>
    <col min="259" max="259" width="18.88671875" style="361" customWidth="1"/>
    <col min="260" max="260" width="9" style="361" customWidth="1"/>
    <col min="261" max="261" width="20" style="361" customWidth="1"/>
    <col min="262" max="262" width="18.88671875" style="361" customWidth="1"/>
    <col min="263" max="266" width="29.44140625" style="361" customWidth="1"/>
    <col min="267" max="267" width="15.88671875" style="361" customWidth="1"/>
    <col min="268" max="268" width="8.109375" style="361" customWidth="1"/>
    <col min="269" max="269" width="25.44140625" style="361" customWidth="1"/>
    <col min="270" max="270" width="29.44140625" style="361" customWidth="1"/>
    <col min="271" max="271" width="16" style="361" customWidth="1"/>
    <col min="272" max="272" width="8.44140625" style="361" customWidth="1"/>
    <col min="273" max="273" width="16.6640625" style="361" customWidth="1"/>
    <col min="274" max="274" width="9.109375" style="361" customWidth="1"/>
    <col min="275" max="276" width="31.88671875" style="361" customWidth="1"/>
    <col min="277" max="278" width="8.44140625" style="361" customWidth="1"/>
    <col min="279" max="281" width="7.6640625" style="361" customWidth="1"/>
    <col min="282" max="282" width="8" style="361" customWidth="1"/>
    <col min="283" max="283" width="11.5546875" style="361" customWidth="1"/>
    <col min="284" max="284" width="14.5546875" style="361" customWidth="1"/>
    <col min="285" max="285" width="15" style="361" customWidth="1"/>
    <col min="286" max="286" width="12.33203125" style="361" customWidth="1"/>
    <col min="287" max="287" width="14" style="361" bestFit="1" customWidth="1"/>
    <col min="288" max="288" width="12.33203125" style="361" customWidth="1"/>
    <col min="289" max="289" width="14.33203125" style="361" customWidth="1"/>
    <col min="290" max="296" width="13" style="361" customWidth="1"/>
    <col min="297" max="297" width="5.109375" style="361" customWidth="1"/>
    <col min="298" max="334" width="10.6640625" style="361" hidden="1" customWidth="1"/>
    <col min="335" max="512" width="10.6640625" style="361" hidden="1"/>
    <col min="513" max="513" width="1.88671875" style="361" customWidth="1"/>
    <col min="514" max="514" width="18.44140625" style="361" customWidth="1"/>
    <col min="515" max="515" width="18.88671875" style="361" customWidth="1"/>
    <col min="516" max="516" width="9" style="361" customWidth="1"/>
    <col min="517" max="517" width="20" style="361" customWidth="1"/>
    <col min="518" max="518" width="18.88671875" style="361" customWidth="1"/>
    <col min="519" max="522" width="29.44140625" style="361" customWidth="1"/>
    <col min="523" max="523" width="15.88671875" style="361" customWidth="1"/>
    <col min="524" max="524" width="8.109375" style="361" customWidth="1"/>
    <col min="525" max="525" width="25.44140625" style="361" customWidth="1"/>
    <col min="526" max="526" width="29.44140625" style="361" customWidth="1"/>
    <col min="527" max="527" width="16" style="361" customWidth="1"/>
    <col min="528" max="528" width="8.44140625" style="361" customWidth="1"/>
    <col min="529" max="529" width="16.6640625" style="361" customWidth="1"/>
    <col min="530" max="530" width="9.109375" style="361" customWidth="1"/>
    <col min="531" max="532" width="31.88671875" style="361" customWidth="1"/>
    <col min="533" max="534" width="8.44140625" style="361" customWidth="1"/>
    <col min="535" max="537" width="7.6640625" style="361" customWidth="1"/>
    <col min="538" max="538" width="8" style="361" customWidth="1"/>
    <col min="539" max="539" width="11.5546875" style="361" customWidth="1"/>
    <col min="540" max="540" width="14.5546875" style="361" customWidth="1"/>
    <col min="541" max="541" width="15" style="361" customWidth="1"/>
    <col min="542" max="542" width="12.33203125" style="361" customWidth="1"/>
    <col min="543" max="543" width="14" style="361" bestFit="1" customWidth="1"/>
    <col min="544" max="544" width="12.33203125" style="361" customWidth="1"/>
    <col min="545" max="545" width="14.33203125" style="361" customWidth="1"/>
    <col min="546" max="552" width="13" style="361" customWidth="1"/>
    <col min="553" max="553" width="5.109375" style="361" customWidth="1"/>
    <col min="554" max="590" width="10.6640625" style="361" hidden="1" customWidth="1"/>
    <col min="591" max="768" width="10.6640625" style="361" hidden="1"/>
    <col min="769" max="769" width="1.88671875" style="361" customWidth="1"/>
    <col min="770" max="770" width="18.44140625" style="361" customWidth="1"/>
    <col min="771" max="771" width="18.88671875" style="361" customWidth="1"/>
    <col min="772" max="772" width="9" style="361" customWidth="1"/>
    <col min="773" max="773" width="20" style="361" customWidth="1"/>
    <col min="774" max="774" width="18.88671875" style="361" customWidth="1"/>
    <col min="775" max="778" width="29.44140625" style="361" customWidth="1"/>
    <col min="779" max="779" width="15.88671875" style="361" customWidth="1"/>
    <col min="780" max="780" width="8.109375" style="361" customWidth="1"/>
    <col min="781" max="781" width="25.44140625" style="361" customWidth="1"/>
    <col min="782" max="782" width="29.44140625" style="361" customWidth="1"/>
    <col min="783" max="783" width="16" style="361" customWidth="1"/>
    <col min="784" max="784" width="8.44140625" style="361" customWidth="1"/>
    <col min="785" max="785" width="16.6640625" style="361" customWidth="1"/>
    <col min="786" max="786" width="9.109375" style="361" customWidth="1"/>
    <col min="787" max="788" width="31.88671875" style="361" customWidth="1"/>
    <col min="789" max="790" width="8.44140625" style="361" customWidth="1"/>
    <col min="791" max="793" width="7.6640625" style="361" customWidth="1"/>
    <col min="794" max="794" width="8" style="361" customWidth="1"/>
    <col min="795" max="795" width="11.5546875" style="361" customWidth="1"/>
    <col min="796" max="796" width="14.5546875" style="361" customWidth="1"/>
    <col min="797" max="797" width="15" style="361" customWidth="1"/>
    <col min="798" max="798" width="12.33203125" style="361" customWidth="1"/>
    <col min="799" max="799" width="14" style="361" bestFit="1" customWidth="1"/>
    <col min="800" max="800" width="12.33203125" style="361" customWidth="1"/>
    <col min="801" max="801" width="14.33203125" style="361" customWidth="1"/>
    <col min="802" max="808" width="13" style="361" customWidth="1"/>
    <col min="809" max="809" width="5.109375" style="361" customWidth="1"/>
    <col min="810" max="846" width="10.6640625" style="361" hidden="1" customWidth="1"/>
    <col min="847" max="1024" width="10.6640625" style="361" hidden="1"/>
    <col min="1025" max="1025" width="1.88671875" style="361" customWidth="1"/>
    <col min="1026" max="1026" width="18.44140625" style="361" customWidth="1"/>
    <col min="1027" max="1027" width="18.88671875" style="361" customWidth="1"/>
    <col min="1028" max="1028" width="9" style="361" customWidth="1"/>
    <col min="1029" max="1029" width="20" style="361" customWidth="1"/>
    <col min="1030" max="1030" width="18.88671875" style="361" customWidth="1"/>
    <col min="1031" max="1034" width="29.44140625" style="361" customWidth="1"/>
    <col min="1035" max="1035" width="15.88671875" style="361" customWidth="1"/>
    <col min="1036" max="1036" width="8.109375" style="361" customWidth="1"/>
    <col min="1037" max="1037" width="25.44140625" style="361" customWidth="1"/>
    <col min="1038" max="1038" width="29.44140625" style="361" customWidth="1"/>
    <col min="1039" max="1039" width="16" style="361" customWidth="1"/>
    <col min="1040" max="1040" width="8.44140625" style="361" customWidth="1"/>
    <col min="1041" max="1041" width="16.6640625" style="361" customWidth="1"/>
    <col min="1042" max="1042" width="9.109375" style="361" customWidth="1"/>
    <col min="1043" max="1044" width="31.88671875" style="361" customWidth="1"/>
    <col min="1045" max="1046" width="8.44140625" style="361" customWidth="1"/>
    <col min="1047" max="1049" width="7.6640625" style="361" customWidth="1"/>
    <col min="1050" max="1050" width="8" style="361" customWidth="1"/>
    <col min="1051" max="1051" width="11.5546875" style="361" customWidth="1"/>
    <col min="1052" max="1052" width="14.5546875" style="361" customWidth="1"/>
    <col min="1053" max="1053" width="15" style="361" customWidth="1"/>
    <col min="1054" max="1054" width="12.33203125" style="361" customWidth="1"/>
    <col min="1055" max="1055" width="14" style="361" bestFit="1" customWidth="1"/>
    <col min="1056" max="1056" width="12.33203125" style="361" customWidth="1"/>
    <col min="1057" max="1057" width="14.33203125" style="361" customWidth="1"/>
    <col min="1058" max="1064" width="13" style="361" customWidth="1"/>
    <col min="1065" max="1065" width="5.109375" style="361" customWidth="1"/>
    <col min="1066" max="1102" width="10.6640625" style="361" hidden="1" customWidth="1"/>
    <col min="1103" max="1280" width="10.6640625" style="361" hidden="1"/>
    <col min="1281" max="1281" width="1.88671875" style="361" customWidth="1"/>
    <col min="1282" max="1282" width="18.44140625" style="361" customWidth="1"/>
    <col min="1283" max="1283" width="18.88671875" style="361" customWidth="1"/>
    <col min="1284" max="1284" width="9" style="361" customWidth="1"/>
    <col min="1285" max="1285" width="20" style="361" customWidth="1"/>
    <col min="1286" max="1286" width="18.88671875" style="361" customWidth="1"/>
    <col min="1287" max="1290" width="29.44140625" style="361" customWidth="1"/>
    <col min="1291" max="1291" width="15.88671875" style="361" customWidth="1"/>
    <col min="1292" max="1292" width="8.109375" style="361" customWidth="1"/>
    <col min="1293" max="1293" width="25.44140625" style="361" customWidth="1"/>
    <col min="1294" max="1294" width="29.44140625" style="361" customWidth="1"/>
    <col min="1295" max="1295" width="16" style="361" customWidth="1"/>
    <col min="1296" max="1296" width="8.44140625" style="361" customWidth="1"/>
    <col min="1297" max="1297" width="16.6640625" style="361" customWidth="1"/>
    <col min="1298" max="1298" width="9.109375" style="361" customWidth="1"/>
    <col min="1299" max="1300" width="31.88671875" style="361" customWidth="1"/>
    <col min="1301" max="1302" width="8.44140625" style="361" customWidth="1"/>
    <col min="1303" max="1305" width="7.6640625" style="361" customWidth="1"/>
    <col min="1306" max="1306" width="8" style="361" customWidth="1"/>
    <col min="1307" max="1307" width="11.5546875" style="361" customWidth="1"/>
    <col min="1308" max="1308" width="14.5546875" style="361" customWidth="1"/>
    <col min="1309" max="1309" width="15" style="361" customWidth="1"/>
    <col min="1310" max="1310" width="12.33203125" style="361" customWidth="1"/>
    <col min="1311" max="1311" width="14" style="361" bestFit="1" customWidth="1"/>
    <col min="1312" max="1312" width="12.33203125" style="361" customWidth="1"/>
    <col min="1313" max="1313" width="14.33203125" style="361" customWidth="1"/>
    <col min="1314" max="1320" width="13" style="361" customWidth="1"/>
    <col min="1321" max="1321" width="5.109375" style="361" customWidth="1"/>
    <col min="1322" max="1358" width="10.6640625" style="361" hidden="1" customWidth="1"/>
    <col min="1359" max="1536" width="10.6640625" style="361" hidden="1"/>
    <col min="1537" max="1537" width="1.88671875" style="361" customWidth="1"/>
    <col min="1538" max="1538" width="18.44140625" style="361" customWidth="1"/>
    <col min="1539" max="1539" width="18.88671875" style="361" customWidth="1"/>
    <col min="1540" max="1540" width="9" style="361" customWidth="1"/>
    <col min="1541" max="1541" width="20" style="361" customWidth="1"/>
    <col min="1542" max="1542" width="18.88671875" style="361" customWidth="1"/>
    <col min="1543" max="1546" width="29.44140625" style="361" customWidth="1"/>
    <col min="1547" max="1547" width="15.88671875" style="361" customWidth="1"/>
    <col min="1548" max="1548" width="8.109375" style="361" customWidth="1"/>
    <col min="1549" max="1549" width="25.44140625" style="361" customWidth="1"/>
    <col min="1550" max="1550" width="29.44140625" style="361" customWidth="1"/>
    <col min="1551" max="1551" width="16" style="361" customWidth="1"/>
    <col min="1552" max="1552" width="8.44140625" style="361" customWidth="1"/>
    <col min="1553" max="1553" width="16.6640625" style="361" customWidth="1"/>
    <col min="1554" max="1554" width="9.109375" style="361" customWidth="1"/>
    <col min="1555" max="1556" width="31.88671875" style="361" customWidth="1"/>
    <col min="1557" max="1558" width="8.44140625" style="361" customWidth="1"/>
    <col min="1559" max="1561" width="7.6640625" style="361" customWidth="1"/>
    <col min="1562" max="1562" width="8" style="361" customWidth="1"/>
    <col min="1563" max="1563" width="11.5546875" style="361" customWidth="1"/>
    <col min="1564" max="1564" width="14.5546875" style="361" customWidth="1"/>
    <col min="1565" max="1565" width="15" style="361" customWidth="1"/>
    <col min="1566" max="1566" width="12.33203125" style="361" customWidth="1"/>
    <col min="1567" max="1567" width="14" style="361" bestFit="1" customWidth="1"/>
    <col min="1568" max="1568" width="12.33203125" style="361" customWidth="1"/>
    <col min="1569" max="1569" width="14.33203125" style="361" customWidth="1"/>
    <col min="1570" max="1576" width="13" style="361" customWidth="1"/>
    <col min="1577" max="1577" width="5.109375" style="361" customWidth="1"/>
    <col min="1578" max="1614" width="10.6640625" style="361" hidden="1" customWidth="1"/>
    <col min="1615" max="1792" width="10.6640625" style="361" hidden="1"/>
    <col min="1793" max="1793" width="1.88671875" style="361" customWidth="1"/>
    <col min="1794" max="1794" width="18.44140625" style="361" customWidth="1"/>
    <col min="1795" max="1795" width="18.88671875" style="361" customWidth="1"/>
    <col min="1796" max="1796" width="9" style="361" customWidth="1"/>
    <col min="1797" max="1797" width="20" style="361" customWidth="1"/>
    <col min="1798" max="1798" width="18.88671875" style="361" customWidth="1"/>
    <col min="1799" max="1802" width="29.44140625" style="361" customWidth="1"/>
    <col min="1803" max="1803" width="15.88671875" style="361" customWidth="1"/>
    <col min="1804" max="1804" width="8.109375" style="361" customWidth="1"/>
    <col min="1805" max="1805" width="25.44140625" style="361" customWidth="1"/>
    <col min="1806" max="1806" width="29.44140625" style="361" customWidth="1"/>
    <col min="1807" max="1807" width="16" style="361" customWidth="1"/>
    <col min="1808" max="1808" width="8.44140625" style="361" customWidth="1"/>
    <col min="1809" max="1809" width="16.6640625" style="361" customWidth="1"/>
    <col min="1810" max="1810" width="9.109375" style="361" customWidth="1"/>
    <col min="1811" max="1812" width="31.88671875" style="361" customWidth="1"/>
    <col min="1813" max="1814" width="8.44140625" style="361" customWidth="1"/>
    <col min="1815" max="1817" width="7.6640625" style="361" customWidth="1"/>
    <col min="1818" max="1818" width="8" style="361" customWidth="1"/>
    <col min="1819" max="1819" width="11.5546875" style="361" customWidth="1"/>
    <col min="1820" max="1820" width="14.5546875" style="361" customWidth="1"/>
    <col min="1821" max="1821" width="15" style="361" customWidth="1"/>
    <col min="1822" max="1822" width="12.33203125" style="361" customWidth="1"/>
    <col min="1823" max="1823" width="14" style="361" bestFit="1" customWidth="1"/>
    <col min="1824" max="1824" width="12.33203125" style="361" customWidth="1"/>
    <col min="1825" max="1825" width="14.33203125" style="361" customWidth="1"/>
    <col min="1826" max="1832" width="13" style="361" customWidth="1"/>
    <col min="1833" max="1833" width="5.109375" style="361" customWidth="1"/>
    <col min="1834" max="1870" width="10.6640625" style="361" hidden="1" customWidth="1"/>
    <col min="1871" max="2048" width="10.6640625" style="361" hidden="1"/>
    <col min="2049" max="2049" width="1.88671875" style="361" customWidth="1"/>
    <col min="2050" max="2050" width="18.44140625" style="361" customWidth="1"/>
    <col min="2051" max="2051" width="18.88671875" style="361" customWidth="1"/>
    <col min="2052" max="2052" width="9" style="361" customWidth="1"/>
    <col min="2053" max="2053" width="20" style="361" customWidth="1"/>
    <col min="2054" max="2054" width="18.88671875" style="361" customWidth="1"/>
    <col min="2055" max="2058" width="29.44140625" style="361" customWidth="1"/>
    <col min="2059" max="2059" width="15.88671875" style="361" customWidth="1"/>
    <col min="2060" max="2060" width="8.109375" style="361" customWidth="1"/>
    <col min="2061" max="2061" width="25.44140625" style="361" customWidth="1"/>
    <col min="2062" max="2062" width="29.44140625" style="361" customWidth="1"/>
    <col min="2063" max="2063" width="16" style="361" customWidth="1"/>
    <col min="2064" max="2064" width="8.44140625" style="361" customWidth="1"/>
    <col min="2065" max="2065" width="16.6640625" style="361" customWidth="1"/>
    <col min="2066" max="2066" width="9.109375" style="361" customWidth="1"/>
    <col min="2067" max="2068" width="31.88671875" style="361" customWidth="1"/>
    <col min="2069" max="2070" width="8.44140625" style="361" customWidth="1"/>
    <col min="2071" max="2073" width="7.6640625" style="361" customWidth="1"/>
    <col min="2074" max="2074" width="8" style="361" customWidth="1"/>
    <col min="2075" max="2075" width="11.5546875" style="361" customWidth="1"/>
    <col min="2076" max="2076" width="14.5546875" style="361" customWidth="1"/>
    <col min="2077" max="2077" width="15" style="361" customWidth="1"/>
    <col min="2078" max="2078" width="12.33203125" style="361" customWidth="1"/>
    <col min="2079" max="2079" width="14" style="361" bestFit="1" customWidth="1"/>
    <col min="2080" max="2080" width="12.33203125" style="361" customWidth="1"/>
    <col min="2081" max="2081" width="14.33203125" style="361" customWidth="1"/>
    <col min="2082" max="2088" width="13" style="361" customWidth="1"/>
    <col min="2089" max="2089" width="5.109375" style="361" customWidth="1"/>
    <col min="2090" max="2126" width="10.6640625" style="361" hidden="1" customWidth="1"/>
    <col min="2127" max="2304" width="10.6640625" style="361" hidden="1"/>
    <col min="2305" max="2305" width="1.88671875" style="361" customWidth="1"/>
    <col min="2306" max="2306" width="18.44140625" style="361" customWidth="1"/>
    <col min="2307" max="2307" width="18.88671875" style="361" customWidth="1"/>
    <col min="2308" max="2308" width="9" style="361" customWidth="1"/>
    <col min="2309" max="2309" width="20" style="361" customWidth="1"/>
    <col min="2310" max="2310" width="18.88671875" style="361" customWidth="1"/>
    <col min="2311" max="2314" width="29.44140625" style="361" customWidth="1"/>
    <col min="2315" max="2315" width="15.88671875" style="361" customWidth="1"/>
    <col min="2316" max="2316" width="8.109375" style="361" customWidth="1"/>
    <col min="2317" max="2317" width="25.44140625" style="361" customWidth="1"/>
    <col min="2318" max="2318" width="29.44140625" style="361" customWidth="1"/>
    <col min="2319" max="2319" width="16" style="361" customWidth="1"/>
    <col min="2320" max="2320" width="8.44140625" style="361" customWidth="1"/>
    <col min="2321" max="2321" width="16.6640625" style="361" customWidth="1"/>
    <col min="2322" max="2322" width="9.109375" style="361" customWidth="1"/>
    <col min="2323" max="2324" width="31.88671875" style="361" customWidth="1"/>
    <col min="2325" max="2326" width="8.44140625" style="361" customWidth="1"/>
    <col min="2327" max="2329" width="7.6640625" style="361" customWidth="1"/>
    <col min="2330" max="2330" width="8" style="361" customWidth="1"/>
    <col min="2331" max="2331" width="11.5546875" style="361" customWidth="1"/>
    <col min="2332" max="2332" width="14.5546875" style="361" customWidth="1"/>
    <col min="2333" max="2333" width="15" style="361" customWidth="1"/>
    <col min="2334" max="2334" width="12.33203125" style="361" customWidth="1"/>
    <col min="2335" max="2335" width="14" style="361" bestFit="1" customWidth="1"/>
    <col min="2336" max="2336" width="12.33203125" style="361" customWidth="1"/>
    <col min="2337" max="2337" width="14.33203125" style="361" customWidth="1"/>
    <col min="2338" max="2344" width="13" style="361" customWidth="1"/>
    <col min="2345" max="2345" width="5.109375" style="361" customWidth="1"/>
    <col min="2346" max="2382" width="10.6640625" style="361" hidden="1" customWidth="1"/>
    <col min="2383" max="2560" width="10.6640625" style="361" hidden="1"/>
    <col min="2561" max="2561" width="1.88671875" style="361" customWidth="1"/>
    <col min="2562" max="2562" width="18.44140625" style="361" customWidth="1"/>
    <col min="2563" max="2563" width="18.88671875" style="361" customWidth="1"/>
    <col min="2564" max="2564" width="9" style="361" customWidth="1"/>
    <col min="2565" max="2565" width="20" style="361" customWidth="1"/>
    <col min="2566" max="2566" width="18.88671875" style="361" customWidth="1"/>
    <col min="2567" max="2570" width="29.44140625" style="361" customWidth="1"/>
    <col min="2571" max="2571" width="15.88671875" style="361" customWidth="1"/>
    <col min="2572" max="2572" width="8.109375" style="361" customWidth="1"/>
    <col min="2573" max="2573" width="25.44140625" style="361" customWidth="1"/>
    <col min="2574" max="2574" width="29.44140625" style="361" customWidth="1"/>
    <col min="2575" max="2575" width="16" style="361" customWidth="1"/>
    <col min="2576" max="2576" width="8.44140625" style="361" customWidth="1"/>
    <col min="2577" max="2577" width="16.6640625" style="361" customWidth="1"/>
    <col min="2578" max="2578" width="9.109375" style="361" customWidth="1"/>
    <col min="2579" max="2580" width="31.88671875" style="361" customWidth="1"/>
    <col min="2581" max="2582" width="8.44140625" style="361" customWidth="1"/>
    <col min="2583" max="2585" width="7.6640625" style="361" customWidth="1"/>
    <col min="2586" max="2586" width="8" style="361" customWidth="1"/>
    <col min="2587" max="2587" width="11.5546875" style="361" customWidth="1"/>
    <col min="2588" max="2588" width="14.5546875" style="361" customWidth="1"/>
    <col min="2589" max="2589" width="15" style="361" customWidth="1"/>
    <col min="2590" max="2590" width="12.33203125" style="361" customWidth="1"/>
    <col min="2591" max="2591" width="14" style="361" bestFit="1" customWidth="1"/>
    <col min="2592" max="2592" width="12.33203125" style="361" customWidth="1"/>
    <col min="2593" max="2593" width="14.33203125" style="361" customWidth="1"/>
    <col min="2594" max="2600" width="13" style="361" customWidth="1"/>
    <col min="2601" max="2601" width="5.109375" style="361" customWidth="1"/>
    <col min="2602" max="2638" width="10.6640625" style="361" hidden="1" customWidth="1"/>
    <col min="2639" max="2816" width="10.6640625" style="361" hidden="1"/>
    <col min="2817" max="2817" width="1.88671875" style="361" customWidth="1"/>
    <col min="2818" max="2818" width="18.44140625" style="361" customWidth="1"/>
    <col min="2819" max="2819" width="18.88671875" style="361" customWidth="1"/>
    <col min="2820" max="2820" width="9" style="361" customWidth="1"/>
    <col min="2821" max="2821" width="20" style="361" customWidth="1"/>
    <col min="2822" max="2822" width="18.88671875" style="361" customWidth="1"/>
    <col min="2823" max="2826" width="29.44140625" style="361" customWidth="1"/>
    <col min="2827" max="2827" width="15.88671875" style="361" customWidth="1"/>
    <col min="2828" max="2828" width="8.109375" style="361" customWidth="1"/>
    <col min="2829" max="2829" width="25.44140625" style="361" customWidth="1"/>
    <col min="2830" max="2830" width="29.44140625" style="361" customWidth="1"/>
    <col min="2831" max="2831" width="16" style="361" customWidth="1"/>
    <col min="2832" max="2832" width="8.44140625" style="361" customWidth="1"/>
    <col min="2833" max="2833" width="16.6640625" style="361" customWidth="1"/>
    <col min="2834" max="2834" width="9.109375" style="361" customWidth="1"/>
    <col min="2835" max="2836" width="31.88671875" style="361" customWidth="1"/>
    <col min="2837" max="2838" width="8.44140625" style="361" customWidth="1"/>
    <col min="2839" max="2841" width="7.6640625" style="361" customWidth="1"/>
    <col min="2842" max="2842" width="8" style="361" customWidth="1"/>
    <col min="2843" max="2843" width="11.5546875" style="361" customWidth="1"/>
    <col min="2844" max="2844" width="14.5546875" style="361" customWidth="1"/>
    <col min="2845" max="2845" width="15" style="361" customWidth="1"/>
    <col min="2846" max="2846" width="12.33203125" style="361" customWidth="1"/>
    <col min="2847" max="2847" width="14" style="361" bestFit="1" customWidth="1"/>
    <col min="2848" max="2848" width="12.33203125" style="361" customWidth="1"/>
    <col min="2849" max="2849" width="14.33203125" style="361" customWidth="1"/>
    <col min="2850" max="2856" width="13" style="361" customWidth="1"/>
    <col min="2857" max="2857" width="5.109375" style="361" customWidth="1"/>
    <col min="2858" max="2894" width="10.6640625" style="361" hidden="1" customWidth="1"/>
    <col min="2895" max="3072" width="10.6640625" style="361" hidden="1"/>
    <col min="3073" max="3073" width="1.88671875" style="361" customWidth="1"/>
    <col min="3074" max="3074" width="18.44140625" style="361" customWidth="1"/>
    <col min="3075" max="3075" width="18.88671875" style="361" customWidth="1"/>
    <col min="3076" max="3076" width="9" style="361" customWidth="1"/>
    <col min="3077" max="3077" width="20" style="361" customWidth="1"/>
    <col min="3078" max="3078" width="18.88671875" style="361" customWidth="1"/>
    <col min="3079" max="3082" width="29.44140625" style="361" customWidth="1"/>
    <col min="3083" max="3083" width="15.88671875" style="361" customWidth="1"/>
    <col min="3084" max="3084" width="8.109375" style="361" customWidth="1"/>
    <col min="3085" max="3085" width="25.44140625" style="361" customWidth="1"/>
    <col min="3086" max="3086" width="29.44140625" style="361" customWidth="1"/>
    <col min="3087" max="3087" width="16" style="361" customWidth="1"/>
    <col min="3088" max="3088" width="8.44140625" style="361" customWidth="1"/>
    <col min="3089" max="3089" width="16.6640625" style="361" customWidth="1"/>
    <col min="3090" max="3090" width="9.109375" style="361" customWidth="1"/>
    <col min="3091" max="3092" width="31.88671875" style="361" customWidth="1"/>
    <col min="3093" max="3094" width="8.44140625" style="361" customWidth="1"/>
    <col min="3095" max="3097" width="7.6640625" style="361" customWidth="1"/>
    <col min="3098" max="3098" width="8" style="361" customWidth="1"/>
    <col min="3099" max="3099" width="11.5546875" style="361" customWidth="1"/>
    <col min="3100" max="3100" width="14.5546875" style="361" customWidth="1"/>
    <col min="3101" max="3101" width="15" style="361" customWidth="1"/>
    <col min="3102" max="3102" width="12.33203125" style="361" customWidth="1"/>
    <col min="3103" max="3103" width="14" style="361" bestFit="1" customWidth="1"/>
    <col min="3104" max="3104" width="12.33203125" style="361" customWidth="1"/>
    <col min="3105" max="3105" width="14.33203125" style="361" customWidth="1"/>
    <col min="3106" max="3112" width="13" style="361" customWidth="1"/>
    <col min="3113" max="3113" width="5.109375" style="361" customWidth="1"/>
    <col min="3114" max="3150" width="10.6640625" style="361" hidden="1" customWidth="1"/>
    <col min="3151" max="3328" width="10.6640625" style="361" hidden="1"/>
    <col min="3329" max="3329" width="1.88671875" style="361" customWidth="1"/>
    <col min="3330" max="3330" width="18.44140625" style="361" customWidth="1"/>
    <col min="3331" max="3331" width="18.88671875" style="361" customWidth="1"/>
    <col min="3332" max="3332" width="9" style="361" customWidth="1"/>
    <col min="3333" max="3333" width="20" style="361" customWidth="1"/>
    <col min="3334" max="3334" width="18.88671875" style="361" customWidth="1"/>
    <col min="3335" max="3338" width="29.44140625" style="361" customWidth="1"/>
    <col min="3339" max="3339" width="15.88671875" style="361" customWidth="1"/>
    <col min="3340" max="3340" width="8.109375" style="361" customWidth="1"/>
    <col min="3341" max="3341" width="25.44140625" style="361" customWidth="1"/>
    <col min="3342" max="3342" width="29.44140625" style="361" customWidth="1"/>
    <col min="3343" max="3343" width="16" style="361" customWidth="1"/>
    <col min="3344" max="3344" width="8.44140625" style="361" customWidth="1"/>
    <col min="3345" max="3345" width="16.6640625" style="361" customWidth="1"/>
    <col min="3346" max="3346" width="9.109375" style="361" customWidth="1"/>
    <col min="3347" max="3348" width="31.88671875" style="361" customWidth="1"/>
    <col min="3349" max="3350" width="8.44140625" style="361" customWidth="1"/>
    <col min="3351" max="3353" width="7.6640625" style="361" customWidth="1"/>
    <col min="3354" max="3354" width="8" style="361" customWidth="1"/>
    <col min="3355" max="3355" width="11.5546875" style="361" customWidth="1"/>
    <col min="3356" max="3356" width="14.5546875" style="361" customWidth="1"/>
    <col min="3357" max="3357" width="15" style="361" customWidth="1"/>
    <col min="3358" max="3358" width="12.33203125" style="361" customWidth="1"/>
    <col min="3359" max="3359" width="14" style="361" bestFit="1" customWidth="1"/>
    <col min="3360" max="3360" width="12.33203125" style="361" customWidth="1"/>
    <col min="3361" max="3361" width="14.33203125" style="361" customWidth="1"/>
    <col min="3362" max="3368" width="13" style="361" customWidth="1"/>
    <col min="3369" max="3369" width="5.109375" style="361" customWidth="1"/>
    <col min="3370" max="3406" width="10.6640625" style="361" hidden="1" customWidth="1"/>
    <col min="3407" max="3584" width="10.6640625" style="361" hidden="1"/>
    <col min="3585" max="3585" width="1.88671875" style="361" customWidth="1"/>
    <col min="3586" max="3586" width="18.44140625" style="361" customWidth="1"/>
    <col min="3587" max="3587" width="18.88671875" style="361" customWidth="1"/>
    <col min="3588" max="3588" width="9" style="361" customWidth="1"/>
    <col min="3589" max="3589" width="20" style="361" customWidth="1"/>
    <col min="3590" max="3590" width="18.88671875" style="361" customWidth="1"/>
    <col min="3591" max="3594" width="29.44140625" style="361" customWidth="1"/>
    <col min="3595" max="3595" width="15.88671875" style="361" customWidth="1"/>
    <col min="3596" max="3596" width="8.109375" style="361" customWidth="1"/>
    <col min="3597" max="3597" width="25.44140625" style="361" customWidth="1"/>
    <col min="3598" max="3598" width="29.44140625" style="361" customWidth="1"/>
    <col min="3599" max="3599" width="16" style="361" customWidth="1"/>
    <col min="3600" max="3600" width="8.44140625" style="361" customWidth="1"/>
    <col min="3601" max="3601" width="16.6640625" style="361" customWidth="1"/>
    <col min="3602" max="3602" width="9.109375" style="361" customWidth="1"/>
    <col min="3603" max="3604" width="31.88671875" style="361" customWidth="1"/>
    <col min="3605" max="3606" width="8.44140625" style="361" customWidth="1"/>
    <col min="3607" max="3609" width="7.6640625" style="361" customWidth="1"/>
    <col min="3610" max="3610" width="8" style="361" customWidth="1"/>
    <col min="3611" max="3611" width="11.5546875" style="361" customWidth="1"/>
    <col min="3612" max="3612" width="14.5546875" style="361" customWidth="1"/>
    <col min="3613" max="3613" width="15" style="361" customWidth="1"/>
    <col min="3614" max="3614" width="12.33203125" style="361" customWidth="1"/>
    <col min="3615" max="3615" width="14" style="361" bestFit="1" customWidth="1"/>
    <col min="3616" max="3616" width="12.33203125" style="361" customWidth="1"/>
    <col min="3617" max="3617" width="14.33203125" style="361" customWidth="1"/>
    <col min="3618" max="3624" width="13" style="361" customWidth="1"/>
    <col min="3625" max="3625" width="5.109375" style="361" customWidth="1"/>
    <col min="3626" max="3662" width="10.6640625" style="361" hidden="1" customWidth="1"/>
    <col min="3663" max="3840" width="10.6640625" style="361" hidden="1"/>
    <col min="3841" max="3841" width="1.88671875" style="361" customWidth="1"/>
    <col min="3842" max="3842" width="18.44140625" style="361" customWidth="1"/>
    <col min="3843" max="3843" width="18.88671875" style="361" customWidth="1"/>
    <col min="3844" max="3844" width="9" style="361" customWidth="1"/>
    <col min="3845" max="3845" width="20" style="361" customWidth="1"/>
    <col min="3846" max="3846" width="18.88671875" style="361" customWidth="1"/>
    <col min="3847" max="3850" width="29.44140625" style="361" customWidth="1"/>
    <col min="3851" max="3851" width="15.88671875" style="361" customWidth="1"/>
    <col min="3852" max="3852" width="8.109375" style="361" customWidth="1"/>
    <col min="3853" max="3853" width="25.44140625" style="361" customWidth="1"/>
    <col min="3854" max="3854" width="29.44140625" style="361" customWidth="1"/>
    <col min="3855" max="3855" width="16" style="361" customWidth="1"/>
    <col min="3856" max="3856" width="8.44140625" style="361" customWidth="1"/>
    <col min="3857" max="3857" width="16.6640625" style="361" customWidth="1"/>
    <col min="3858" max="3858" width="9.109375" style="361" customWidth="1"/>
    <col min="3859" max="3860" width="31.88671875" style="361" customWidth="1"/>
    <col min="3861" max="3862" width="8.44140625" style="361" customWidth="1"/>
    <col min="3863" max="3865" width="7.6640625" style="361" customWidth="1"/>
    <col min="3866" max="3866" width="8" style="361" customWidth="1"/>
    <col min="3867" max="3867" width="11.5546875" style="361" customWidth="1"/>
    <col min="3868" max="3868" width="14.5546875" style="361" customWidth="1"/>
    <col min="3869" max="3869" width="15" style="361" customWidth="1"/>
    <col min="3870" max="3870" width="12.33203125" style="361" customWidth="1"/>
    <col min="3871" max="3871" width="14" style="361" bestFit="1" customWidth="1"/>
    <col min="3872" max="3872" width="12.33203125" style="361" customWidth="1"/>
    <col min="3873" max="3873" width="14.33203125" style="361" customWidth="1"/>
    <col min="3874" max="3880" width="13" style="361" customWidth="1"/>
    <col min="3881" max="3881" width="5.109375" style="361" customWidth="1"/>
    <col min="3882" max="3918" width="10.6640625" style="361" hidden="1" customWidth="1"/>
    <col min="3919" max="4096" width="10.6640625" style="361" hidden="1"/>
    <col min="4097" max="4097" width="1.88671875" style="361" customWidth="1"/>
    <col min="4098" max="4098" width="18.44140625" style="361" customWidth="1"/>
    <col min="4099" max="4099" width="18.88671875" style="361" customWidth="1"/>
    <col min="4100" max="4100" width="9" style="361" customWidth="1"/>
    <col min="4101" max="4101" width="20" style="361" customWidth="1"/>
    <col min="4102" max="4102" width="18.88671875" style="361" customWidth="1"/>
    <col min="4103" max="4106" width="29.44140625" style="361" customWidth="1"/>
    <col min="4107" max="4107" width="15.88671875" style="361" customWidth="1"/>
    <col min="4108" max="4108" width="8.109375" style="361" customWidth="1"/>
    <col min="4109" max="4109" width="25.44140625" style="361" customWidth="1"/>
    <col min="4110" max="4110" width="29.44140625" style="361" customWidth="1"/>
    <col min="4111" max="4111" width="16" style="361" customWidth="1"/>
    <col min="4112" max="4112" width="8.44140625" style="361" customWidth="1"/>
    <col min="4113" max="4113" width="16.6640625" style="361" customWidth="1"/>
    <col min="4114" max="4114" width="9.109375" style="361" customWidth="1"/>
    <col min="4115" max="4116" width="31.88671875" style="361" customWidth="1"/>
    <col min="4117" max="4118" width="8.44140625" style="361" customWidth="1"/>
    <col min="4119" max="4121" width="7.6640625" style="361" customWidth="1"/>
    <col min="4122" max="4122" width="8" style="361" customWidth="1"/>
    <col min="4123" max="4123" width="11.5546875" style="361" customWidth="1"/>
    <col min="4124" max="4124" width="14.5546875" style="361" customWidth="1"/>
    <col min="4125" max="4125" width="15" style="361" customWidth="1"/>
    <col min="4126" max="4126" width="12.33203125" style="361" customWidth="1"/>
    <col min="4127" max="4127" width="14" style="361" bestFit="1" customWidth="1"/>
    <col min="4128" max="4128" width="12.33203125" style="361" customWidth="1"/>
    <col min="4129" max="4129" width="14.33203125" style="361" customWidth="1"/>
    <col min="4130" max="4136" width="13" style="361" customWidth="1"/>
    <col min="4137" max="4137" width="5.109375" style="361" customWidth="1"/>
    <col min="4138" max="4174" width="10.6640625" style="361" hidden="1" customWidth="1"/>
    <col min="4175" max="4352" width="10.6640625" style="361" hidden="1"/>
    <col min="4353" max="4353" width="1.88671875" style="361" customWidth="1"/>
    <col min="4354" max="4354" width="18.44140625" style="361" customWidth="1"/>
    <col min="4355" max="4355" width="18.88671875" style="361" customWidth="1"/>
    <col min="4356" max="4356" width="9" style="361" customWidth="1"/>
    <col min="4357" max="4357" width="20" style="361" customWidth="1"/>
    <col min="4358" max="4358" width="18.88671875" style="361" customWidth="1"/>
    <col min="4359" max="4362" width="29.44140625" style="361" customWidth="1"/>
    <col min="4363" max="4363" width="15.88671875" style="361" customWidth="1"/>
    <col min="4364" max="4364" width="8.109375" style="361" customWidth="1"/>
    <col min="4365" max="4365" width="25.44140625" style="361" customWidth="1"/>
    <col min="4366" max="4366" width="29.44140625" style="361" customWidth="1"/>
    <col min="4367" max="4367" width="16" style="361" customWidth="1"/>
    <col min="4368" max="4368" width="8.44140625" style="361" customWidth="1"/>
    <col min="4369" max="4369" width="16.6640625" style="361" customWidth="1"/>
    <col min="4370" max="4370" width="9.109375" style="361" customWidth="1"/>
    <col min="4371" max="4372" width="31.88671875" style="361" customWidth="1"/>
    <col min="4373" max="4374" width="8.44140625" style="361" customWidth="1"/>
    <col min="4375" max="4377" width="7.6640625" style="361" customWidth="1"/>
    <col min="4378" max="4378" width="8" style="361" customWidth="1"/>
    <col min="4379" max="4379" width="11.5546875" style="361" customWidth="1"/>
    <col min="4380" max="4380" width="14.5546875" style="361" customWidth="1"/>
    <col min="4381" max="4381" width="15" style="361" customWidth="1"/>
    <col min="4382" max="4382" width="12.33203125" style="361" customWidth="1"/>
    <col min="4383" max="4383" width="14" style="361" bestFit="1" customWidth="1"/>
    <col min="4384" max="4384" width="12.33203125" style="361" customWidth="1"/>
    <col min="4385" max="4385" width="14.33203125" style="361" customWidth="1"/>
    <col min="4386" max="4392" width="13" style="361" customWidth="1"/>
    <col min="4393" max="4393" width="5.109375" style="361" customWidth="1"/>
    <col min="4394" max="4430" width="10.6640625" style="361" hidden="1" customWidth="1"/>
    <col min="4431" max="4608" width="10.6640625" style="361" hidden="1"/>
    <col min="4609" max="4609" width="1.88671875" style="361" customWidth="1"/>
    <col min="4610" max="4610" width="18.44140625" style="361" customWidth="1"/>
    <col min="4611" max="4611" width="18.88671875" style="361" customWidth="1"/>
    <col min="4612" max="4612" width="9" style="361" customWidth="1"/>
    <col min="4613" max="4613" width="20" style="361" customWidth="1"/>
    <col min="4614" max="4614" width="18.88671875" style="361" customWidth="1"/>
    <col min="4615" max="4618" width="29.44140625" style="361" customWidth="1"/>
    <col min="4619" max="4619" width="15.88671875" style="361" customWidth="1"/>
    <col min="4620" max="4620" width="8.109375" style="361" customWidth="1"/>
    <col min="4621" max="4621" width="25.44140625" style="361" customWidth="1"/>
    <col min="4622" max="4622" width="29.44140625" style="361" customWidth="1"/>
    <col min="4623" max="4623" width="16" style="361" customWidth="1"/>
    <col min="4624" max="4624" width="8.44140625" style="361" customWidth="1"/>
    <col min="4625" max="4625" width="16.6640625" style="361" customWidth="1"/>
    <col min="4626" max="4626" width="9.109375" style="361" customWidth="1"/>
    <col min="4627" max="4628" width="31.88671875" style="361" customWidth="1"/>
    <col min="4629" max="4630" width="8.44140625" style="361" customWidth="1"/>
    <col min="4631" max="4633" width="7.6640625" style="361" customWidth="1"/>
    <col min="4634" max="4634" width="8" style="361" customWidth="1"/>
    <col min="4635" max="4635" width="11.5546875" style="361" customWidth="1"/>
    <col min="4636" max="4636" width="14.5546875" style="361" customWidth="1"/>
    <col min="4637" max="4637" width="15" style="361" customWidth="1"/>
    <col min="4638" max="4638" width="12.33203125" style="361" customWidth="1"/>
    <col min="4639" max="4639" width="14" style="361" bestFit="1" customWidth="1"/>
    <col min="4640" max="4640" width="12.33203125" style="361" customWidth="1"/>
    <col min="4641" max="4641" width="14.33203125" style="361" customWidth="1"/>
    <col min="4642" max="4648" width="13" style="361" customWidth="1"/>
    <col min="4649" max="4649" width="5.109375" style="361" customWidth="1"/>
    <col min="4650" max="4686" width="10.6640625" style="361" hidden="1" customWidth="1"/>
    <col min="4687" max="4864" width="10.6640625" style="361" hidden="1"/>
    <col min="4865" max="4865" width="1.88671875" style="361" customWidth="1"/>
    <col min="4866" max="4866" width="18.44140625" style="361" customWidth="1"/>
    <col min="4867" max="4867" width="18.88671875" style="361" customWidth="1"/>
    <col min="4868" max="4868" width="9" style="361" customWidth="1"/>
    <col min="4869" max="4869" width="20" style="361" customWidth="1"/>
    <col min="4870" max="4870" width="18.88671875" style="361" customWidth="1"/>
    <col min="4871" max="4874" width="29.44140625" style="361" customWidth="1"/>
    <col min="4875" max="4875" width="15.88671875" style="361" customWidth="1"/>
    <col min="4876" max="4876" width="8.109375" style="361" customWidth="1"/>
    <col min="4877" max="4877" width="25.44140625" style="361" customWidth="1"/>
    <col min="4878" max="4878" width="29.44140625" style="361" customWidth="1"/>
    <col min="4879" max="4879" width="16" style="361" customWidth="1"/>
    <col min="4880" max="4880" width="8.44140625" style="361" customWidth="1"/>
    <col min="4881" max="4881" width="16.6640625" style="361" customWidth="1"/>
    <col min="4882" max="4882" width="9.109375" style="361" customWidth="1"/>
    <col min="4883" max="4884" width="31.88671875" style="361" customWidth="1"/>
    <col min="4885" max="4886" width="8.44140625" style="361" customWidth="1"/>
    <col min="4887" max="4889" width="7.6640625" style="361" customWidth="1"/>
    <col min="4890" max="4890" width="8" style="361" customWidth="1"/>
    <col min="4891" max="4891" width="11.5546875" style="361" customWidth="1"/>
    <col min="4892" max="4892" width="14.5546875" style="361" customWidth="1"/>
    <col min="4893" max="4893" width="15" style="361" customWidth="1"/>
    <col min="4894" max="4894" width="12.33203125" style="361" customWidth="1"/>
    <col min="4895" max="4895" width="14" style="361" bestFit="1" customWidth="1"/>
    <col min="4896" max="4896" width="12.33203125" style="361" customWidth="1"/>
    <col min="4897" max="4897" width="14.33203125" style="361" customWidth="1"/>
    <col min="4898" max="4904" width="13" style="361" customWidth="1"/>
    <col min="4905" max="4905" width="5.109375" style="361" customWidth="1"/>
    <col min="4906" max="4942" width="10.6640625" style="361" hidden="1" customWidth="1"/>
    <col min="4943" max="5120" width="10.6640625" style="361" hidden="1"/>
    <col min="5121" max="5121" width="1.88671875" style="361" customWidth="1"/>
    <col min="5122" max="5122" width="18.44140625" style="361" customWidth="1"/>
    <col min="5123" max="5123" width="18.88671875" style="361" customWidth="1"/>
    <col min="5124" max="5124" width="9" style="361" customWidth="1"/>
    <col min="5125" max="5125" width="20" style="361" customWidth="1"/>
    <col min="5126" max="5126" width="18.88671875" style="361" customWidth="1"/>
    <col min="5127" max="5130" width="29.44140625" style="361" customWidth="1"/>
    <col min="5131" max="5131" width="15.88671875" style="361" customWidth="1"/>
    <col min="5132" max="5132" width="8.109375" style="361" customWidth="1"/>
    <col min="5133" max="5133" width="25.44140625" style="361" customWidth="1"/>
    <col min="5134" max="5134" width="29.44140625" style="361" customWidth="1"/>
    <col min="5135" max="5135" width="16" style="361" customWidth="1"/>
    <col min="5136" max="5136" width="8.44140625" style="361" customWidth="1"/>
    <col min="5137" max="5137" width="16.6640625" style="361" customWidth="1"/>
    <col min="5138" max="5138" width="9.109375" style="361" customWidth="1"/>
    <col min="5139" max="5140" width="31.88671875" style="361" customWidth="1"/>
    <col min="5141" max="5142" width="8.44140625" style="361" customWidth="1"/>
    <col min="5143" max="5145" width="7.6640625" style="361" customWidth="1"/>
    <col min="5146" max="5146" width="8" style="361" customWidth="1"/>
    <col min="5147" max="5147" width="11.5546875" style="361" customWidth="1"/>
    <col min="5148" max="5148" width="14.5546875" style="361" customWidth="1"/>
    <col min="5149" max="5149" width="15" style="361" customWidth="1"/>
    <col min="5150" max="5150" width="12.33203125" style="361" customWidth="1"/>
    <col min="5151" max="5151" width="14" style="361" bestFit="1" customWidth="1"/>
    <col min="5152" max="5152" width="12.33203125" style="361" customWidth="1"/>
    <col min="5153" max="5153" width="14.33203125" style="361" customWidth="1"/>
    <col min="5154" max="5160" width="13" style="361" customWidth="1"/>
    <col min="5161" max="5161" width="5.109375" style="361" customWidth="1"/>
    <col min="5162" max="5198" width="10.6640625" style="361" hidden="1" customWidth="1"/>
    <col min="5199" max="5376" width="10.6640625" style="361" hidden="1"/>
    <col min="5377" max="5377" width="1.88671875" style="361" customWidth="1"/>
    <col min="5378" max="5378" width="18.44140625" style="361" customWidth="1"/>
    <col min="5379" max="5379" width="18.88671875" style="361" customWidth="1"/>
    <col min="5380" max="5380" width="9" style="361" customWidth="1"/>
    <col min="5381" max="5381" width="20" style="361" customWidth="1"/>
    <col min="5382" max="5382" width="18.88671875" style="361" customWidth="1"/>
    <col min="5383" max="5386" width="29.44140625" style="361" customWidth="1"/>
    <col min="5387" max="5387" width="15.88671875" style="361" customWidth="1"/>
    <col min="5388" max="5388" width="8.109375" style="361" customWidth="1"/>
    <col min="5389" max="5389" width="25.44140625" style="361" customWidth="1"/>
    <col min="5390" max="5390" width="29.44140625" style="361" customWidth="1"/>
    <col min="5391" max="5391" width="16" style="361" customWidth="1"/>
    <col min="5392" max="5392" width="8.44140625" style="361" customWidth="1"/>
    <col min="5393" max="5393" width="16.6640625" style="361" customWidth="1"/>
    <col min="5394" max="5394" width="9.109375" style="361" customWidth="1"/>
    <col min="5395" max="5396" width="31.88671875" style="361" customWidth="1"/>
    <col min="5397" max="5398" width="8.44140625" style="361" customWidth="1"/>
    <col min="5399" max="5401" width="7.6640625" style="361" customWidth="1"/>
    <col min="5402" max="5402" width="8" style="361" customWidth="1"/>
    <col min="5403" max="5403" width="11.5546875" style="361" customWidth="1"/>
    <col min="5404" max="5404" width="14.5546875" style="361" customWidth="1"/>
    <col min="5405" max="5405" width="15" style="361" customWidth="1"/>
    <col min="5406" max="5406" width="12.33203125" style="361" customWidth="1"/>
    <col min="5407" max="5407" width="14" style="361" bestFit="1" customWidth="1"/>
    <col min="5408" max="5408" width="12.33203125" style="361" customWidth="1"/>
    <col min="5409" max="5409" width="14.33203125" style="361" customWidth="1"/>
    <col min="5410" max="5416" width="13" style="361" customWidth="1"/>
    <col min="5417" max="5417" width="5.109375" style="361" customWidth="1"/>
    <col min="5418" max="5454" width="10.6640625" style="361" hidden="1" customWidth="1"/>
    <col min="5455" max="5632" width="10.6640625" style="361" hidden="1"/>
    <col min="5633" max="5633" width="1.88671875" style="361" customWidth="1"/>
    <col min="5634" max="5634" width="18.44140625" style="361" customWidth="1"/>
    <col min="5635" max="5635" width="18.88671875" style="361" customWidth="1"/>
    <col min="5636" max="5636" width="9" style="361" customWidth="1"/>
    <col min="5637" max="5637" width="20" style="361" customWidth="1"/>
    <col min="5638" max="5638" width="18.88671875" style="361" customWidth="1"/>
    <col min="5639" max="5642" width="29.44140625" style="361" customWidth="1"/>
    <col min="5643" max="5643" width="15.88671875" style="361" customWidth="1"/>
    <col min="5644" max="5644" width="8.109375" style="361" customWidth="1"/>
    <col min="5645" max="5645" width="25.44140625" style="361" customWidth="1"/>
    <col min="5646" max="5646" width="29.44140625" style="361" customWidth="1"/>
    <col min="5647" max="5647" width="16" style="361" customWidth="1"/>
    <col min="5648" max="5648" width="8.44140625" style="361" customWidth="1"/>
    <col min="5649" max="5649" width="16.6640625" style="361" customWidth="1"/>
    <col min="5650" max="5650" width="9.109375" style="361" customWidth="1"/>
    <col min="5651" max="5652" width="31.88671875" style="361" customWidth="1"/>
    <col min="5653" max="5654" width="8.44140625" style="361" customWidth="1"/>
    <col min="5655" max="5657" width="7.6640625" style="361" customWidth="1"/>
    <col min="5658" max="5658" width="8" style="361" customWidth="1"/>
    <col min="5659" max="5659" width="11.5546875" style="361" customWidth="1"/>
    <col min="5660" max="5660" width="14.5546875" style="361" customWidth="1"/>
    <col min="5661" max="5661" width="15" style="361" customWidth="1"/>
    <col min="5662" max="5662" width="12.33203125" style="361" customWidth="1"/>
    <col min="5663" max="5663" width="14" style="361" bestFit="1" customWidth="1"/>
    <col min="5664" max="5664" width="12.33203125" style="361" customWidth="1"/>
    <col min="5665" max="5665" width="14.33203125" style="361" customWidth="1"/>
    <col min="5666" max="5672" width="13" style="361" customWidth="1"/>
    <col min="5673" max="5673" width="5.109375" style="361" customWidth="1"/>
    <col min="5674" max="5710" width="10.6640625" style="361" hidden="1" customWidth="1"/>
    <col min="5711" max="5888" width="10.6640625" style="361" hidden="1"/>
    <col min="5889" max="5889" width="1.88671875" style="361" customWidth="1"/>
    <col min="5890" max="5890" width="18.44140625" style="361" customWidth="1"/>
    <col min="5891" max="5891" width="18.88671875" style="361" customWidth="1"/>
    <col min="5892" max="5892" width="9" style="361" customWidth="1"/>
    <col min="5893" max="5893" width="20" style="361" customWidth="1"/>
    <col min="5894" max="5894" width="18.88671875" style="361" customWidth="1"/>
    <col min="5895" max="5898" width="29.44140625" style="361" customWidth="1"/>
    <col min="5899" max="5899" width="15.88671875" style="361" customWidth="1"/>
    <col min="5900" max="5900" width="8.109375" style="361" customWidth="1"/>
    <col min="5901" max="5901" width="25.44140625" style="361" customWidth="1"/>
    <col min="5902" max="5902" width="29.44140625" style="361" customWidth="1"/>
    <col min="5903" max="5903" width="16" style="361" customWidth="1"/>
    <col min="5904" max="5904" width="8.44140625" style="361" customWidth="1"/>
    <col min="5905" max="5905" width="16.6640625" style="361" customWidth="1"/>
    <col min="5906" max="5906" width="9.109375" style="361" customWidth="1"/>
    <col min="5907" max="5908" width="31.88671875" style="361" customWidth="1"/>
    <col min="5909" max="5910" width="8.44140625" style="361" customWidth="1"/>
    <col min="5911" max="5913" width="7.6640625" style="361" customWidth="1"/>
    <col min="5914" max="5914" width="8" style="361" customWidth="1"/>
    <col min="5915" max="5915" width="11.5546875" style="361" customWidth="1"/>
    <col min="5916" max="5916" width="14.5546875" style="361" customWidth="1"/>
    <col min="5917" max="5917" width="15" style="361" customWidth="1"/>
    <col min="5918" max="5918" width="12.33203125" style="361" customWidth="1"/>
    <col min="5919" max="5919" width="14" style="361" bestFit="1" customWidth="1"/>
    <col min="5920" max="5920" width="12.33203125" style="361" customWidth="1"/>
    <col min="5921" max="5921" width="14.33203125" style="361" customWidth="1"/>
    <col min="5922" max="5928" width="13" style="361" customWidth="1"/>
    <col min="5929" max="5929" width="5.109375" style="361" customWidth="1"/>
    <col min="5930" max="5966" width="10.6640625" style="361" hidden="1" customWidth="1"/>
    <col min="5967" max="6144" width="10.6640625" style="361" hidden="1"/>
    <col min="6145" max="6145" width="1.88671875" style="361" customWidth="1"/>
    <col min="6146" max="6146" width="18.44140625" style="361" customWidth="1"/>
    <col min="6147" max="6147" width="18.88671875" style="361" customWidth="1"/>
    <col min="6148" max="6148" width="9" style="361" customWidth="1"/>
    <col min="6149" max="6149" width="20" style="361" customWidth="1"/>
    <col min="6150" max="6150" width="18.88671875" style="361" customWidth="1"/>
    <col min="6151" max="6154" width="29.44140625" style="361" customWidth="1"/>
    <col min="6155" max="6155" width="15.88671875" style="361" customWidth="1"/>
    <col min="6156" max="6156" width="8.109375" style="361" customWidth="1"/>
    <col min="6157" max="6157" width="25.44140625" style="361" customWidth="1"/>
    <col min="6158" max="6158" width="29.44140625" style="361" customWidth="1"/>
    <col min="6159" max="6159" width="16" style="361" customWidth="1"/>
    <col min="6160" max="6160" width="8.44140625" style="361" customWidth="1"/>
    <col min="6161" max="6161" width="16.6640625" style="361" customWidth="1"/>
    <col min="6162" max="6162" width="9.109375" style="361" customWidth="1"/>
    <col min="6163" max="6164" width="31.88671875" style="361" customWidth="1"/>
    <col min="6165" max="6166" width="8.44140625" style="361" customWidth="1"/>
    <col min="6167" max="6169" width="7.6640625" style="361" customWidth="1"/>
    <col min="6170" max="6170" width="8" style="361" customWidth="1"/>
    <col min="6171" max="6171" width="11.5546875" style="361" customWidth="1"/>
    <col min="6172" max="6172" width="14.5546875" style="361" customWidth="1"/>
    <col min="6173" max="6173" width="15" style="361" customWidth="1"/>
    <col min="6174" max="6174" width="12.33203125" style="361" customWidth="1"/>
    <col min="6175" max="6175" width="14" style="361" bestFit="1" customWidth="1"/>
    <col min="6176" max="6176" width="12.33203125" style="361" customWidth="1"/>
    <col min="6177" max="6177" width="14.33203125" style="361" customWidth="1"/>
    <col min="6178" max="6184" width="13" style="361" customWidth="1"/>
    <col min="6185" max="6185" width="5.109375" style="361" customWidth="1"/>
    <col min="6186" max="6222" width="10.6640625" style="361" hidden="1" customWidth="1"/>
    <col min="6223" max="6400" width="10.6640625" style="361" hidden="1"/>
    <col min="6401" max="6401" width="1.88671875" style="361" customWidth="1"/>
    <col min="6402" max="6402" width="18.44140625" style="361" customWidth="1"/>
    <col min="6403" max="6403" width="18.88671875" style="361" customWidth="1"/>
    <col min="6404" max="6404" width="9" style="361" customWidth="1"/>
    <col min="6405" max="6405" width="20" style="361" customWidth="1"/>
    <col min="6406" max="6406" width="18.88671875" style="361" customWidth="1"/>
    <col min="6407" max="6410" width="29.44140625" style="361" customWidth="1"/>
    <col min="6411" max="6411" width="15.88671875" style="361" customWidth="1"/>
    <col min="6412" max="6412" width="8.109375" style="361" customWidth="1"/>
    <col min="6413" max="6413" width="25.44140625" style="361" customWidth="1"/>
    <col min="6414" max="6414" width="29.44140625" style="361" customWidth="1"/>
    <col min="6415" max="6415" width="16" style="361" customWidth="1"/>
    <col min="6416" max="6416" width="8.44140625" style="361" customWidth="1"/>
    <col min="6417" max="6417" width="16.6640625" style="361" customWidth="1"/>
    <col min="6418" max="6418" width="9.109375" style="361" customWidth="1"/>
    <col min="6419" max="6420" width="31.88671875" style="361" customWidth="1"/>
    <col min="6421" max="6422" width="8.44140625" style="361" customWidth="1"/>
    <col min="6423" max="6425" width="7.6640625" style="361" customWidth="1"/>
    <col min="6426" max="6426" width="8" style="361" customWidth="1"/>
    <col min="6427" max="6427" width="11.5546875" style="361" customWidth="1"/>
    <col min="6428" max="6428" width="14.5546875" style="361" customWidth="1"/>
    <col min="6429" max="6429" width="15" style="361" customWidth="1"/>
    <col min="6430" max="6430" width="12.33203125" style="361" customWidth="1"/>
    <col min="6431" max="6431" width="14" style="361" bestFit="1" customWidth="1"/>
    <col min="6432" max="6432" width="12.33203125" style="361" customWidth="1"/>
    <col min="6433" max="6433" width="14.33203125" style="361" customWidth="1"/>
    <col min="6434" max="6440" width="13" style="361" customWidth="1"/>
    <col min="6441" max="6441" width="5.109375" style="361" customWidth="1"/>
    <col min="6442" max="6478" width="10.6640625" style="361" hidden="1" customWidth="1"/>
    <col min="6479" max="6656" width="10.6640625" style="361" hidden="1"/>
    <col min="6657" max="6657" width="1.88671875" style="361" customWidth="1"/>
    <col min="6658" max="6658" width="18.44140625" style="361" customWidth="1"/>
    <col min="6659" max="6659" width="18.88671875" style="361" customWidth="1"/>
    <col min="6660" max="6660" width="9" style="361" customWidth="1"/>
    <col min="6661" max="6661" width="20" style="361" customWidth="1"/>
    <col min="6662" max="6662" width="18.88671875" style="361" customWidth="1"/>
    <col min="6663" max="6666" width="29.44140625" style="361" customWidth="1"/>
    <col min="6667" max="6667" width="15.88671875" style="361" customWidth="1"/>
    <col min="6668" max="6668" width="8.109375" style="361" customWidth="1"/>
    <col min="6669" max="6669" width="25.44140625" style="361" customWidth="1"/>
    <col min="6670" max="6670" width="29.44140625" style="361" customWidth="1"/>
    <col min="6671" max="6671" width="16" style="361" customWidth="1"/>
    <col min="6672" max="6672" width="8.44140625" style="361" customWidth="1"/>
    <col min="6673" max="6673" width="16.6640625" style="361" customWidth="1"/>
    <col min="6674" max="6674" width="9.109375" style="361" customWidth="1"/>
    <col min="6675" max="6676" width="31.88671875" style="361" customWidth="1"/>
    <col min="6677" max="6678" width="8.44140625" style="361" customWidth="1"/>
    <col min="6679" max="6681" width="7.6640625" style="361" customWidth="1"/>
    <col min="6682" max="6682" width="8" style="361" customWidth="1"/>
    <col min="6683" max="6683" width="11.5546875" style="361" customWidth="1"/>
    <col min="6684" max="6684" width="14.5546875" style="361" customWidth="1"/>
    <col min="6685" max="6685" width="15" style="361" customWidth="1"/>
    <col min="6686" max="6686" width="12.33203125" style="361" customWidth="1"/>
    <col min="6687" max="6687" width="14" style="361" bestFit="1" customWidth="1"/>
    <col min="6688" max="6688" width="12.33203125" style="361" customWidth="1"/>
    <col min="6689" max="6689" width="14.33203125" style="361" customWidth="1"/>
    <col min="6690" max="6696" width="13" style="361" customWidth="1"/>
    <col min="6697" max="6697" width="5.109375" style="361" customWidth="1"/>
    <col min="6698" max="6734" width="10.6640625" style="361" hidden="1" customWidth="1"/>
    <col min="6735" max="6912" width="10.6640625" style="361" hidden="1"/>
    <col min="6913" max="6913" width="1.88671875" style="361" customWidth="1"/>
    <col min="6914" max="6914" width="18.44140625" style="361" customWidth="1"/>
    <col min="6915" max="6915" width="18.88671875" style="361" customWidth="1"/>
    <col min="6916" max="6916" width="9" style="361" customWidth="1"/>
    <col min="6917" max="6917" width="20" style="361" customWidth="1"/>
    <col min="6918" max="6918" width="18.88671875" style="361" customWidth="1"/>
    <col min="6919" max="6922" width="29.44140625" style="361" customWidth="1"/>
    <col min="6923" max="6923" width="15.88671875" style="361" customWidth="1"/>
    <col min="6924" max="6924" width="8.109375" style="361" customWidth="1"/>
    <col min="6925" max="6925" width="25.44140625" style="361" customWidth="1"/>
    <col min="6926" max="6926" width="29.44140625" style="361" customWidth="1"/>
    <col min="6927" max="6927" width="16" style="361" customWidth="1"/>
    <col min="6928" max="6928" width="8.44140625" style="361" customWidth="1"/>
    <col min="6929" max="6929" width="16.6640625" style="361" customWidth="1"/>
    <col min="6930" max="6930" width="9.109375" style="361" customWidth="1"/>
    <col min="6931" max="6932" width="31.88671875" style="361" customWidth="1"/>
    <col min="6933" max="6934" width="8.44140625" style="361" customWidth="1"/>
    <col min="6935" max="6937" width="7.6640625" style="361" customWidth="1"/>
    <col min="6938" max="6938" width="8" style="361" customWidth="1"/>
    <col min="6939" max="6939" width="11.5546875" style="361" customWidth="1"/>
    <col min="6940" max="6940" width="14.5546875" style="361" customWidth="1"/>
    <col min="6941" max="6941" width="15" style="361" customWidth="1"/>
    <col min="6942" max="6942" width="12.33203125" style="361" customWidth="1"/>
    <col min="6943" max="6943" width="14" style="361" bestFit="1" customWidth="1"/>
    <col min="6944" max="6944" width="12.33203125" style="361" customWidth="1"/>
    <col min="6945" max="6945" width="14.33203125" style="361" customWidth="1"/>
    <col min="6946" max="6952" width="13" style="361" customWidth="1"/>
    <col min="6953" max="6953" width="5.109375" style="361" customWidth="1"/>
    <col min="6954" max="6990" width="10.6640625" style="361" hidden="1" customWidth="1"/>
    <col min="6991" max="7168" width="10.6640625" style="361" hidden="1"/>
    <col min="7169" max="7169" width="1.88671875" style="361" customWidth="1"/>
    <col min="7170" max="7170" width="18.44140625" style="361" customWidth="1"/>
    <col min="7171" max="7171" width="18.88671875" style="361" customWidth="1"/>
    <col min="7172" max="7172" width="9" style="361" customWidth="1"/>
    <col min="7173" max="7173" width="20" style="361" customWidth="1"/>
    <col min="7174" max="7174" width="18.88671875" style="361" customWidth="1"/>
    <col min="7175" max="7178" width="29.44140625" style="361" customWidth="1"/>
    <col min="7179" max="7179" width="15.88671875" style="361" customWidth="1"/>
    <col min="7180" max="7180" width="8.109375" style="361" customWidth="1"/>
    <col min="7181" max="7181" width="25.44140625" style="361" customWidth="1"/>
    <col min="7182" max="7182" width="29.44140625" style="361" customWidth="1"/>
    <col min="7183" max="7183" width="16" style="361" customWidth="1"/>
    <col min="7184" max="7184" width="8.44140625" style="361" customWidth="1"/>
    <col min="7185" max="7185" width="16.6640625" style="361" customWidth="1"/>
    <col min="7186" max="7186" width="9.109375" style="361" customWidth="1"/>
    <col min="7187" max="7188" width="31.88671875" style="361" customWidth="1"/>
    <col min="7189" max="7190" width="8.44140625" style="361" customWidth="1"/>
    <col min="7191" max="7193" width="7.6640625" style="361" customWidth="1"/>
    <col min="7194" max="7194" width="8" style="361" customWidth="1"/>
    <col min="7195" max="7195" width="11.5546875" style="361" customWidth="1"/>
    <col min="7196" max="7196" width="14.5546875" style="361" customWidth="1"/>
    <col min="7197" max="7197" width="15" style="361" customWidth="1"/>
    <col min="7198" max="7198" width="12.33203125" style="361" customWidth="1"/>
    <col min="7199" max="7199" width="14" style="361" bestFit="1" customWidth="1"/>
    <col min="7200" max="7200" width="12.33203125" style="361" customWidth="1"/>
    <col min="7201" max="7201" width="14.33203125" style="361" customWidth="1"/>
    <col min="7202" max="7208" width="13" style="361" customWidth="1"/>
    <col min="7209" max="7209" width="5.109375" style="361" customWidth="1"/>
    <col min="7210" max="7246" width="10.6640625" style="361" hidden="1" customWidth="1"/>
    <col min="7247" max="7424" width="10.6640625" style="361" hidden="1"/>
    <col min="7425" max="7425" width="1.88671875" style="361" customWidth="1"/>
    <col min="7426" max="7426" width="18.44140625" style="361" customWidth="1"/>
    <col min="7427" max="7427" width="18.88671875" style="361" customWidth="1"/>
    <col min="7428" max="7428" width="9" style="361" customWidth="1"/>
    <col min="7429" max="7429" width="20" style="361" customWidth="1"/>
    <col min="7430" max="7430" width="18.88671875" style="361" customWidth="1"/>
    <col min="7431" max="7434" width="29.44140625" style="361" customWidth="1"/>
    <col min="7435" max="7435" width="15.88671875" style="361" customWidth="1"/>
    <col min="7436" max="7436" width="8.109375" style="361" customWidth="1"/>
    <col min="7437" max="7437" width="25.44140625" style="361" customWidth="1"/>
    <col min="7438" max="7438" width="29.44140625" style="361" customWidth="1"/>
    <col min="7439" max="7439" width="16" style="361" customWidth="1"/>
    <col min="7440" max="7440" width="8.44140625" style="361" customWidth="1"/>
    <col min="7441" max="7441" width="16.6640625" style="361" customWidth="1"/>
    <col min="7442" max="7442" width="9.109375" style="361" customWidth="1"/>
    <col min="7443" max="7444" width="31.88671875" style="361" customWidth="1"/>
    <col min="7445" max="7446" width="8.44140625" style="361" customWidth="1"/>
    <col min="7447" max="7449" width="7.6640625" style="361" customWidth="1"/>
    <col min="7450" max="7450" width="8" style="361" customWidth="1"/>
    <col min="7451" max="7451" width="11.5546875" style="361" customWidth="1"/>
    <col min="7452" max="7452" width="14.5546875" style="361" customWidth="1"/>
    <col min="7453" max="7453" width="15" style="361" customWidth="1"/>
    <col min="7454" max="7454" width="12.33203125" style="361" customWidth="1"/>
    <col min="7455" max="7455" width="14" style="361" bestFit="1" customWidth="1"/>
    <col min="7456" max="7456" width="12.33203125" style="361" customWidth="1"/>
    <col min="7457" max="7457" width="14.33203125" style="361" customWidth="1"/>
    <col min="7458" max="7464" width="13" style="361" customWidth="1"/>
    <col min="7465" max="7465" width="5.109375" style="361" customWidth="1"/>
    <col min="7466" max="7502" width="10.6640625" style="361" hidden="1" customWidth="1"/>
    <col min="7503" max="7680" width="10.6640625" style="361" hidden="1"/>
    <col min="7681" max="7681" width="1.88671875" style="361" customWidth="1"/>
    <col min="7682" max="7682" width="18.44140625" style="361" customWidth="1"/>
    <col min="7683" max="7683" width="18.88671875" style="361" customWidth="1"/>
    <col min="7684" max="7684" width="9" style="361" customWidth="1"/>
    <col min="7685" max="7685" width="20" style="361" customWidth="1"/>
    <col min="7686" max="7686" width="18.88671875" style="361" customWidth="1"/>
    <col min="7687" max="7690" width="29.44140625" style="361" customWidth="1"/>
    <col min="7691" max="7691" width="15.88671875" style="361" customWidth="1"/>
    <col min="7692" max="7692" width="8.109375" style="361" customWidth="1"/>
    <col min="7693" max="7693" width="25.44140625" style="361" customWidth="1"/>
    <col min="7694" max="7694" width="29.44140625" style="361" customWidth="1"/>
    <col min="7695" max="7695" width="16" style="361" customWidth="1"/>
    <col min="7696" max="7696" width="8.44140625" style="361" customWidth="1"/>
    <col min="7697" max="7697" width="16.6640625" style="361" customWidth="1"/>
    <col min="7698" max="7698" width="9.109375" style="361" customWidth="1"/>
    <col min="7699" max="7700" width="31.88671875" style="361" customWidth="1"/>
    <col min="7701" max="7702" width="8.44140625" style="361" customWidth="1"/>
    <col min="7703" max="7705" width="7.6640625" style="361" customWidth="1"/>
    <col min="7706" max="7706" width="8" style="361" customWidth="1"/>
    <col min="7707" max="7707" width="11.5546875" style="361" customWidth="1"/>
    <col min="7708" max="7708" width="14.5546875" style="361" customWidth="1"/>
    <col min="7709" max="7709" width="15" style="361" customWidth="1"/>
    <col min="7710" max="7710" width="12.33203125" style="361" customWidth="1"/>
    <col min="7711" max="7711" width="14" style="361" bestFit="1" customWidth="1"/>
    <col min="7712" max="7712" width="12.33203125" style="361" customWidth="1"/>
    <col min="7713" max="7713" width="14.33203125" style="361" customWidth="1"/>
    <col min="7714" max="7720" width="13" style="361" customWidth="1"/>
    <col min="7721" max="7721" width="5.109375" style="361" customWidth="1"/>
    <col min="7722" max="7758" width="10.6640625" style="361" hidden="1" customWidth="1"/>
    <col min="7759" max="7936" width="10.6640625" style="361" hidden="1"/>
    <col min="7937" max="7937" width="1.88671875" style="361" customWidth="1"/>
    <col min="7938" max="7938" width="18.44140625" style="361" customWidth="1"/>
    <col min="7939" max="7939" width="18.88671875" style="361" customWidth="1"/>
    <col min="7940" max="7940" width="9" style="361" customWidth="1"/>
    <col min="7941" max="7941" width="20" style="361" customWidth="1"/>
    <col min="7942" max="7942" width="18.88671875" style="361" customWidth="1"/>
    <col min="7943" max="7946" width="29.44140625" style="361" customWidth="1"/>
    <col min="7947" max="7947" width="15.88671875" style="361" customWidth="1"/>
    <col min="7948" max="7948" width="8.109375" style="361" customWidth="1"/>
    <col min="7949" max="7949" width="25.44140625" style="361" customWidth="1"/>
    <col min="7950" max="7950" width="29.44140625" style="361" customWidth="1"/>
    <col min="7951" max="7951" width="16" style="361" customWidth="1"/>
    <col min="7952" max="7952" width="8.44140625" style="361" customWidth="1"/>
    <col min="7953" max="7953" width="16.6640625" style="361" customWidth="1"/>
    <col min="7954" max="7954" width="9.109375" style="361" customWidth="1"/>
    <col min="7955" max="7956" width="31.88671875" style="361" customWidth="1"/>
    <col min="7957" max="7958" width="8.44140625" style="361" customWidth="1"/>
    <col min="7959" max="7961" width="7.6640625" style="361" customWidth="1"/>
    <col min="7962" max="7962" width="8" style="361" customWidth="1"/>
    <col min="7963" max="7963" width="11.5546875" style="361" customWidth="1"/>
    <col min="7964" max="7964" width="14.5546875" style="361" customWidth="1"/>
    <col min="7965" max="7965" width="15" style="361" customWidth="1"/>
    <col min="7966" max="7966" width="12.33203125" style="361" customWidth="1"/>
    <col min="7967" max="7967" width="14" style="361" bestFit="1" customWidth="1"/>
    <col min="7968" max="7968" width="12.33203125" style="361" customWidth="1"/>
    <col min="7969" max="7969" width="14.33203125" style="361" customWidth="1"/>
    <col min="7970" max="7976" width="13" style="361" customWidth="1"/>
    <col min="7977" max="7977" width="5.109375" style="361" customWidth="1"/>
    <col min="7978" max="8014" width="10.6640625" style="361" hidden="1" customWidth="1"/>
    <col min="8015" max="8192" width="10.6640625" style="361" hidden="1"/>
    <col min="8193" max="8193" width="1.88671875" style="361" customWidth="1"/>
    <col min="8194" max="8194" width="18.44140625" style="361" customWidth="1"/>
    <col min="8195" max="8195" width="18.88671875" style="361" customWidth="1"/>
    <col min="8196" max="8196" width="9" style="361" customWidth="1"/>
    <col min="8197" max="8197" width="20" style="361" customWidth="1"/>
    <col min="8198" max="8198" width="18.88671875" style="361" customWidth="1"/>
    <col min="8199" max="8202" width="29.44140625" style="361" customWidth="1"/>
    <col min="8203" max="8203" width="15.88671875" style="361" customWidth="1"/>
    <col min="8204" max="8204" width="8.109375" style="361" customWidth="1"/>
    <col min="8205" max="8205" width="25.44140625" style="361" customWidth="1"/>
    <col min="8206" max="8206" width="29.44140625" style="361" customWidth="1"/>
    <col min="8207" max="8207" width="16" style="361" customWidth="1"/>
    <col min="8208" max="8208" width="8.44140625" style="361" customWidth="1"/>
    <col min="8209" max="8209" width="16.6640625" style="361" customWidth="1"/>
    <col min="8210" max="8210" width="9.109375" style="361" customWidth="1"/>
    <col min="8211" max="8212" width="31.88671875" style="361" customWidth="1"/>
    <col min="8213" max="8214" width="8.44140625" style="361" customWidth="1"/>
    <col min="8215" max="8217" width="7.6640625" style="361" customWidth="1"/>
    <col min="8218" max="8218" width="8" style="361" customWidth="1"/>
    <col min="8219" max="8219" width="11.5546875" style="361" customWidth="1"/>
    <col min="8220" max="8220" width="14.5546875" style="361" customWidth="1"/>
    <col min="8221" max="8221" width="15" style="361" customWidth="1"/>
    <col min="8222" max="8222" width="12.33203125" style="361" customWidth="1"/>
    <col min="8223" max="8223" width="14" style="361" bestFit="1" customWidth="1"/>
    <col min="8224" max="8224" width="12.33203125" style="361" customWidth="1"/>
    <col min="8225" max="8225" width="14.33203125" style="361" customWidth="1"/>
    <col min="8226" max="8232" width="13" style="361" customWidth="1"/>
    <col min="8233" max="8233" width="5.109375" style="361" customWidth="1"/>
    <col min="8234" max="8270" width="10.6640625" style="361" hidden="1" customWidth="1"/>
    <col min="8271" max="8448" width="10.6640625" style="361" hidden="1"/>
    <col min="8449" max="8449" width="1.88671875" style="361" customWidth="1"/>
    <col min="8450" max="8450" width="18.44140625" style="361" customWidth="1"/>
    <col min="8451" max="8451" width="18.88671875" style="361" customWidth="1"/>
    <col min="8452" max="8452" width="9" style="361" customWidth="1"/>
    <col min="8453" max="8453" width="20" style="361" customWidth="1"/>
    <col min="8454" max="8454" width="18.88671875" style="361" customWidth="1"/>
    <col min="8455" max="8458" width="29.44140625" style="361" customWidth="1"/>
    <col min="8459" max="8459" width="15.88671875" style="361" customWidth="1"/>
    <col min="8460" max="8460" width="8.109375" style="361" customWidth="1"/>
    <col min="8461" max="8461" width="25.44140625" style="361" customWidth="1"/>
    <col min="8462" max="8462" width="29.44140625" style="361" customWidth="1"/>
    <col min="8463" max="8463" width="16" style="361" customWidth="1"/>
    <col min="8464" max="8464" width="8.44140625" style="361" customWidth="1"/>
    <col min="8465" max="8465" width="16.6640625" style="361" customWidth="1"/>
    <col min="8466" max="8466" width="9.109375" style="361" customWidth="1"/>
    <col min="8467" max="8468" width="31.88671875" style="361" customWidth="1"/>
    <col min="8469" max="8470" width="8.44140625" style="361" customWidth="1"/>
    <col min="8471" max="8473" width="7.6640625" style="361" customWidth="1"/>
    <col min="8474" max="8474" width="8" style="361" customWidth="1"/>
    <col min="8475" max="8475" width="11.5546875" style="361" customWidth="1"/>
    <col min="8476" max="8476" width="14.5546875" style="361" customWidth="1"/>
    <col min="8477" max="8477" width="15" style="361" customWidth="1"/>
    <col min="8478" max="8478" width="12.33203125" style="361" customWidth="1"/>
    <col min="8479" max="8479" width="14" style="361" bestFit="1" customWidth="1"/>
    <col min="8480" max="8480" width="12.33203125" style="361" customWidth="1"/>
    <col min="8481" max="8481" width="14.33203125" style="361" customWidth="1"/>
    <col min="8482" max="8488" width="13" style="361" customWidth="1"/>
    <col min="8489" max="8489" width="5.109375" style="361" customWidth="1"/>
    <col min="8490" max="8526" width="10.6640625" style="361" hidden="1" customWidth="1"/>
    <col min="8527" max="8704" width="10.6640625" style="361" hidden="1"/>
    <col min="8705" max="8705" width="1.88671875" style="361" customWidth="1"/>
    <col min="8706" max="8706" width="18.44140625" style="361" customWidth="1"/>
    <col min="8707" max="8707" width="18.88671875" style="361" customWidth="1"/>
    <col min="8708" max="8708" width="9" style="361" customWidth="1"/>
    <col min="8709" max="8709" width="20" style="361" customWidth="1"/>
    <col min="8710" max="8710" width="18.88671875" style="361" customWidth="1"/>
    <col min="8711" max="8714" width="29.44140625" style="361" customWidth="1"/>
    <col min="8715" max="8715" width="15.88671875" style="361" customWidth="1"/>
    <col min="8716" max="8716" width="8.109375" style="361" customWidth="1"/>
    <col min="8717" max="8717" width="25.44140625" style="361" customWidth="1"/>
    <col min="8718" max="8718" width="29.44140625" style="361" customWidth="1"/>
    <col min="8719" max="8719" width="16" style="361" customWidth="1"/>
    <col min="8720" max="8720" width="8.44140625" style="361" customWidth="1"/>
    <col min="8721" max="8721" width="16.6640625" style="361" customWidth="1"/>
    <col min="8722" max="8722" width="9.109375" style="361" customWidth="1"/>
    <col min="8723" max="8724" width="31.88671875" style="361" customWidth="1"/>
    <col min="8725" max="8726" width="8.44140625" style="361" customWidth="1"/>
    <col min="8727" max="8729" width="7.6640625" style="361" customWidth="1"/>
    <col min="8730" max="8730" width="8" style="361" customWidth="1"/>
    <col min="8731" max="8731" width="11.5546875" style="361" customWidth="1"/>
    <col min="8732" max="8732" width="14.5546875" style="361" customWidth="1"/>
    <col min="8733" max="8733" width="15" style="361" customWidth="1"/>
    <col min="8734" max="8734" width="12.33203125" style="361" customWidth="1"/>
    <col min="8735" max="8735" width="14" style="361" bestFit="1" customWidth="1"/>
    <col min="8736" max="8736" width="12.33203125" style="361" customWidth="1"/>
    <col min="8737" max="8737" width="14.33203125" style="361" customWidth="1"/>
    <col min="8738" max="8744" width="13" style="361" customWidth="1"/>
    <col min="8745" max="8745" width="5.109375" style="361" customWidth="1"/>
    <col min="8746" max="8782" width="10.6640625" style="361" hidden="1" customWidth="1"/>
    <col min="8783" max="8960" width="10.6640625" style="361" hidden="1"/>
    <col min="8961" max="8961" width="1.88671875" style="361" customWidth="1"/>
    <col min="8962" max="8962" width="18.44140625" style="361" customWidth="1"/>
    <col min="8963" max="8963" width="18.88671875" style="361" customWidth="1"/>
    <col min="8964" max="8964" width="9" style="361" customWidth="1"/>
    <col min="8965" max="8965" width="20" style="361" customWidth="1"/>
    <col min="8966" max="8966" width="18.88671875" style="361" customWidth="1"/>
    <col min="8967" max="8970" width="29.44140625" style="361" customWidth="1"/>
    <col min="8971" max="8971" width="15.88671875" style="361" customWidth="1"/>
    <col min="8972" max="8972" width="8.109375" style="361" customWidth="1"/>
    <col min="8973" max="8973" width="25.44140625" style="361" customWidth="1"/>
    <col min="8974" max="8974" width="29.44140625" style="361" customWidth="1"/>
    <col min="8975" max="8975" width="16" style="361" customWidth="1"/>
    <col min="8976" max="8976" width="8.44140625" style="361" customWidth="1"/>
    <col min="8977" max="8977" width="16.6640625" style="361" customWidth="1"/>
    <col min="8978" max="8978" width="9.109375" style="361" customWidth="1"/>
    <col min="8979" max="8980" width="31.88671875" style="361" customWidth="1"/>
    <col min="8981" max="8982" width="8.44140625" style="361" customWidth="1"/>
    <col min="8983" max="8985" width="7.6640625" style="361" customWidth="1"/>
    <col min="8986" max="8986" width="8" style="361" customWidth="1"/>
    <col min="8987" max="8987" width="11.5546875" style="361" customWidth="1"/>
    <col min="8988" max="8988" width="14.5546875" style="361" customWidth="1"/>
    <col min="8989" max="8989" width="15" style="361" customWidth="1"/>
    <col min="8990" max="8990" width="12.33203125" style="361" customWidth="1"/>
    <col min="8991" max="8991" width="14" style="361" bestFit="1" customWidth="1"/>
    <col min="8992" max="8992" width="12.33203125" style="361" customWidth="1"/>
    <col min="8993" max="8993" width="14.33203125" style="361" customWidth="1"/>
    <col min="8994" max="9000" width="13" style="361" customWidth="1"/>
    <col min="9001" max="9001" width="5.109375" style="361" customWidth="1"/>
    <col min="9002" max="9038" width="10.6640625" style="361" hidden="1" customWidth="1"/>
    <col min="9039" max="9216" width="10.6640625" style="361" hidden="1"/>
    <col min="9217" max="9217" width="1.88671875" style="361" customWidth="1"/>
    <col min="9218" max="9218" width="18.44140625" style="361" customWidth="1"/>
    <col min="9219" max="9219" width="18.88671875" style="361" customWidth="1"/>
    <col min="9220" max="9220" width="9" style="361" customWidth="1"/>
    <col min="9221" max="9221" width="20" style="361" customWidth="1"/>
    <col min="9222" max="9222" width="18.88671875" style="361" customWidth="1"/>
    <col min="9223" max="9226" width="29.44140625" style="361" customWidth="1"/>
    <col min="9227" max="9227" width="15.88671875" style="361" customWidth="1"/>
    <col min="9228" max="9228" width="8.109375" style="361" customWidth="1"/>
    <col min="9229" max="9229" width="25.44140625" style="361" customWidth="1"/>
    <col min="9230" max="9230" width="29.44140625" style="361" customWidth="1"/>
    <col min="9231" max="9231" width="16" style="361" customWidth="1"/>
    <col min="9232" max="9232" width="8.44140625" style="361" customWidth="1"/>
    <col min="9233" max="9233" width="16.6640625" style="361" customWidth="1"/>
    <col min="9234" max="9234" width="9.109375" style="361" customWidth="1"/>
    <col min="9235" max="9236" width="31.88671875" style="361" customWidth="1"/>
    <col min="9237" max="9238" width="8.44140625" style="361" customWidth="1"/>
    <col min="9239" max="9241" width="7.6640625" style="361" customWidth="1"/>
    <col min="9242" max="9242" width="8" style="361" customWidth="1"/>
    <col min="9243" max="9243" width="11.5546875" style="361" customWidth="1"/>
    <col min="9244" max="9244" width="14.5546875" style="361" customWidth="1"/>
    <col min="9245" max="9245" width="15" style="361" customWidth="1"/>
    <col min="9246" max="9246" width="12.33203125" style="361" customWidth="1"/>
    <col min="9247" max="9247" width="14" style="361" bestFit="1" customWidth="1"/>
    <col min="9248" max="9248" width="12.33203125" style="361" customWidth="1"/>
    <col min="9249" max="9249" width="14.33203125" style="361" customWidth="1"/>
    <col min="9250" max="9256" width="13" style="361" customWidth="1"/>
    <col min="9257" max="9257" width="5.109375" style="361" customWidth="1"/>
    <col min="9258" max="9294" width="10.6640625" style="361" hidden="1" customWidth="1"/>
    <col min="9295" max="9472" width="10.6640625" style="361" hidden="1"/>
    <col min="9473" max="9473" width="1.88671875" style="361" customWidth="1"/>
    <col min="9474" max="9474" width="18.44140625" style="361" customWidth="1"/>
    <col min="9475" max="9475" width="18.88671875" style="361" customWidth="1"/>
    <col min="9476" max="9476" width="9" style="361" customWidth="1"/>
    <col min="9477" max="9477" width="20" style="361" customWidth="1"/>
    <col min="9478" max="9478" width="18.88671875" style="361" customWidth="1"/>
    <col min="9479" max="9482" width="29.44140625" style="361" customWidth="1"/>
    <col min="9483" max="9483" width="15.88671875" style="361" customWidth="1"/>
    <col min="9484" max="9484" width="8.109375" style="361" customWidth="1"/>
    <col min="9485" max="9485" width="25.44140625" style="361" customWidth="1"/>
    <col min="9486" max="9486" width="29.44140625" style="361" customWidth="1"/>
    <col min="9487" max="9487" width="16" style="361" customWidth="1"/>
    <col min="9488" max="9488" width="8.44140625" style="361" customWidth="1"/>
    <col min="9489" max="9489" width="16.6640625" style="361" customWidth="1"/>
    <col min="9490" max="9490" width="9.109375" style="361" customWidth="1"/>
    <col min="9491" max="9492" width="31.88671875" style="361" customWidth="1"/>
    <col min="9493" max="9494" width="8.44140625" style="361" customWidth="1"/>
    <col min="9495" max="9497" width="7.6640625" style="361" customWidth="1"/>
    <col min="9498" max="9498" width="8" style="361" customWidth="1"/>
    <col min="9499" max="9499" width="11.5546875" style="361" customWidth="1"/>
    <col min="9500" max="9500" width="14.5546875" style="361" customWidth="1"/>
    <col min="9501" max="9501" width="15" style="361" customWidth="1"/>
    <col min="9502" max="9502" width="12.33203125" style="361" customWidth="1"/>
    <col min="9503" max="9503" width="14" style="361" bestFit="1" customWidth="1"/>
    <col min="9504" max="9504" width="12.33203125" style="361" customWidth="1"/>
    <col min="9505" max="9505" width="14.33203125" style="361" customWidth="1"/>
    <col min="9506" max="9512" width="13" style="361" customWidth="1"/>
    <col min="9513" max="9513" width="5.109375" style="361" customWidth="1"/>
    <col min="9514" max="9550" width="10.6640625" style="361" hidden="1" customWidth="1"/>
    <col min="9551" max="9728" width="10.6640625" style="361" hidden="1"/>
    <col min="9729" max="9729" width="1.88671875" style="361" customWidth="1"/>
    <col min="9730" max="9730" width="18.44140625" style="361" customWidth="1"/>
    <col min="9731" max="9731" width="18.88671875" style="361" customWidth="1"/>
    <col min="9732" max="9732" width="9" style="361" customWidth="1"/>
    <col min="9733" max="9733" width="20" style="361" customWidth="1"/>
    <col min="9734" max="9734" width="18.88671875" style="361" customWidth="1"/>
    <col min="9735" max="9738" width="29.44140625" style="361" customWidth="1"/>
    <col min="9739" max="9739" width="15.88671875" style="361" customWidth="1"/>
    <col min="9740" max="9740" width="8.109375" style="361" customWidth="1"/>
    <col min="9741" max="9741" width="25.44140625" style="361" customWidth="1"/>
    <col min="9742" max="9742" width="29.44140625" style="361" customWidth="1"/>
    <col min="9743" max="9743" width="16" style="361" customWidth="1"/>
    <col min="9744" max="9744" width="8.44140625" style="361" customWidth="1"/>
    <col min="9745" max="9745" width="16.6640625" style="361" customWidth="1"/>
    <col min="9746" max="9746" width="9.109375" style="361" customWidth="1"/>
    <col min="9747" max="9748" width="31.88671875" style="361" customWidth="1"/>
    <col min="9749" max="9750" width="8.44140625" style="361" customWidth="1"/>
    <col min="9751" max="9753" width="7.6640625" style="361" customWidth="1"/>
    <col min="9754" max="9754" width="8" style="361" customWidth="1"/>
    <col min="9755" max="9755" width="11.5546875" style="361" customWidth="1"/>
    <col min="9756" max="9756" width="14.5546875" style="361" customWidth="1"/>
    <col min="9757" max="9757" width="15" style="361" customWidth="1"/>
    <col min="9758" max="9758" width="12.33203125" style="361" customWidth="1"/>
    <col min="9759" max="9759" width="14" style="361" bestFit="1" customWidth="1"/>
    <col min="9760" max="9760" width="12.33203125" style="361" customWidth="1"/>
    <col min="9761" max="9761" width="14.33203125" style="361" customWidth="1"/>
    <col min="9762" max="9768" width="13" style="361" customWidth="1"/>
    <col min="9769" max="9769" width="5.109375" style="361" customWidth="1"/>
    <col min="9770" max="9806" width="10.6640625" style="361" hidden="1" customWidth="1"/>
    <col min="9807" max="9984" width="10.6640625" style="361" hidden="1"/>
    <col min="9985" max="9985" width="1.88671875" style="361" customWidth="1"/>
    <col min="9986" max="9986" width="18.44140625" style="361" customWidth="1"/>
    <col min="9987" max="9987" width="18.88671875" style="361" customWidth="1"/>
    <col min="9988" max="9988" width="9" style="361" customWidth="1"/>
    <col min="9989" max="9989" width="20" style="361" customWidth="1"/>
    <col min="9990" max="9990" width="18.88671875" style="361" customWidth="1"/>
    <col min="9991" max="9994" width="29.44140625" style="361" customWidth="1"/>
    <col min="9995" max="9995" width="15.88671875" style="361" customWidth="1"/>
    <col min="9996" max="9996" width="8.109375" style="361" customWidth="1"/>
    <col min="9997" max="9997" width="25.44140625" style="361" customWidth="1"/>
    <col min="9998" max="9998" width="29.44140625" style="361" customWidth="1"/>
    <col min="9999" max="9999" width="16" style="361" customWidth="1"/>
    <col min="10000" max="10000" width="8.44140625" style="361" customWidth="1"/>
    <col min="10001" max="10001" width="16.6640625" style="361" customWidth="1"/>
    <col min="10002" max="10002" width="9.109375" style="361" customWidth="1"/>
    <col min="10003" max="10004" width="31.88671875" style="361" customWidth="1"/>
    <col min="10005" max="10006" width="8.44140625" style="361" customWidth="1"/>
    <col min="10007" max="10009" width="7.6640625" style="361" customWidth="1"/>
    <col min="10010" max="10010" width="8" style="361" customWidth="1"/>
    <col min="10011" max="10011" width="11.5546875" style="361" customWidth="1"/>
    <col min="10012" max="10012" width="14.5546875" style="361" customWidth="1"/>
    <col min="10013" max="10013" width="15" style="361" customWidth="1"/>
    <col min="10014" max="10014" width="12.33203125" style="361" customWidth="1"/>
    <col min="10015" max="10015" width="14" style="361" bestFit="1" customWidth="1"/>
    <col min="10016" max="10016" width="12.33203125" style="361" customWidth="1"/>
    <col min="10017" max="10017" width="14.33203125" style="361" customWidth="1"/>
    <col min="10018" max="10024" width="13" style="361" customWidth="1"/>
    <col min="10025" max="10025" width="5.109375" style="361" customWidth="1"/>
    <col min="10026" max="10062" width="10.6640625" style="361" hidden="1" customWidth="1"/>
    <col min="10063" max="10240" width="10.6640625" style="361" hidden="1"/>
    <col min="10241" max="10241" width="1.88671875" style="361" customWidth="1"/>
    <col min="10242" max="10242" width="18.44140625" style="361" customWidth="1"/>
    <col min="10243" max="10243" width="18.88671875" style="361" customWidth="1"/>
    <col min="10244" max="10244" width="9" style="361" customWidth="1"/>
    <col min="10245" max="10245" width="20" style="361" customWidth="1"/>
    <col min="10246" max="10246" width="18.88671875" style="361" customWidth="1"/>
    <col min="10247" max="10250" width="29.44140625" style="361" customWidth="1"/>
    <col min="10251" max="10251" width="15.88671875" style="361" customWidth="1"/>
    <col min="10252" max="10252" width="8.109375" style="361" customWidth="1"/>
    <col min="10253" max="10253" width="25.44140625" style="361" customWidth="1"/>
    <col min="10254" max="10254" width="29.44140625" style="361" customWidth="1"/>
    <col min="10255" max="10255" width="16" style="361" customWidth="1"/>
    <col min="10256" max="10256" width="8.44140625" style="361" customWidth="1"/>
    <col min="10257" max="10257" width="16.6640625" style="361" customWidth="1"/>
    <col min="10258" max="10258" width="9.109375" style="361" customWidth="1"/>
    <col min="10259" max="10260" width="31.88671875" style="361" customWidth="1"/>
    <col min="10261" max="10262" width="8.44140625" style="361" customWidth="1"/>
    <col min="10263" max="10265" width="7.6640625" style="361" customWidth="1"/>
    <col min="10266" max="10266" width="8" style="361" customWidth="1"/>
    <col min="10267" max="10267" width="11.5546875" style="361" customWidth="1"/>
    <col min="10268" max="10268" width="14.5546875" style="361" customWidth="1"/>
    <col min="10269" max="10269" width="15" style="361" customWidth="1"/>
    <col min="10270" max="10270" width="12.33203125" style="361" customWidth="1"/>
    <col min="10271" max="10271" width="14" style="361" bestFit="1" customWidth="1"/>
    <col min="10272" max="10272" width="12.33203125" style="361" customWidth="1"/>
    <col min="10273" max="10273" width="14.33203125" style="361" customWidth="1"/>
    <col min="10274" max="10280" width="13" style="361" customWidth="1"/>
    <col min="10281" max="10281" width="5.109375" style="361" customWidth="1"/>
    <col min="10282" max="10318" width="10.6640625" style="361" hidden="1" customWidth="1"/>
    <col min="10319" max="10496" width="10.6640625" style="361" hidden="1"/>
    <col min="10497" max="10497" width="1.88671875" style="361" customWidth="1"/>
    <col min="10498" max="10498" width="18.44140625" style="361" customWidth="1"/>
    <col min="10499" max="10499" width="18.88671875" style="361" customWidth="1"/>
    <col min="10500" max="10500" width="9" style="361" customWidth="1"/>
    <col min="10501" max="10501" width="20" style="361" customWidth="1"/>
    <col min="10502" max="10502" width="18.88671875" style="361" customWidth="1"/>
    <col min="10503" max="10506" width="29.44140625" style="361" customWidth="1"/>
    <col min="10507" max="10507" width="15.88671875" style="361" customWidth="1"/>
    <col min="10508" max="10508" width="8.109375" style="361" customWidth="1"/>
    <col min="10509" max="10509" width="25.44140625" style="361" customWidth="1"/>
    <col min="10510" max="10510" width="29.44140625" style="361" customWidth="1"/>
    <col min="10511" max="10511" width="16" style="361" customWidth="1"/>
    <col min="10512" max="10512" width="8.44140625" style="361" customWidth="1"/>
    <col min="10513" max="10513" width="16.6640625" style="361" customWidth="1"/>
    <col min="10514" max="10514" width="9.109375" style="361" customWidth="1"/>
    <col min="10515" max="10516" width="31.88671875" style="361" customWidth="1"/>
    <col min="10517" max="10518" width="8.44140625" style="361" customWidth="1"/>
    <col min="10519" max="10521" width="7.6640625" style="361" customWidth="1"/>
    <col min="10522" max="10522" width="8" style="361" customWidth="1"/>
    <col min="10523" max="10523" width="11.5546875" style="361" customWidth="1"/>
    <col min="10524" max="10524" width="14.5546875" style="361" customWidth="1"/>
    <col min="10525" max="10525" width="15" style="361" customWidth="1"/>
    <col min="10526" max="10526" width="12.33203125" style="361" customWidth="1"/>
    <col min="10527" max="10527" width="14" style="361" bestFit="1" customWidth="1"/>
    <col min="10528" max="10528" width="12.33203125" style="361" customWidth="1"/>
    <col min="10529" max="10529" width="14.33203125" style="361" customWidth="1"/>
    <col min="10530" max="10536" width="13" style="361" customWidth="1"/>
    <col min="10537" max="10537" width="5.109375" style="361" customWidth="1"/>
    <col min="10538" max="10574" width="10.6640625" style="361" hidden="1" customWidth="1"/>
    <col min="10575" max="10752" width="10.6640625" style="361" hidden="1"/>
    <col min="10753" max="10753" width="1.88671875" style="361" customWidth="1"/>
    <col min="10754" max="10754" width="18.44140625" style="361" customWidth="1"/>
    <col min="10755" max="10755" width="18.88671875" style="361" customWidth="1"/>
    <col min="10756" max="10756" width="9" style="361" customWidth="1"/>
    <col min="10757" max="10757" width="20" style="361" customWidth="1"/>
    <col min="10758" max="10758" width="18.88671875" style="361" customWidth="1"/>
    <col min="10759" max="10762" width="29.44140625" style="361" customWidth="1"/>
    <col min="10763" max="10763" width="15.88671875" style="361" customWidth="1"/>
    <col min="10764" max="10764" width="8.109375" style="361" customWidth="1"/>
    <col min="10765" max="10765" width="25.44140625" style="361" customWidth="1"/>
    <col min="10766" max="10766" width="29.44140625" style="361" customWidth="1"/>
    <col min="10767" max="10767" width="16" style="361" customWidth="1"/>
    <col min="10768" max="10768" width="8.44140625" style="361" customWidth="1"/>
    <col min="10769" max="10769" width="16.6640625" style="361" customWidth="1"/>
    <col min="10770" max="10770" width="9.109375" style="361" customWidth="1"/>
    <col min="10771" max="10772" width="31.88671875" style="361" customWidth="1"/>
    <col min="10773" max="10774" width="8.44140625" style="361" customWidth="1"/>
    <col min="10775" max="10777" width="7.6640625" style="361" customWidth="1"/>
    <col min="10778" max="10778" width="8" style="361" customWidth="1"/>
    <col min="10779" max="10779" width="11.5546875" style="361" customWidth="1"/>
    <col min="10780" max="10780" width="14.5546875" style="361" customWidth="1"/>
    <col min="10781" max="10781" width="15" style="361" customWidth="1"/>
    <col min="10782" max="10782" width="12.33203125" style="361" customWidth="1"/>
    <col min="10783" max="10783" width="14" style="361" bestFit="1" customWidth="1"/>
    <col min="10784" max="10784" width="12.33203125" style="361" customWidth="1"/>
    <col min="10785" max="10785" width="14.33203125" style="361" customWidth="1"/>
    <col min="10786" max="10792" width="13" style="361" customWidth="1"/>
    <col min="10793" max="10793" width="5.109375" style="361" customWidth="1"/>
    <col min="10794" max="10830" width="10.6640625" style="361" hidden="1" customWidth="1"/>
    <col min="10831" max="11008" width="10.6640625" style="361" hidden="1"/>
    <col min="11009" max="11009" width="1.88671875" style="361" customWidth="1"/>
    <col min="11010" max="11010" width="18.44140625" style="361" customWidth="1"/>
    <col min="11011" max="11011" width="18.88671875" style="361" customWidth="1"/>
    <col min="11012" max="11012" width="9" style="361" customWidth="1"/>
    <col min="11013" max="11013" width="20" style="361" customWidth="1"/>
    <col min="11014" max="11014" width="18.88671875" style="361" customWidth="1"/>
    <col min="11015" max="11018" width="29.44140625" style="361" customWidth="1"/>
    <col min="11019" max="11019" width="15.88671875" style="361" customWidth="1"/>
    <col min="11020" max="11020" width="8.109375" style="361" customWidth="1"/>
    <col min="11021" max="11021" width="25.44140625" style="361" customWidth="1"/>
    <col min="11022" max="11022" width="29.44140625" style="361" customWidth="1"/>
    <col min="11023" max="11023" width="16" style="361" customWidth="1"/>
    <col min="11024" max="11024" width="8.44140625" style="361" customWidth="1"/>
    <col min="11025" max="11025" width="16.6640625" style="361" customWidth="1"/>
    <col min="11026" max="11026" width="9.109375" style="361" customWidth="1"/>
    <col min="11027" max="11028" width="31.88671875" style="361" customWidth="1"/>
    <col min="11029" max="11030" width="8.44140625" style="361" customWidth="1"/>
    <col min="11031" max="11033" width="7.6640625" style="361" customWidth="1"/>
    <col min="11034" max="11034" width="8" style="361" customWidth="1"/>
    <col min="11035" max="11035" width="11.5546875" style="361" customWidth="1"/>
    <col min="11036" max="11036" width="14.5546875" style="361" customWidth="1"/>
    <col min="11037" max="11037" width="15" style="361" customWidth="1"/>
    <col min="11038" max="11038" width="12.33203125" style="361" customWidth="1"/>
    <col min="11039" max="11039" width="14" style="361" bestFit="1" customWidth="1"/>
    <col min="11040" max="11040" width="12.33203125" style="361" customWidth="1"/>
    <col min="11041" max="11041" width="14.33203125" style="361" customWidth="1"/>
    <col min="11042" max="11048" width="13" style="361" customWidth="1"/>
    <col min="11049" max="11049" width="5.109375" style="361" customWidth="1"/>
    <col min="11050" max="11086" width="10.6640625" style="361" hidden="1" customWidth="1"/>
    <col min="11087" max="11264" width="10.6640625" style="361" hidden="1"/>
    <col min="11265" max="11265" width="1.88671875" style="361" customWidth="1"/>
    <col min="11266" max="11266" width="18.44140625" style="361" customWidth="1"/>
    <col min="11267" max="11267" width="18.88671875" style="361" customWidth="1"/>
    <col min="11268" max="11268" width="9" style="361" customWidth="1"/>
    <col min="11269" max="11269" width="20" style="361" customWidth="1"/>
    <col min="11270" max="11270" width="18.88671875" style="361" customWidth="1"/>
    <col min="11271" max="11274" width="29.44140625" style="361" customWidth="1"/>
    <col min="11275" max="11275" width="15.88671875" style="361" customWidth="1"/>
    <col min="11276" max="11276" width="8.109375" style="361" customWidth="1"/>
    <col min="11277" max="11277" width="25.44140625" style="361" customWidth="1"/>
    <col min="11278" max="11278" width="29.44140625" style="361" customWidth="1"/>
    <col min="11279" max="11279" width="16" style="361" customWidth="1"/>
    <col min="11280" max="11280" width="8.44140625" style="361" customWidth="1"/>
    <col min="11281" max="11281" width="16.6640625" style="361" customWidth="1"/>
    <col min="11282" max="11282" width="9.109375" style="361" customWidth="1"/>
    <col min="11283" max="11284" width="31.88671875" style="361" customWidth="1"/>
    <col min="11285" max="11286" width="8.44140625" style="361" customWidth="1"/>
    <col min="11287" max="11289" width="7.6640625" style="361" customWidth="1"/>
    <col min="11290" max="11290" width="8" style="361" customWidth="1"/>
    <col min="11291" max="11291" width="11.5546875" style="361" customWidth="1"/>
    <col min="11292" max="11292" width="14.5546875" style="361" customWidth="1"/>
    <col min="11293" max="11293" width="15" style="361" customWidth="1"/>
    <col min="11294" max="11294" width="12.33203125" style="361" customWidth="1"/>
    <col min="11295" max="11295" width="14" style="361" bestFit="1" customWidth="1"/>
    <col min="11296" max="11296" width="12.33203125" style="361" customWidth="1"/>
    <col min="11297" max="11297" width="14.33203125" style="361" customWidth="1"/>
    <col min="11298" max="11304" width="13" style="361" customWidth="1"/>
    <col min="11305" max="11305" width="5.109375" style="361" customWidth="1"/>
    <col min="11306" max="11342" width="10.6640625" style="361" hidden="1" customWidth="1"/>
    <col min="11343" max="11520" width="10.6640625" style="361" hidden="1"/>
    <col min="11521" max="11521" width="1.88671875" style="361" customWidth="1"/>
    <col min="11522" max="11522" width="18.44140625" style="361" customWidth="1"/>
    <col min="11523" max="11523" width="18.88671875" style="361" customWidth="1"/>
    <col min="11524" max="11524" width="9" style="361" customWidth="1"/>
    <col min="11525" max="11525" width="20" style="361" customWidth="1"/>
    <col min="11526" max="11526" width="18.88671875" style="361" customWidth="1"/>
    <col min="11527" max="11530" width="29.44140625" style="361" customWidth="1"/>
    <col min="11531" max="11531" width="15.88671875" style="361" customWidth="1"/>
    <col min="11532" max="11532" width="8.109375" style="361" customWidth="1"/>
    <col min="11533" max="11533" width="25.44140625" style="361" customWidth="1"/>
    <col min="11534" max="11534" width="29.44140625" style="361" customWidth="1"/>
    <col min="11535" max="11535" width="16" style="361" customWidth="1"/>
    <col min="11536" max="11536" width="8.44140625" style="361" customWidth="1"/>
    <col min="11537" max="11537" width="16.6640625" style="361" customWidth="1"/>
    <col min="11538" max="11538" width="9.109375" style="361" customWidth="1"/>
    <col min="11539" max="11540" width="31.88671875" style="361" customWidth="1"/>
    <col min="11541" max="11542" width="8.44140625" style="361" customWidth="1"/>
    <col min="11543" max="11545" width="7.6640625" style="361" customWidth="1"/>
    <col min="11546" max="11546" width="8" style="361" customWidth="1"/>
    <col min="11547" max="11547" width="11.5546875" style="361" customWidth="1"/>
    <col min="11548" max="11548" width="14.5546875" style="361" customWidth="1"/>
    <col min="11549" max="11549" width="15" style="361" customWidth="1"/>
    <col min="11550" max="11550" width="12.33203125" style="361" customWidth="1"/>
    <col min="11551" max="11551" width="14" style="361" bestFit="1" customWidth="1"/>
    <col min="11552" max="11552" width="12.33203125" style="361" customWidth="1"/>
    <col min="11553" max="11553" width="14.33203125" style="361" customWidth="1"/>
    <col min="11554" max="11560" width="13" style="361" customWidth="1"/>
    <col min="11561" max="11561" width="5.109375" style="361" customWidth="1"/>
    <col min="11562" max="11598" width="10.6640625" style="361" hidden="1" customWidth="1"/>
    <col min="11599" max="11776" width="10.6640625" style="361" hidden="1"/>
    <col min="11777" max="11777" width="1.88671875" style="361" customWidth="1"/>
    <col min="11778" max="11778" width="18.44140625" style="361" customWidth="1"/>
    <col min="11779" max="11779" width="18.88671875" style="361" customWidth="1"/>
    <col min="11780" max="11780" width="9" style="361" customWidth="1"/>
    <col min="11781" max="11781" width="20" style="361" customWidth="1"/>
    <col min="11782" max="11782" width="18.88671875" style="361" customWidth="1"/>
    <col min="11783" max="11786" width="29.44140625" style="361" customWidth="1"/>
    <col min="11787" max="11787" width="15.88671875" style="361" customWidth="1"/>
    <col min="11788" max="11788" width="8.109375" style="361" customWidth="1"/>
    <col min="11789" max="11789" width="25.44140625" style="361" customWidth="1"/>
    <col min="11790" max="11790" width="29.44140625" style="361" customWidth="1"/>
    <col min="11791" max="11791" width="16" style="361" customWidth="1"/>
    <col min="11792" max="11792" width="8.44140625" style="361" customWidth="1"/>
    <col min="11793" max="11793" width="16.6640625" style="361" customWidth="1"/>
    <col min="11794" max="11794" width="9.109375" style="361" customWidth="1"/>
    <col min="11795" max="11796" width="31.88671875" style="361" customWidth="1"/>
    <col min="11797" max="11798" width="8.44140625" style="361" customWidth="1"/>
    <col min="11799" max="11801" width="7.6640625" style="361" customWidth="1"/>
    <col min="11802" max="11802" width="8" style="361" customWidth="1"/>
    <col min="11803" max="11803" width="11.5546875" style="361" customWidth="1"/>
    <col min="11804" max="11804" width="14.5546875" style="361" customWidth="1"/>
    <col min="11805" max="11805" width="15" style="361" customWidth="1"/>
    <col min="11806" max="11806" width="12.33203125" style="361" customWidth="1"/>
    <col min="11807" max="11807" width="14" style="361" bestFit="1" customWidth="1"/>
    <col min="11808" max="11808" width="12.33203125" style="361" customWidth="1"/>
    <col min="11809" max="11809" width="14.33203125" style="361" customWidth="1"/>
    <col min="11810" max="11816" width="13" style="361" customWidth="1"/>
    <col min="11817" max="11817" width="5.109375" style="361" customWidth="1"/>
    <col min="11818" max="11854" width="10.6640625" style="361" hidden="1" customWidth="1"/>
    <col min="11855" max="12032" width="10.6640625" style="361" hidden="1"/>
    <col min="12033" max="12033" width="1.88671875" style="361" customWidth="1"/>
    <col min="12034" max="12034" width="18.44140625" style="361" customWidth="1"/>
    <col min="12035" max="12035" width="18.88671875" style="361" customWidth="1"/>
    <col min="12036" max="12036" width="9" style="361" customWidth="1"/>
    <col min="12037" max="12037" width="20" style="361" customWidth="1"/>
    <col min="12038" max="12038" width="18.88671875" style="361" customWidth="1"/>
    <col min="12039" max="12042" width="29.44140625" style="361" customWidth="1"/>
    <col min="12043" max="12043" width="15.88671875" style="361" customWidth="1"/>
    <col min="12044" max="12044" width="8.109375" style="361" customWidth="1"/>
    <col min="12045" max="12045" width="25.44140625" style="361" customWidth="1"/>
    <col min="12046" max="12046" width="29.44140625" style="361" customWidth="1"/>
    <col min="12047" max="12047" width="16" style="361" customWidth="1"/>
    <col min="12048" max="12048" width="8.44140625" style="361" customWidth="1"/>
    <col min="12049" max="12049" width="16.6640625" style="361" customWidth="1"/>
    <col min="12050" max="12050" width="9.109375" style="361" customWidth="1"/>
    <col min="12051" max="12052" width="31.88671875" style="361" customWidth="1"/>
    <col min="12053" max="12054" width="8.44140625" style="361" customWidth="1"/>
    <col min="12055" max="12057" width="7.6640625" style="361" customWidth="1"/>
    <col min="12058" max="12058" width="8" style="361" customWidth="1"/>
    <col min="12059" max="12059" width="11.5546875" style="361" customWidth="1"/>
    <col min="12060" max="12060" width="14.5546875" style="361" customWidth="1"/>
    <col min="12061" max="12061" width="15" style="361" customWidth="1"/>
    <col min="12062" max="12062" width="12.33203125" style="361" customWidth="1"/>
    <col min="12063" max="12063" width="14" style="361" bestFit="1" customWidth="1"/>
    <col min="12064" max="12064" width="12.33203125" style="361" customWidth="1"/>
    <col min="12065" max="12065" width="14.33203125" style="361" customWidth="1"/>
    <col min="12066" max="12072" width="13" style="361" customWidth="1"/>
    <col min="12073" max="12073" width="5.109375" style="361" customWidth="1"/>
    <col min="12074" max="12110" width="10.6640625" style="361" hidden="1" customWidth="1"/>
    <col min="12111" max="12288" width="10.6640625" style="361" hidden="1"/>
    <col min="12289" max="12289" width="1.88671875" style="361" customWidth="1"/>
    <col min="12290" max="12290" width="18.44140625" style="361" customWidth="1"/>
    <col min="12291" max="12291" width="18.88671875" style="361" customWidth="1"/>
    <col min="12292" max="12292" width="9" style="361" customWidth="1"/>
    <col min="12293" max="12293" width="20" style="361" customWidth="1"/>
    <col min="12294" max="12294" width="18.88671875" style="361" customWidth="1"/>
    <col min="12295" max="12298" width="29.44140625" style="361" customWidth="1"/>
    <col min="12299" max="12299" width="15.88671875" style="361" customWidth="1"/>
    <col min="12300" max="12300" width="8.109375" style="361" customWidth="1"/>
    <col min="12301" max="12301" width="25.44140625" style="361" customWidth="1"/>
    <col min="12302" max="12302" width="29.44140625" style="361" customWidth="1"/>
    <col min="12303" max="12303" width="16" style="361" customWidth="1"/>
    <col min="12304" max="12304" width="8.44140625" style="361" customWidth="1"/>
    <col min="12305" max="12305" width="16.6640625" style="361" customWidth="1"/>
    <col min="12306" max="12306" width="9.109375" style="361" customWidth="1"/>
    <col min="12307" max="12308" width="31.88671875" style="361" customWidth="1"/>
    <col min="12309" max="12310" width="8.44140625" style="361" customWidth="1"/>
    <col min="12311" max="12313" width="7.6640625" style="361" customWidth="1"/>
    <col min="12314" max="12314" width="8" style="361" customWidth="1"/>
    <col min="12315" max="12315" width="11.5546875" style="361" customWidth="1"/>
    <col min="12316" max="12316" width="14.5546875" style="361" customWidth="1"/>
    <col min="12317" max="12317" width="15" style="361" customWidth="1"/>
    <col min="12318" max="12318" width="12.33203125" style="361" customWidth="1"/>
    <col min="12319" max="12319" width="14" style="361" bestFit="1" customWidth="1"/>
    <col min="12320" max="12320" width="12.33203125" style="361" customWidth="1"/>
    <col min="12321" max="12321" width="14.33203125" style="361" customWidth="1"/>
    <col min="12322" max="12328" width="13" style="361" customWidth="1"/>
    <col min="12329" max="12329" width="5.109375" style="361" customWidth="1"/>
    <col min="12330" max="12366" width="10.6640625" style="361" hidden="1" customWidth="1"/>
    <col min="12367" max="12544" width="10.6640625" style="361" hidden="1"/>
    <col min="12545" max="12545" width="1.88671875" style="361" customWidth="1"/>
    <col min="12546" max="12546" width="18.44140625" style="361" customWidth="1"/>
    <col min="12547" max="12547" width="18.88671875" style="361" customWidth="1"/>
    <col min="12548" max="12548" width="9" style="361" customWidth="1"/>
    <col min="12549" max="12549" width="20" style="361" customWidth="1"/>
    <col min="12550" max="12550" width="18.88671875" style="361" customWidth="1"/>
    <col min="12551" max="12554" width="29.44140625" style="361" customWidth="1"/>
    <col min="12555" max="12555" width="15.88671875" style="361" customWidth="1"/>
    <col min="12556" max="12556" width="8.109375" style="361" customWidth="1"/>
    <col min="12557" max="12557" width="25.44140625" style="361" customWidth="1"/>
    <col min="12558" max="12558" width="29.44140625" style="361" customWidth="1"/>
    <col min="12559" max="12559" width="16" style="361" customWidth="1"/>
    <col min="12560" max="12560" width="8.44140625" style="361" customWidth="1"/>
    <col min="12561" max="12561" width="16.6640625" style="361" customWidth="1"/>
    <col min="12562" max="12562" width="9.109375" style="361" customWidth="1"/>
    <col min="12563" max="12564" width="31.88671875" style="361" customWidth="1"/>
    <col min="12565" max="12566" width="8.44140625" style="361" customWidth="1"/>
    <col min="12567" max="12569" width="7.6640625" style="361" customWidth="1"/>
    <col min="12570" max="12570" width="8" style="361" customWidth="1"/>
    <col min="12571" max="12571" width="11.5546875" style="361" customWidth="1"/>
    <col min="12572" max="12572" width="14.5546875" style="361" customWidth="1"/>
    <col min="12573" max="12573" width="15" style="361" customWidth="1"/>
    <col min="12574" max="12574" width="12.33203125" style="361" customWidth="1"/>
    <col min="12575" max="12575" width="14" style="361" bestFit="1" customWidth="1"/>
    <col min="12576" max="12576" width="12.33203125" style="361" customWidth="1"/>
    <col min="12577" max="12577" width="14.33203125" style="361" customWidth="1"/>
    <col min="12578" max="12584" width="13" style="361" customWidth="1"/>
    <col min="12585" max="12585" width="5.109375" style="361" customWidth="1"/>
    <col min="12586" max="12622" width="10.6640625" style="361" hidden="1" customWidth="1"/>
    <col min="12623" max="12800" width="10.6640625" style="361" hidden="1"/>
    <col min="12801" max="12801" width="1.88671875" style="361" customWidth="1"/>
    <col min="12802" max="12802" width="18.44140625" style="361" customWidth="1"/>
    <col min="12803" max="12803" width="18.88671875" style="361" customWidth="1"/>
    <col min="12804" max="12804" width="9" style="361" customWidth="1"/>
    <col min="12805" max="12805" width="20" style="361" customWidth="1"/>
    <col min="12806" max="12806" width="18.88671875" style="361" customWidth="1"/>
    <col min="12807" max="12810" width="29.44140625" style="361" customWidth="1"/>
    <col min="12811" max="12811" width="15.88671875" style="361" customWidth="1"/>
    <col min="12812" max="12812" width="8.109375" style="361" customWidth="1"/>
    <col min="12813" max="12813" width="25.44140625" style="361" customWidth="1"/>
    <col min="12814" max="12814" width="29.44140625" style="361" customWidth="1"/>
    <col min="12815" max="12815" width="16" style="361" customWidth="1"/>
    <col min="12816" max="12816" width="8.44140625" style="361" customWidth="1"/>
    <col min="12817" max="12817" width="16.6640625" style="361" customWidth="1"/>
    <col min="12818" max="12818" width="9.109375" style="361" customWidth="1"/>
    <col min="12819" max="12820" width="31.88671875" style="361" customWidth="1"/>
    <col min="12821" max="12822" width="8.44140625" style="361" customWidth="1"/>
    <col min="12823" max="12825" width="7.6640625" style="361" customWidth="1"/>
    <col min="12826" max="12826" width="8" style="361" customWidth="1"/>
    <col min="12827" max="12827" width="11.5546875" style="361" customWidth="1"/>
    <col min="12828" max="12828" width="14.5546875" style="361" customWidth="1"/>
    <col min="12829" max="12829" width="15" style="361" customWidth="1"/>
    <col min="12830" max="12830" width="12.33203125" style="361" customWidth="1"/>
    <col min="12831" max="12831" width="14" style="361" bestFit="1" customWidth="1"/>
    <col min="12832" max="12832" width="12.33203125" style="361" customWidth="1"/>
    <col min="12833" max="12833" width="14.33203125" style="361" customWidth="1"/>
    <col min="12834" max="12840" width="13" style="361" customWidth="1"/>
    <col min="12841" max="12841" width="5.109375" style="361" customWidth="1"/>
    <col min="12842" max="12878" width="10.6640625" style="361" hidden="1" customWidth="1"/>
    <col min="12879" max="13056" width="10.6640625" style="361" hidden="1"/>
    <col min="13057" max="13057" width="1.88671875" style="361" customWidth="1"/>
    <col min="13058" max="13058" width="18.44140625" style="361" customWidth="1"/>
    <col min="13059" max="13059" width="18.88671875" style="361" customWidth="1"/>
    <col min="13060" max="13060" width="9" style="361" customWidth="1"/>
    <col min="13061" max="13061" width="20" style="361" customWidth="1"/>
    <col min="13062" max="13062" width="18.88671875" style="361" customWidth="1"/>
    <col min="13063" max="13066" width="29.44140625" style="361" customWidth="1"/>
    <col min="13067" max="13067" width="15.88671875" style="361" customWidth="1"/>
    <col min="13068" max="13068" width="8.109375" style="361" customWidth="1"/>
    <col min="13069" max="13069" width="25.44140625" style="361" customWidth="1"/>
    <col min="13070" max="13070" width="29.44140625" style="361" customWidth="1"/>
    <col min="13071" max="13071" width="16" style="361" customWidth="1"/>
    <col min="13072" max="13072" width="8.44140625" style="361" customWidth="1"/>
    <col min="13073" max="13073" width="16.6640625" style="361" customWidth="1"/>
    <col min="13074" max="13074" width="9.109375" style="361" customWidth="1"/>
    <col min="13075" max="13076" width="31.88671875" style="361" customWidth="1"/>
    <col min="13077" max="13078" width="8.44140625" style="361" customWidth="1"/>
    <col min="13079" max="13081" width="7.6640625" style="361" customWidth="1"/>
    <col min="13082" max="13082" width="8" style="361" customWidth="1"/>
    <col min="13083" max="13083" width="11.5546875" style="361" customWidth="1"/>
    <col min="13084" max="13084" width="14.5546875" style="361" customWidth="1"/>
    <col min="13085" max="13085" width="15" style="361" customWidth="1"/>
    <col min="13086" max="13086" width="12.33203125" style="361" customWidth="1"/>
    <col min="13087" max="13087" width="14" style="361" bestFit="1" customWidth="1"/>
    <col min="13088" max="13088" width="12.33203125" style="361" customWidth="1"/>
    <col min="13089" max="13089" width="14.33203125" style="361" customWidth="1"/>
    <col min="13090" max="13096" width="13" style="361" customWidth="1"/>
    <col min="13097" max="13097" width="5.109375" style="361" customWidth="1"/>
    <col min="13098" max="13134" width="10.6640625" style="361" hidden="1" customWidth="1"/>
    <col min="13135" max="13312" width="10.6640625" style="361" hidden="1"/>
    <col min="13313" max="13313" width="1.88671875" style="361" customWidth="1"/>
    <col min="13314" max="13314" width="18.44140625" style="361" customWidth="1"/>
    <col min="13315" max="13315" width="18.88671875" style="361" customWidth="1"/>
    <col min="13316" max="13316" width="9" style="361" customWidth="1"/>
    <col min="13317" max="13317" width="20" style="361" customWidth="1"/>
    <col min="13318" max="13318" width="18.88671875" style="361" customWidth="1"/>
    <col min="13319" max="13322" width="29.44140625" style="361" customWidth="1"/>
    <col min="13323" max="13323" width="15.88671875" style="361" customWidth="1"/>
    <col min="13324" max="13324" width="8.109375" style="361" customWidth="1"/>
    <col min="13325" max="13325" width="25.44140625" style="361" customWidth="1"/>
    <col min="13326" max="13326" width="29.44140625" style="361" customWidth="1"/>
    <col min="13327" max="13327" width="16" style="361" customWidth="1"/>
    <col min="13328" max="13328" width="8.44140625" style="361" customWidth="1"/>
    <col min="13329" max="13329" width="16.6640625" style="361" customWidth="1"/>
    <col min="13330" max="13330" width="9.109375" style="361" customWidth="1"/>
    <col min="13331" max="13332" width="31.88671875" style="361" customWidth="1"/>
    <col min="13333" max="13334" width="8.44140625" style="361" customWidth="1"/>
    <col min="13335" max="13337" width="7.6640625" style="361" customWidth="1"/>
    <col min="13338" max="13338" width="8" style="361" customWidth="1"/>
    <col min="13339" max="13339" width="11.5546875" style="361" customWidth="1"/>
    <col min="13340" max="13340" width="14.5546875" style="361" customWidth="1"/>
    <col min="13341" max="13341" width="15" style="361" customWidth="1"/>
    <col min="13342" max="13342" width="12.33203125" style="361" customWidth="1"/>
    <col min="13343" max="13343" width="14" style="361" bestFit="1" customWidth="1"/>
    <col min="13344" max="13344" width="12.33203125" style="361" customWidth="1"/>
    <col min="13345" max="13345" width="14.33203125" style="361" customWidth="1"/>
    <col min="13346" max="13352" width="13" style="361" customWidth="1"/>
    <col min="13353" max="13353" width="5.109375" style="361" customWidth="1"/>
    <col min="13354" max="13390" width="10.6640625" style="361" hidden="1" customWidth="1"/>
    <col min="13391" max="13568" width="10.6640625" style="361" hidden="1"/>
    <col min="13569" max="13569" width="1.88671875" style="361" customWidth="1"/>
    <col min="13570" max="13570" width="18.44140625" style="361" customWidth="1"/>
    <col min="13571" max="13571" width="18.88671875" style="361" customWidth="1"/>
    <col min="13572" max="13572" width="9" style="361" customWidth="1"/>
    <col min="13573" max="13573" width="20" style="361" customWidth="1"/>
    <col min="13574" max="13574" width="18.88671875" style="361" customWidth="1"/>
    <col min="13575" max="13578" width="29.44140625" style="361" customWidth="1"/>
    <col min="13579" max="13579" width="15.88671875" style="361" customWidth="1"/>
    <col min="13580" max="13580" width="8.109375" style="361" customWidth="1"/>
    <col min="13581" max="13581" width="25.44140625" style="361" customWidth="1"/>
    <col min="13582" max="13582" width="29.44140625" style="361" customWidth="1"/>
    <col min="13583" max="13583" width="16" style="361" customWidth="1"/>
    <col min="13584" max="13584" width="8.44140625" style="361" customWidth="1"/>
    <col min="13585" max="13585" width="16.6640625" style="361" customWidth="1"/>
    <col min="13586" max="13586" width="9.109375" style="361" customWidth="1"/>
    <col min="13587" max="13588" width="31.88671875" style="361" customWidth="1"/>
    <col min="13589" max="13590" width="8.44140625" style="361" customWidth="1"/>
    <col min="13591" max="13593" width="7.6640625" style="361" customWidth="1"/>
    <col min="13594" max="13594" width="8" style="361" customWidth="1"/>
    <col min="13595" max="13595" width="11.5546875" style="361" customWidth="1"/>
    <col min="13596" max="13596" width="14.5546875" style="361" customWidth="1"/>
    <col min="13597" max="13597" width="15" style="361" customWidth="1"/>
    <col min="13598" max="13598" width="12.33203125" style="361" customWidth="1"/>
    <col min="13599" max="13599" width="14" style="361" bestFit="1" customWidth="1"/>
    <col min="13600" max="13600" width="12.33203125" style="361" customWidth="1"/>
    <col min="13601" max="13601" width="14.33203125" style="361" customWidth="1"/>
    <col min="13602" max="13608" width="13" style="361" customWidth="1"/>
    <col min="13609" max="13609" width="5.109375" style="361" customWidth="1"/>
    <col min="13610" max="13646" width="10.6640625" style="361" hidden="1" customWidth="1"/>
    <col min="13647" max="13824" width="10.6640625" style="361" hidden="1"/>
    <col min="13825" max="13825" width="1.88671875" style="361" customWidth="1"/>
    <col min="13826" max="13826" width="18.44140625" style="361" customWidth="1"/>
    <col min="13827" max="13827" width="18.88671875" style="361" customWidth="1"/>
    <col min="13828" max="13828" width="9" style="361" customWidth="1"/>
    <col min="13829" max="13829" width="20" style="361" customWidth="1"/>
    <col min="13830" max="13830" width="18.88671875" style="361" customWidth="1"/>
    <col min="13831" max="13834" width="29.44140625" style="361" customWidth="1"/>
    <col min="13835" max="13835" width="15.88671875" style="361" customWidth="1"/>
    <col min="13836" max="13836" width="8.109375" style="361" customWidth="1"/>
    <col min="13837" max="13837" width="25.44140625" style="361" customWidth="1"/>
    <col min="13838" max="13838" width="29.44140625" style="361" customWidth="1"/>
    <col min="13839" max="13839" width="16" style="361" customWidth="1"/>
    <col min="13840" max="13840" width="8.44140625" style="361" customWidth="1"/>
    <col min="13841" max="13841" width="16.6640625" style="361" customWidth="1"/>
    <col min="13842" max="13842" width="9.109375" style="361" customWidth="1"/>
    <col min="13843" max="13844" width="31.88671875" style="361" customWidth="1"/>
    <col min="13845" max="13846" width="8.44140625" style="361" customWidth="1"/>
    <col min="13847" max="13849" width="7.6640625" style="361" customWidth="1"/>
    <col min="13850" max="13850" width="8" style="361" customWidth="1"/>
    <col min="13851" max="13851" width="11.5546875" style="361" customWidth="1"/>
    <col min="13852" max="13852" width="14.5546875" style="361" customWidth="1"/>
    <col min="13853" max="13853" width="15" style="361" customWidth="1"/>
    <col min="13854" max="13854" width="12.33203125" style="361" customWidth="1"/>
    <col min="13855" max="13855" width="14" style="361" bestFit="1" customWidth="1"/>
    <col min="13856" max="13856" width="12.33203125" style="361" customWidth="1"/>
    <col min="13857" max="13857" width="14.33203125" style="361" customWidth="1"/>
    <col min="13858" max="13864" width="13" style="361" customWidth="1"/>
    <col min="13865" max="13865" width="5.109375" style="361" customWidth="1"/>
    <col min="13866" max="13902" width="10.6640625" style="361" hidden="1" customWidth="1"/>
    <col min="13903" max="14080" width="10.6640625" style="361" hidden="1"/>
    <col min="14081" max="14081" width="1.88671875" style="361" customWidth="1"/>
    <col min="14082" max="14082" width="18.44140625" style="361" customWidth="1"/>
    <col min="14083" max="14083" width="18.88671875" style="361" customWidth="1"/>
    <col min="14084" max="14084" width="9" style="361" customWidth="1"/>
    <col min="14085" max="14085" width="20" style="361" customWidth="1"/>
    <col min="14086" max="14086" width="18.88671875" style="361" customWidth="1"/>
    <col min="14087" max="14090" width="29.44140625" style="361" customWidth="1"/>
    <col min="14091" max="14091" width="15.88671875" style="361" customWidth="1"/>
    <col min="14092" max="14092" width="8.109375" style="361" customWidth="1"/>
    <col min="14093" max="14093" width="25.44140625" style="361" customWidth="1"/>
    <col min="14094" max="14094" width="29.44140625" style="361" customWidth="1"/>
    <col min="14095" max="14095" width="16" style="361" customWidth="1"/>
    <col min="14096" max="14096" width="8.44140625" style="361" customWidth="1"/>
    <col min="14097" max="14097" width="16.6640625" style="361" customWidth="1"/>
    <col min="14098" max="14098" width="9.109375" style="361" customWidth="1"/>
    <col min="14099" max="14100" width="31.88671875" style="361" customWidth="1"/>
    <col min="14101" max="14102" width="8.44140625" style="361" customWidth="1"/>
    <col min="14103" max="14105" width="7.6640625" style="361" customWidth="1"/>
    <col min="14106" max="14106" width="8" style="361" customWidth="1"/>
    <col min="14107" max="14107" width="11.5546875" style="361" customWidth="1"/>
    <col min="14108" max="14108" width="14.5546875" style="361" customWidth="1"/>
    <col min="14109" max="14109" width="15" style="361" customWidth="1"/>
    <col min="14110" max="14110" width="12.33203125" style="361" customWidth="1"/>
    <col min="14111" max="14111" width="14" style="361" bestFit="1" customWidth="1"/>
    <col min="14112" max="14112" width="12.33203125" style="361" customWidth="1"/>
    <col min="14113" max="14113" width="14.33203125" style="361" customWidth="1"/>
    <col min="14114" max="14120" width="13" style="361" customWidth="1"/>
    <col min="14121" max="14121" width="5.109375" style="361" customWidth="1"/>
    <col min="14122" max="14158" width="10.6640625" style="361" hidden="1" customWidth="1"/>
    <col min="14159" max="14336" width="10.6640625" style="361" hidden="1"/>
    <col min="14337" max="14337" width="1.88671875" style="361" customWidth="1"/>
    <col min="14338" max="14338" width="18.44140625" style="361" customWidth="1"/>
    <col min="14339" max="14339" width="18.88671875" style="361" customWidth="1"/>
    <col min="14340" max="14340" width="9" style="361" customWidth="1"/>
    <col min="14341" max="14341" width="20" style="361" customWidth="1"/>
    <col min="14342" max="14342" width="18.88671875" style="361" customWidth="1"/>
    <col min="14343" max="14346" width="29.44140625" style="361" customWidth="1"/>
    <col min="14347" max="14347" width="15.88671875" style="361" customWidth="1"/>
    <col min="14348" max="14348" width="8.109375" style="361" customWidth="1"/>
    <col min="14349" max="14349" width="25.44140625" style="361" customWidth="1"/>
    <col min="14350" max="14350" width="29.44140625" style="361" customWidth="1"/>
    <col min="14351" max="14351" width="16" style="361" customWidth="1"/>
    <col min="14352" max="14352" width="8.44140625" style="361" customWidth="1"/>
    <col min="14353" max="14353" width="16.6640625" style="361" customWidth="1"/>
    <col min="14354" max="14354" width="9.109375" style="361" customWidth="1"/>
    <col min="14355" max="14356" width="31.88671875" style="361" customWidth="1"/>
    <col min="14357" max="14358" width="8.44140625" style="361" customWidth="1"/>
    <col min="14359" max="14361" width="7.6640625" style="361" customWidth="1"/>
    <col min="14362" max="14362" width="8" style="361" customWidth="1"/>
    <col min="14363" max="14363" width="11.5546875" style="361" customWidth="1"/>
    <col min="14364" max="14364" width="14.5546875" style="361" customWidth="1"/>
    <col min="14365" max="14365" width="15" style="361" customWidth="1"/>
    <col min="14366" max="14366" width="12.33203125" style="361" customWidth="1"/>
    <col min="14367" max="14367" width="14" style="361" bestFit="1" customWidth="1"/>
    <col min="14368" max="14368" width="12.33203125" style="361" customWidth="1"/>
    <col min="14369" max="14369" width="14.33203125" style="361" customWidth="1"/>
    <col min="14370" max="14376" width="13" style="361" customWidth="1"/>
    <col min="14377" max="14377" width="5.109375" style="361" customWidth="1"/>
    <col min="14378" max="14414" width="10.6640625" style="361" hidden="1" customWidth="1"/>
    <col min="14415" max="14592" width="10.6640625" style="361" hidden="1"/>
    <col min="14593" max="14593" width="1.88671875" style="361" customWidth="1"/>
    <col min="14594" max="14594" width="18.44140625" style="361" customWidth="1"/>
    <col min="14595" max="14595" width="18.88671875" style="361" customWidth="1"/>
    <col min="14596" max="14596" width="9" style="361" customWidth="1"/>
    <col min="14597" max="14597" width="20" style="361" customWidth="1"/>
    <col min="14598" max="14598" width="18.88671875" style="361" customWidth="1"/>
    <col min="14599" max="14602" width="29.44140625" style="361" customWidth="1"/>
    <col min="14603" max="14603" width="15.88671875" style="361" customWidth="1"/>
    <col min="14604" max="14604" width="8.109375" style="361" customWidth="1"/>
    <col min="14605" max="14605" width="25.44140625" style="361" customWidth="1"/>
    <col min="14606" max="14606" width="29.44140625" style="361" customWidth="1"/>
    <col min="14607" max="14607" width="16" style="361" customWidth="1"/>
    <col min="14608" max="14608" width="8.44140625" style="361" customWidth="1"/>
    <col min="14609" max="14609" width="16.6640625" style="361" customWidth="1"/>
    <col min="14610" max="14610" width="9.109375" style="361" customWidth="1"/>
    <col min="14611" max="14612" width="31.88671875" style="361" customWidth="1"/>
    <col min="14613" max="14614" width="8.44140625" style="361" customWidth="1"/>
    <col min="14615" max="14617" width="7.6640625" style="361" customWidth="1"/>
    <col min="14618" max="14618" width="8" style="361" customWidth="1"/>
    <col min="14619" max="14619" width="11.5546875" style="361" customWidth="1"/>
    <col min="14620" max="14620" width="14.5546875" style="361" customWidth="1"/>
    <col min="14621" max="14621" width="15" style="361" customWidth="1"/>
    <col min="14622" max="14622" width="12.33203125" style="361" customWidth="1"/>
    <col min="14623" max="14623" width="14" style="361" bestFit="1" customWidth="1"/>
    <col min="14624" max="14624" width="12.33203125" style="361" customWidth="1"/>
    <col min="14625" max="14625" width="14.33203125" style="361" customWidth="1"/>
    <col min="14626" max="14632" width="13" style="361" customWidth="1"/>
    <col min="14633" max="14633" width="5.109375" style="361" customWidth="1"/>
    <col min="14634" max="14670" width="10.6640625" style="361" hidden="1" customWidth="1"/>
    <col min="14671" max="14848" width="10.6640625" style="361" hidden="1"/>
    <col min="14849" max="14849" width="1.88671875" style="361" customWidth="1"/>
    <col min="14850" max="14850" width="18.44140625" style="361" customWidth="1"/>
    <col min="14851" max="14851" width="18.88671875" style="361" customWidth="1"/>
    <col min="14852" max="14852" width="9" style="361" customWidth="1"/>
    <col min="14853" max="14853" width="20" style="361" customWidth="1"/>
    <col min="14854" max="14854" width="18.88671875" style="361" customWidth="1"/>
    <col min="14855" max="14858" width="29.44140625" style="361" customWidth="1"/>
    <col min="14859" max="14859" width="15.88671875" style="361" customWidth="1"/>
    <col min="14860" max="14860" width="8.109375" style="361" customWidth="1"/>
    <col min="14861" max="14861" width="25.44140625" style="361" customWidth="1"/>
    <col min="14862" max="14862" width="29.44140625" style="361" customWidth="1"/>
    <col min="14863" max="14863" width="16" style="361" customWidth="1"/>
    <col min="14864" max="14864" width="8.44140625" style="361" customWidth="1"/>
    <col min="14865" max="14865" width="16.6640625" style="361" customWidth="1"/>
    <col min="14866" max="14866" width="9.109375" style="361" customWidth="1"/>
    <col min="14867" max="14868" width="31.88671875" style="361" customWidth="1"/>
    <col min="14869" max="14870" width="8.44140625" style="361" customWidth="1"/>
    <col min="14871" max="14873" width="7.6640625" style="361" customWidth="1"/>
    <col min="14874" max="14874" width="8" style="361" customWidth="1"/>
    <col min="14875" max="14875" width="11.5546875" style="361" customWidth="1"/>
    <col min="14876" max="14876" width="14.5546875" style="361" customWidth="1"/>
    <col min="14877" max="14877" width="15" style="361" customWidth="1"/>
    <col min="14878" max="14878" width="12.33203125" style="361" customWidth="1"/>
    <col min="14879" max="14879" width="14" style="361" bestFit="1" customWidth="1"/>
    <col min="14880" max="14880" width="12.33203125" style="361" customWidth="1"/>
    <col min="14881" max="14881" width="14.33203125" style="361" customWidth="1"/>
    <col min="14882" max="14888" width="13" style="361" customWidth="1"/>
    <col min="14889" max="14889" width="5.109375" style="361" customWidth="1"/>
    <col min="14890" max="14926" width="10.6640625" style="361" hidden="1" customWidth="1"/>
    <col min="14927" max="15104" width="10.6640625" style="361" hidden="1"/>
    <col min="15105" max="15105" width="1.88671875" style="361" customWidth="1"/>
    <col min="15106" max="15106" width="18.44140625" style="361" customWidth="1"/>
    <col min="15107" max="15107" width="18.88671875" style="361" customWidth="1"/>
    <col min="15108" max="15108" width="9" style="361" customWidth="1"/>
    <col min="15109" max="15109" width="20" style="361" customWidth="1"/>
    <col min="15110" max="15110" width="18.88671875" style="361" customWidth="1"/>
    <col min="15111" max="15114" width="29.44140625" style="361" customWidth="1"/>
    <col min="15115" max="15115" width="15.88671875" style="361" customWidth="1"/>
    <col min="15116" max="15116" width="8.109375" style="361" customWidth="1"/>
    <col min="15117" max="15117" width="25.44140625" style="361" customWidth="1"/>
    <col min="15118" max="15118" width="29.44140625" style="361" customWidth="1"/>
    <col min="15119" max="15119" width="16" style="361" customWidth="1"/>
    <col min="15120" max="15120" width="8.44140625" style="361" customWidth="1"/>
    <col min="15121" max="15121" width="16.6640625" style="361" customWidth="1"/>
    <col min="15122" max="15122" width="9.109375" style="361" customWidth="1"/>
    <col min="15123" max="15124" width="31.88671875" style="361" customWidth="1"/>
    <col min="15125" max="15126" width="8.44140625" style="361" customWidth="1"/>
    <col min="15127" max="15129" width="7.6640625" style="361" customWidth="1"/>
    <col min="15130" max="15130" width="8" style="361" customWidth="1"/>
    <col min="15131" max="15131" width="11.5546875" style="361" customWidth="1"/>
    <col min="15132" max="15132" width="14.5546875" style="361" customWidth="1"/>
    <col min="15133" max="15133" width="15" style="361" customWidth="1"/>
    <col min="15134" max="15134" width="12.33203125" style="361" customWidth="1"/>
    <col min="15135" max="15135" width="14" style="361" bestFit="1" customWidth="1"/>
    <col min="15136" max="15136" width="12.33203125" style="361" customWidth="1"/>
    <col min="15137" max="15137" width="14.33203125" style="361" customWidth="1"/>
    <col min="15138" max="15144" width="13" style="361" customWidth="1"/>
    <col min="15145" max="15145" width="5.109375" style="361" customWidth="1"/>
    <col min="15146" max="15182" width="10.6640625" style="361" hidden="1" customWidth="1"/>
    <col min="15183" max="15360" width="10.6640625" style="361" hidden="1"/>
    <col min="15361" max="15361" width="1.88671875" style="361" customWidth="1"/>
    <col min="15362" max="15362" width="18.44140625" style="361" customWidth="1"/>
    <col min="15363" max="15363" width="18.88671875" style="361" customWidth="1"/>
    <col min="15364" max="15364" width="9" style="361" customWidth="1"/>
    <col min="15365" max="15365" width="20" style="361" customWidth="1"/>
    <col min="15366" max="15366" width="18.88671875" style="361" customWidth="1"/>
    <col min="15367" max="15370" width="29.44140625" style="361" customWidth="1"/>
    <col min="15371" max="15371" width="15.88671875" style="361" customWidth="1"/>
    <col min="15372" max="15372" width="8.109375" style="361" customWidth="1"/>
    <col min="15373" max="15373" width="25.44140625" style="361" customWidth="1"/>
    <col min="15374" max="15374" width="29.44140625" style="361" customWidth="1"/>
    <col min="15375" max="15375" width="16" style="361" customWidth="1"/>
    <col min="15376" max="15376" width="8.44140625" style="361" customWidth="1"/>
    <col min="15377" max="15377" width="16.6640625" style="361" customWidth="1"/>
    <col min="15378" max="15378" width="9.109375" style="361" customWidth="1"/>
    <col min="15379" max="15380" width="31.88671875" style="361" customWidth="1"/>
    <col min="15381" max="15382" width="8.44140625" style="361" customWidth="1"/>
    <col min="15383" max="15385" width="7.6640625" style="361" customWidth="1"/>
    <col min="15386" max="15386" width="8" style="361" customWidth="1"/>
    <col min="15387" max="15387" width="11.5546875" style="361" customWidth="1"/>
    <col min="15388" max="15388" width="14.5546875" style="361" customWidth="1"/>
    <col min="15389" max="15389" width="15" style="361" customWidth="1"/>
    <col min="15390" max="15390" width="12.33203125" style="361" customWidth="1"/>
    <col min="15391" max="15391" width="14" style="361" bestFit="1" customWidth="1"/>
    <col min="15392" max="15392" width="12.33203125" style="361" customWidth="1"/>
    <col min="15393" max="15393" width="14.33203125" style="361" customWidth="1"/>
    <col min="15394" max="15400" width="13" style="361" customWidth="1"/>
    <col min="15401" max="15401" width="5.109375" style="361" customWidth="1"/>
    <col min="15402" max="15438" width="10.6640625" style="361" hidden="1" customWidth="1"/>
    <col min="15439" max="15616" width="10.6640625" style="361" hidden="1"/>
    <col min="15617" max="15617" width="1.88671875" style="361" customWidth="1"/>
    <col min="15618" max="15618" width="18.44140625" style="361" customWidth="1"/>
    <col min="15619" max="15619" width="18.88671875" style="361" customWidth="1"/>
    <col min="15620" max="15620" width="9" style="361" customWidth="1"/>
    <col min="15621" max="15621" width="20" style="361" customWidth="1"/>
    <col min="15622" max="15622" width="18.88671875" style="361" customWidth="1"/>
    <col min="15623" max="15626" width="29.44140625" style="361" customWidth="1"/>
    <col min="15627" max="15627" width="15.88671875" style="361" customWidth="1"/>
    <col min="15628" max="15628" width="8.109375" style="361" customWidth="1"/>
    <col min="15629" max="15629" width="25.44140625" style="361" customWidth="1"/>
    <col min="15630" max="15630" width="29.44140625" style="361" customWidth="1"/>
    <col min="15631" max="15631" width="16" style="361" customWidth="1"/>
    <col min="15632" max="15632" width="8.44140625" style="361" customWidth="1"/>
    <col min="15633" max="15633" width="16.6640625" style="361" customWidth="1"/>
    <col min="15634" max="15634" width="9.109375" style="361" customWidth="1"/>
    <col min="15635" max="15636" width="31.88671875" style="361" customWidth="1"/>
    <col min="15637" max="15638" width="8.44140625" style="361" customWidth="1"/>
    <col min="15639" max="15641" width="7.6640625" style="361" customWidth="1"/>
    <col min="15642" max="15642" width="8" style="361" customWidth="1"/>
    <col min="15643" max="15643" width="11.5546875" style="361" customWidth="1"/>
    <col min="15644" max="15644" width="14.5546875" style="361" customWidth="1"/>
    <col min="15645" max="15645" width="15" style="361" customWidth="1"/>
    <col min="15646" max="15646" width="12.33203125" style="361" customWidth="1"/>
    <col min="15647" max="15647" width="14" style="361" bestFit="1" customWidth="1"/>
    <col min="15648" max="15648" width="12.33203125" style="361" customWidth="1"/>
    <col min="15649" max="15649" width="14.33203125" style="361" customWidth="1"/>
    <col min="15650" max="15656" width="13" style="361" customWidth="1"/>
    <col min="15657" max="15657" width="5.109375" style="361" customWidth="1"/>
    <col min="15658" max="15694" width="10.6640625" style="361" hidden="1" customWidth="1"/>
    <col min="15695" max="15872" width="10.6640625" style="361" hidden="1"/>
    <col min="15873" max="15873" width="1.88671875" style="361" customWidth="1"/>
    <col min="15874" max="15874" width="18.44140625" style="361" customWidth="1"/>
    <col min="15875" max="15875" width="18.88671875" style="361" customWidth="1"/>
    <col min="15876" max="15876" width="9" style="361" customWidth="1"/>
    <col min="15877" max="15877" width="20" style="361" customWidth="1"/>
    <col min="15878" max="15878" width="18.88671875" style="361" customWidth="1"/>
    <col min="15879" max="15882" width="29.44140625" style="361" customWidth="1"/>
    <col min="15883" max="15883" width="15.88671875" style="361" customWidth="1"/>
    <col min="15884" max="15884" width="8.109375" style="361" customWidth="1"/>
    <col min="15885" max="15885" width="25.44140625" style="361" customWidth="1"/>
    <col min="15886" max="15886" width="29.44140625" style="361" customWidth="1"/>
    <col min="15887" max="15887" width="16" style="361" customWidth="1"/>
    <col min="15888" max="15888" width="8.44140625" style="361" customWidth="1"/>
    <col min="15889" max="15889" width="16.6640625" style="361" customWidth="1"/>
    <col min="15890" max="15890" width="9.109375" style="361" customWidth="1"/>
    <col min="15891" max="15892" width="31.88671875" style="361" customWidth="1"/>
    <col min="15893" max="15894" width="8.44140625" style="361" customWidth="1"/>
    <col min="15895" max="15897" width="7.6640625" style="361" customWidth="1"/>
    <col min="15898" max="15898" width="8" style="361" customWidth="1"/>
    <col min="15899" max="15899" width="11.5546875" style="361" customWidth="1"/>
    <col min="15900" max="15900" width="14.5546875" style="361" customWidth="1"/>
    <col min="15901" max="15901" width="15" style="361" customWidth="1"/>
    <col min="15902" max="15902" width="12.33203125" style="361" customWidth="1"/>
    <col min="15903" max="15903" width="14" style="361" bestFit="1" customWidth="1"/>
    <col min="15904" max="15904" width="12.33203125" style="361" customWidth="1"/>
    <col min="15905" max="15905" width="14.33203125" style="361" customWidth="1"/>
    <col min="15906" max="15912" width="13" style="361" customWidth="1"/>
    <col min="15913" max="15913" width="5.109375" style="361" customWidth="1"/>
    <col min="15914" max="15950" width="10.6640625" style="361" hidden="1" customWidth="1"/>
    <col min="15951" max="16128" width="10.6640625" style="361" hidden="1"/>
    <col min="16129" max="16129" width="1.88671875" style="361" customWidth="1"/>
    <col min="16130" max="16130" width="18.44140625" style="361" customWidth="1"/>
    <col min="16131" max="16131" width="18.88671875" style="361" customWidth="1"/>
    <col min="16132" max="16132" width="9" style="361" customWidth="1"/>
    <col min="16133" max="16133" width="20" style="361" customWidth="1"/>
    <col min="16134" max="16134" width="18.88671875" style="361" customWidth="1"/>
    <col min="16135" max="16138" width="29.44140625" style="361" customWidth="1"/>
    <col min="16139" max="16139" width="15.88671875" style="361" customWidth="1"/>
    <col min="16140" max="16140" width="8.109375" style="361" customWidth="1"/>
    <col min="16141" max="16141" width="25.44140625" style="361" customWidth="1"/>
    <col min="16142" max="16142" width="29.44140625" style="361" customWidth="1"/>
    <col min="16143" max="16143" width="16" style="361" customWidth="1"/>
    <col min="16144" max="16144" width="8.44140625" style="361" customWidth="1"/>
    <col min="16145" max="16145" width="16.6640625" style="361" customWidth="1"/>
    <col min="16146" max="16146" width="9.109375" style="361" customWidth="1"/>
    <col min="16147" max="16148" width="31.88671875" style="361" customWidth="1"/>
    <col min="16149" max="16150" width="8.44140625" style="361" customWidth="1"/>
    <col min="16151" max="16153" width="7.6640625" style="361" customWidth="1"/>
    <col min="16154" max="16154" width="8" style="361" customWidth="1"/>
    <col min="16155" max="16155" width="11.5546875" style="361" customWidth="1"/>
    <col min="16156" max="16156" width="14.5546875" style="361" customWidth="1"/>
    <col min="16157" max="16157" width="15" style="361" customWidth="1"/>
    <col min="16158" max="16158" width="12.33203125" style="361" customWidth="1"/>
    <col min="16159" max="16159" width="14" style="361" bestFit="1" customWidth="1"/>
    <col min="16160" max="16160" width="12.33203125" style="361" customWidth="1"/>
    <col min="16161" max="16161" width="14.33203125" style="361" customWidth="1"/>
    <col min="16162" max="16168" width="13" style="361" customWidth="1"/>
    <col min="16169" max="16169" width="5.109375" style="361" customWidth="1"/>
    <col min="16170" max="16206" width="10.6640625" style="361" hidden="1" customWidth="1"/>
    <col min="16207" max="16384" width="10.6640625" style="361" hidden="1"/>
  </cols>
  <sheetData>
    <row r="1" spans="1:41" s="3" customFormat="1" ht="8.25" customHeigh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row>
    <row r="2" spans="1:41" s="5" customFormat="1" ht="127.5" customHeight="1" x14ac:dyDescent="0.85">
      <c r="A2" s="1"/>
      <c r="B2" s="692" t="s">
        <v>569</v>
      </c>
      <c r="C2" s="692"/>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692"/>
      <c r="AG2" s="692"/>
      <c r="AH2" s="692"/>
      <c r="AI2" s="4"/>
      <c r="AJ2" s="4"/>
      <c r="AK2" s="4"/>
      <c r="AL2" s="4"/>
      <c r="AM2" s="4"/>
      <c r="AN2" s="4"/>
      <c r="AO2" s="1"/>
    </row>
    <row r="3" spans="1:41" s="5" customFormat="1" ht="17.25" customHeight="1" x14ac:dyDescent="0.3">
      <c r="A3" s="1"/>
      <c r="B3" s="6"/>
      <c r="C3" s="6"/>
      <c r="D3" s="6"/>
      <c r="E3" s="6"/>
      <c r="F3" s="6"/>
      <c r="G3" s="6"/>
      <c r="H3" s="6"/>
      <c r="I3" s="6"/>
      <c r="J3" s="6"/>
      <c r="K3" s="6"/>
      <c r="L3" s="6"/>
      <c r="M3" s="6"/>
      <c r="N3" s="6"/>
      <c r="O3" s="6"/>
      <c r="P3" s="6"/>
      <c r="Q3" s="6"/>
      <c r="R3" s="6"/>
      <c r="S3" s="1"/>
      <c r="T3" s="1"/>
      <c r="U3" s="1"/>
      <c r="V3" s="1"/>
      <c r="W3" s="1"/>
      <c r="X3" s="1"/>
      <c r="Y3" s="1"/>
      <c r="Z3" s="1"/>
      <c r="AA3" s="1"/>
      <c r="AB3" s="1"/>
      <c r="AC3" s="1"/>
      <c r="AD3" s="1"/>
      <c r="AE3" s="1"/>
      <c r="AF3" s="1"/>
      <c r="AG3" s="2"/>
      <c r="AH3" s="1"/>
      <c r="AI3" s="1"/>
      <c r="AJ3" s="1"/>
      <c r="AK3" s="1"/>
      <c r="AL3" s="1"/>
      <c r="AM3" s="1"/>
      <c r="AN3" s="1"/>
      <c r="AO3" s="1"/>
    </row>
    <row r="4" spans="1:41" s="5" customFormat="1" ht="30" customHeight="1" x14ac:dyDescent="0.3">
      <c r="A4" s="1"/>
      <c r="B4" s="703" t="s">
        <v>516</v>
      </c>
      <c r="C4" s="704"/>
      <c r="D4" s="704"/>
      <c r="E4" s="704"/>
      <c r="F4" s="704"/>
      <c r="G4" s="704"/>
      <c r="H4" s="704"/>
      <c r="I4" s="704"/>
      <c r="J4" s="704"/>
      <c r="K4" s="704"/>
      <c r="L4" s="704"/>
      <c r="M4" s="704"/>
      <c r="N4" s="704"/>
      <c r="O4" s="704"/>
      <c r="P4" s="704"/>
      <c r="Q4" s="704"/>
      <c r="R4" s="704"/>
      <c r="S4" s="705"/>
      <c r="T4" s="705"/>
      <c r="U4" s="704"/>
      <c r="V4" s="704"/>
      <c r="W4" s="704"/>
      <c r="X4" s="704"/>
      <c r="Y4" s="704"/>
      <c r="Z4" s="704"/>
      <c r="AA4" s="704"/>
      <c r="AB4" s="704"/>
      <c r="AC4" s="704"/>
      <c r="AD4" s="704"/>
      <c r="AE4" s="704"/>
      <c r="AF4" s="704"/>
      <c r="AG4" s="704"/>
      <c r="AH4" s="706"/>
      <c r="AI4" s="7"/>
      <c r="AJ4" s="7"/>
      <c r="AK4" s="7"/>
      <c r="AL4" s="7"/>
      <c r="AM4" s="7"/>
      <c r="AN4" s="7"/>
      <c r="AO4" s="1"/>
    </row>
    <row r="5" spans="1:41" s="5" customFormat="1" ht="47.25" customHeight="1" x14ac:dyDescent="0.3">
      <c r="A5" s="1"/>
      <c r="B5" s="707" t="s">
        <v>0</v>
      </c>
      <c r="C5" s="710" t="s">
        <v>1</v>
      </c>
      <c r="D5" s="712" t="s">
        <v>2</v>
      </c>
      <c r="E5" s="714" t="s">
        <v>3</v>
      </c>
      <c r="F5" s="715"/>
      <c r="G5" s="716"/>
      <c r="H5" s="716"/>
      <c r="I5" s="716"/>
      <c r="J5" s="716"/>
      <c r="K5" s="716"/>
      <c r="L5" s="716"/>
      <c r="M5" s="716"/>
      <c r="N5" s="716"/>
      <c r="O5" s="716"/>
      <c r="P5" s="716"/>
      <c r="Q5" s="717"/>
      <c r="R5" s="718" t="s">
        <v>4</v>
      </c>
      <c r="S5" s="719"/>
      <c r="T5" s="719"/>
      <c r="U5" s="719"/>
      <c r="V5" s="719"/>
      <c r="W5" s="719"/>
      <c r="X5" s="719"/>
      <c r="Y5" s="719"/>
      <c r="Z5" s="719"/>
      <c r="AA5" s="719"/>
      <c r="AB5" s="720"/>
      <c r="AC5" s="720"/>
      <c r="AD5" s="720"/>
      <c r="AE5" s="720"/>
      <c r="AF5" s="720"/>
      <c r="AG5" s="720"/>
      <c r="AH5" s="721"/>
      <c r="AI5" s="693" t="s">
        <v>5</v>
      </c>
      <c r="AJ5" s="693"/>
      <c r="AK5" s="693"/>
      <c r="AL5" s="693"/>
      <c r="AM5" s="693"/>
      <c r="AN5" s="693"/>
      <c r="AO5" s="8"/>
    </row>
    <row r="6" spans="1:41" s="5" customFormat="1" ht="51" customHeight="1" x14ac:dyDescent="0.3">
      <c r="A6" s="1"/>
      <c r="B6" s="708"/>
      <c r="C6" s="711"/>
      <c r="D6" s="713"/>
      <c r="E6" s="694" t="s">
        <v>6</v>
      </c>
      <c r="F6" s="696" t="s">
        <v>7</v>
      </c>
      <c r="G6" s="698" t="s">
        <v>8</v>
      </c>
      <c r="H6" s="699" t="s">
        <v>9</v>
      </c>
      <c r="I6" s="699" t="s">
        <v>10</v>
      </c>
      <c r="J6" s="699" t="s">
        <v>11</v>
      </c>
      <c r="K6" s="701" t="s">
        <v>12</v>
      </c>
      <c r="L6" s="699" t="s">
        <v>13</v>
      </c>
      <c r="M6" s="699" t="s">
        <v>14</v>
      </c>
      <c r="N6" s="699" t="s">
        <v>15</v>
      </c>
      <c r="O6" s="701" t="s">
        <v>16</v>
      </c>
      <c r="P6" s="722" t="s">
        <v>13</v>
      </c>
      <c r="Q6" s="698" t="s">
        <v>17</v>
      </c>
      <c r="R6" s="698" t="s">
        <v>18</v>
      </c>
      <c r="S6" s="737" t="s">
        <v>19</v>
      </c>
      <c r="T6" s="738" t="s">
        <v>20</v>
      </c>
      <c r="U6" s="739" t="s">
        <v>21</v>
      </c>
      <c r="V6" s="735" t="s">
        <v>22</v>
      </c>
      <c r="W6" s="694"/>
      <c r="X6" s="736"/>
      <c r="Y6" s="735" t="s">
        <v>23</v>
      </c>
      <c r="Z6" s="694"/>
      <c r="AA6" s="736"/>
      <c r="AB6" s="701" t="s">
        <v>24</v>
      </c>
      <c r="AC6" s="701" t="s">
        <v>25</v>
      </c>
      <c r="AD6" s="701" t="s">
        <v>13</v>
      </c>
      <c r="AE6" s="701" t="s">
        <v>26</v>
      </c>
      <c r="AF6" s="701" t="s">
        <v>13</v>
      </c>
      <c r="AG6" s="701" t="s">
        <v>27</v>
      </c>
      <c r="AH6" s="701" t="s">
        <v>28</v>
      </c>
      <c r="AI6" s="701" t="s">
        <v>29</v>
      </c>
      <c r="AJ6" s="701" t="s">
        <v>30</v>
      </c>
      <c r="AK6" s="701" t="s">
        <v>31</v>
      </c>
      <c r="AL6" s="701" t="s">
        <v>32</v>
      </c>
      <c r="AM6" s="701" t="s">
        <v>33</v>
      </c>
      <c r="AN6" s="701" t="s">
        <v>34</v>
      </c>
      <c r="AO6" s="8"/>
    </row>
    <row r="7" spans="1:41" s="5" customFormat="1" ht="114.75" customHeight="1" thickBot="1" x14ac:dyDescent="0.35">
      <c r="A7" s="1"/>
      <c r="B7" s="709"/>
      <c r="C7" s="711"/>
      <c r="D7" s="713"/>
      <c r="E7" s="695"/>
      <c r="F7" s="697"/>
      <c r="G7" s="699"/>
      <c r="H7" s="700"/>
      <c r="I7" s="700"/>
      <c r="J7" s="700"/>
      <c r="K7" s="702"/>
      <c r="L7" s="700"/>
      <c r="M7" s="700"/>
      <c r="N7" s="700"/>
      <c r="O7" s="702"/>
      <c r="P7" s="723"/>
      <c r="Q7" s="699"/>
      <c r="R7" s="699"/>
      <c r="S7" s="723"/>
      <c r="T7" s="723"/>
      <c r="U7" s="740"/>
      <c r="V7" s="10" t="s">
        <v>35</v>
      </c>
      <c r="W7" s="10" t="s">
        <v>36</v>
      </c>
      <c r="X7" s="10" t="s">
        <v>37</v>
      </c>
      <c r="Y7" s="10" t="s">
        <v>38</v>
      </c>
      <c r="Z7" s="10" t="s">
        <v>39</v>
      </c>
      <c r="AA7" s="9" t="s">
        <v>40</v>
      </c>
      <c r="AB7" s="702"/>
      <c r="AC7" s="702"/>
      <c r="AD7" s="702"/>
      <c r="AE7" s="702"/>
      <c r="AF7" s="702"/>
      <c r="AG7" s="702"/>
      <c r="AH7" s="702"/>
      <c r="AI7" s="702"/>
      <c r="AJ7" s="702"/>
      <c r="AK7" s="702"/>
      <c r="AL7" s="702"/>
      <c r="AM7" s="702"/>
      <c r="AN7" s="702"/>
      <c r="AO7" s="8"/>
    </row>
    <row r="8" spans="1:41" s="1" customFormat="1" ht="25.5" customHeight="1" thickBot="1" x14ac:dyDescent="0.45">
      <c r="B8" s="724" t="s">
        <v>517</v>
      </c>
      <c r="C8" s="727" t="s">
        <v>41</v>
      </c>
      <c r="D8" s="728"/>
      <c r="E8" s="728"/>
      <c r="F8" s="728"/>
      <c r="G8" s="728"/>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728"/>
      <c r="AM8" s="728"/>
      <c r="AN8" s="729"/>
      <c r="AO8" s="8"/>
    </row>
    <row r="9" spans="1:41" s="1" customFormat="1" ht="25.5" customHeight="1" x14ac:dyDescent="0.4">
      <c r="B9" s="725"/>
      <c r="C9" s="730" t="s">
        <v>570</v>
      </c>
      <c r="D9" s="731">
        <v>1</v>
      </c>
      <c r="E9" s="732" t="s">
        <v>42</v>
      </c>
      <c r="F9" s="732" t="s">
        <v>43</v>
      </c>
      <c r="G9" s="732" t="s">
        <v>43</v>
      </c>
      <c r="H9" s="734" t="s">
        <v>44</v>
      </c>
      <c r="I9" s="732" t="s">
        <v>73</v>
      </c>
      <c r="J9" s="605" t="s">
        <v>46</v>
      </c>
      <c r="K9" s="606" t="s">
        <v>47</v>
      </c>
      <c r="L9" s="607">
        <f>IF(K9="","",IF(K9="Muy Baja",0.2,IF(K9="Baja",0.4,IF(K9="Media",0.6,IF(K9="Alta",0.8,IF(K9="Muy Alta",1,))))))</f>
        <v>0.4</v>
      </c>
      <c r="M9" s="744" t="s">
        <v>48</v>
      </c>
      <c r="N9" s="607" t="str">
        <f>IF(M9="","",IF(NOT(ISERROR(MATCH(M9,'[1]Tabla Impacto'!$B$37:$B$39,0))),'[1]Tabla Impacto'!$F$37&amp;"Por favor no seleccionar los criterios de impacto(Afectación Económica o presupuestal y Pérdida Reputacional)",M9))</f>
        <v xml:space="preserve">     Genera medianas consecuencias sobre la entidad</v>
      </c>
      <c r="O9" s="741" t="s">
        <v>636</v>
      </c>
      <c r="P9" s="607">
        <v>0.6</v>
      </c>
      <c r="Q9" s="741" t="s">
        <v>636</v>
      </c>
      <c r="R9" s="14">
        <v>1</v>
      </c>
      <c r="S9" s="15" t="s">
        <v>49</v>
      </c>
      <c r="T9" s="16" t="s">
        <v>50</v>
      </c>
      <c r="U9" s="14" t="str">
        <f t="shared" ref="U9:U18" si="0">IF(OR(V9="Preventivo",V9="Detectivo"),"Probabilidad",IF(V9="Correctivo","Impacto",""))</f>
        <v>Probabilidad</v>
      </c>
      <c r="V9" s="17" t="s">
        <v>51</v>
      </c>
      <c r="W9" s="17" t="s">
        <v>52</v>
      </c>
      <c r="X9" s="18" t="str">
        <f t="shared" ref="X9:X18" si="1">IF(AND(V9="Preventivo",W9="Automático"),"50%",IF(AND(V9="Preventivo",W9="Manual"),"40%",IF(AND(V9="Detectivo",W9="Automático"),"40%",IF(AND(V9="Detectivo",W9="Manual"),"30%",IF(AND(V9="Correctivo",W9="Automático"),"35%",IF(AND(V9="Correctivo",W9="Manual"),"25%",""))))))</f>
        <v>30%</v>
      </c>
      <c r="Y9" s="17" t="s">
        <v>53</v>
      </c>
      <c r="Z9" s="17" t="s">
        <v>54</v>
      </c>
      <c r="AA9" s="17" t="s">
        <v>55</v>
      </c>
      <c r="AB9" s="19">
        <f>IFERROR(IF(U9="Probabilidad",(L9-(+L9*X9)),IF(U9="Impacto",L9,"")),"")</f>
        <v>0.28000000000000003</v>
      </c>
      <c r="AC9" s="20" t="str">
        <f>IFERROR(IF(AB9="","",IF(AB9&lt;=0.2,"Muy Baja",IF(AB9&lt;=0.4,"Baja",IF(AB9&lt;=0.6,"Media",IF(AB9&lt;=0.8,"Alta","Muy Alta"))))),"")</f>
        <v>Baja</v>
      </c>
      <c r="AD9" s="18">
        <f t="shared" ref="AD9:AD18" si="2">+AB9</f>
        <v>0.28000000000000003</v>
      </c>
      <c r="AE9" s="20" t="str">
        <f>IFERROR(IF(AF9="","",IF(AF9&lt;=0.2,"Leve",IF(AF9&lt;=0.4,"Menor",IF(AF9&lt;=0.6,"Moderado",IF(AF9&lt;=0.8,"Mayor","Catastrófico"))))),"")</f>
        <v>Moderado</v>
      </c>
      <c r="AF9" s="18">
        <f>IFERROR(IF(U9="Impacto",(P9-(+P9*X9)),IF(U9="Probabilidad",P9,"")),"")</f>
        <v>0.6</v>
      </c>
      <c r="AG9" s="21" t="str">
        <f t="shared" ref="AG9:AG18" si="3">IFERROR(IF(OR(AND(AC9="Muy Baja",AE9="Leve"),AND(AC9="Muy Baja",AE9="Menor"),AND(AC9="Baja",AE9="Leve")),"Bajo",IF(OR(AND(AC9="Muy baja",AE9="Moderado"),AND(AC9="Baja",AE9="Menor"),AND(AC9="Baja",AE9="Moderado"),AND(AC9="Media",AE9="Leve"),AND(AC9="Media",AE9="Menor"),AND(AC9="Media",AE9="Moderado"),AND(AC9="Alta",AE9="Leve"),AND(AC9="Alta",AE9="Menor")),"Moderado",IF(OR(AND(AC9="Muy Baja",AE9="Mayor"),AND(AC9="Baja",AE9="Mayor"),AND(AC9="Media",AE9="Mayor"),AND(AC9="Alta",AE9="Moderado"),AND(AC9="Alta",AE9="Mayor"),AND(AC9="Muy Alta",AE9="Leve"),AND(AC9="Muy Alta",AE9="Menor"),AND(AC9="Muy Alta",AE9="Moderado"),AND(AC9="Muy Alta",AE9="Mayor")),"Alto",IF(OR(AND(AC9="Muy Baja",AE9="Catastrófico"),AND(AC9="Baja",AE9="Catastrófico"),AND(AC9="Media",AE9="Catastrófico"),AND(AC9="Alta",AE9="Catastrófico"),AND(AC9="Muy Alta",AE9="Catastrófico")),"Extremo","")))),"")</f>
        <v>Moderado</v>
      </c>
      <c r="AH9" s="17" t="s">
        <v>56</v>
      </c>
      <c r="AI9" s="22"/>
      <c r="AJ9" s="22"/>
      <c r="AK9" s="22"/>
      <c r="AL9" s="22"/>
      <c r="AM9" s="22"/>
      <c r="AN9" s="22"/>
      <c r="AO9" s="8"/>
    </row>
    <row r="10" spans="1:41" s="1" customFormat="1" ht="25.5" customHeight="1" x14ac:dyDescent="0.4">
      <c r="B10" s="725"/>
      <c r="C10" s="730"/>
      <c r="D10" s="731"/>
      <c r="E10" s="733"/>
      <c r="F10" s="732"/>
      <c r="G10" s="732"/>
      <c r="H10" s="734"/>
      <c r="I10" s="732"/>
      <c r="J10" s="580"/>
      <c r="K10" s="582"/>
      <c r="L10" s="583"/>
      <c r="M10" s="584"/>
      <c r="N10" s="583">
        <f>IF(NOT(ISERROR(MATCH(M10,_xlfn.ANCHORARRAY(H13),0))),#REF!&amp;"Por favor no seleccionar los criterios de impacto",M10)</f>
        <v>0</v>
      </c>
      <c r="O10" s="742"/>
      <c r="P10" s="583"/>
      <c r="Q10" s="742"/>
      <c r="R10" s="26">
        <v>2</v>
      </c>
      <c r="S10" s="27"/>
      <c r="T10" s="27"/>
      <c r="U10" s="26" t="str">
        <f t="shared" si="0"/>
        <v/>
      </c>
      <c r="V10" s="28"/>
      <c r="W10" s="28"/>
      <c r="X10" s="29" t="str">
        <f t="shared" si="1"/>
        <v/>
      </c>
      <c r="Y10" s="28"/>
      <c r="Z10" s="28"/>
      <c r="AA10" s="28"/>
      <c r="AB10" s="30" t="str">
        <f t="shared" ref="AB10:AB18" si="4">IFERROR(IF(U10="Probabilidad",(L10-(+L10*X10)),IF(U10="Impacto",L10,"")),"")</f>
        <v/>
      </c>
      <c r="AC10" s="31" t="str">
        <f>IFERROR(IF(AB10="","",IF(AB10&lt;=0.2,"Muy Baja",IF(AB10&lt;=0.4,"Baja",IF(AB10&lt;=0.6,"Media",IF(AB10&lt;=0.8,"Alta","Muy Alta"))))),"")</f>
        <v/>
      </c>
      <c r="AD10" s="29" t="str">
        <f t="shared" si="2"/>
        <v/>
      </c>
      <c r="AE10" s="31" t="str">
        <f>IFERROR(IF(AF10="","",IF(AF10&lt;=0.2,"Leve",IF(AF10&lt;=0.4,"Menor",IF(AF10&lt;=0.6,"Moderado",IF(AF10&lt;=0.8,"Mayor","Catastrófico"))))),"")</f>
        <v/>
      </c>
      <c r="AF10" s="29" t="str">
        <f t="shared" ref="AF10:AF18" si="5">IFERROR(IF(U10="Impacto",(P10-(+P10*X10)),IF(U10="Probabilidad",P10,"")),"")</f>
        <v/>
      </c>
      <c r="AG10" s="26" t="str">
        <f t="shared" si="3"/>
        <v/>
      </c>
      <c r="AH10" s="28"/>
      <c r="AI10" s="32"/>
      <c r="AJ10" s="32"/>
      <c r="AK10" s="32"/>
      <c r="AL10" s="32"/>
      <c r="AM10" s="32"/>
      <c r="AN10" s="32"/>
      <c r="AO10" s="8"/>
    </row>
    <row r="11" spans="1:41" s="1" customFormat="1" ht="25.5" customHeight="1" x14ac:dyDescent="0.4">
      <c r="B11" s="725"/>
      <c r="C11" s="730"/>
      <c r="D11" s="743">
        <v>2</v>
      </c>
      <c r="E11" s="732" t="s">
        <v>42</v>
      </c>
      <c r="F11" s="732" t="s">
        <v>57</v>
      </c>
      <c r="G11" s="732" t="s">
        <v>57</v>
      </c>
      <c r="H11" s="734" t="s">
        <v>58</v>
      </c>
      <c r="I11" s="732" t="s">
        <v>85</v>
      </c>
      <c r="J11" s="732" t="s">
        <v>46</v>
      </c>
      <c r="K11" s="582" t="s">
        <v>47</v>
      </c>
      <c r="L11" s="583">
        <f>IF(K11="","",IF(K11="Muy Baja",0.2,IF(K11="Baja",0.4,IF(K11="Media",0.6,IF(K11="Alta",0.8,IF(K11="Muy Alta",1,))))))</f>
        <v>0.4</v>
      </c>
      <c r="M11" s="584" t="s">
        <v>48</v>
      </c>
      <c r="N11" s="583" t="str">
        <f>IF(M11="","",IF(NOT(ISERROR(MATCH(M11,'[1]Tabla Impacto'!$B$37:$B$39,0))),'[1]Tabla Impacto'!$F$37&amp;"Por favor no seleccionar los criterios de impacto(Afectación Económica o presupuestal y Pérdida Reputacional)",M11))</f>
        <v xml:space="preserve">     Genera medianas consecuencias sobre la entidad</v>
      </c>
      <c r="O11" s="745" t="s">
        <v>636</v>
      </c>
      <c r="P11" s="583">
        <v>0.6</v>
      </c>
      <c r="Q11" s="745" t="s">
        <v>636</v>
      </c>
      <c r="R11" s="26">
        <v>1</v>
      </c>
      <c r="S11" s="400" t="s">
        <v>399</v>
      </c>
      <c r="T11" s="401" t="s">
        <v>50</v>
      </c>
      <c r="U11" s="26" t="str">
        <f t="shared" si="0"/>
        <v>Probabilidad</v>
      </c>
      <c r="V11" s="28" t="s">
        <v>51</v>
      </c>
      <c r="W11" s="28" t="s">
        <v>52</v>
      </c>
      <c r="X11" s="29" t="str">
        <f t="shared" si="1"/>
        <v>30%</v>
      </c>
      <c r="Y11" s="28" t="s">
        <v>53</v>
      </c>
      <c r="Z11" s="28" t="s">
        <v>54</v>
      </c>
      <c r="AA11" s="28" t="s">
        <v>55</v>
      </c>
      <c r="AB11" s="30">
        <f t="shared" si="4"/>
        <v>0.28000000000000003</v>
      </c>
      <c r="AC11" s="34" t="str">
        <f>IFERROR(IF(AB11="","",IF(AB11&lt;=0.2,"Muy Baja",IF(AB11&lt;=0.4,"Baja",IF(AB11&lt;=0.6,"Media",IF(AB11&lt;=0.8,"Alta","Muy Alta"))))),"")</f>
        <v>Baja</v>
      </c>
      <c r="AD11" s="29">
        <f t="shared" si="2"/>
        <v>0.28000000000000003</v>
      </c>
      <c r="AE11" s="34" t="str">
        <f>IFERROR(IF(AF11="","",IF(AF11&lt;=0.2,"Leve",IF(AF11&lt;=0.4,"Menor",IF(AF11&lt;=0.6,"Moderado",IF(AF11&lt;=0.8,"Mayor","Catastrófico"))))),"")</f>
        <v>Moderado</v>
      </c>
      <c r="AF11" s="29">
        <f t="shared" si="5"/>
        <v>0.6</v>
      </c>
      <c r="AG11" s="35" t="str">
        <f t="shared" si="3"/>
        <v>Moderado</v>
      </c>
      <c r="AH11" s="28" t="s">
        <v>56</v>
      </c>
      <c r="AI11" s="32"/>
      <c r="AJ11" s="32"/>
      <c r="AK11" s="32"/>
      <c r="AL11" s="32"/>
      <c r="AM11" s="32"/>
      <c r="AN11" s="32"/>
      <c r="AO11" s="8"/>
    </row>
    <row r="12" spans="1:41" s="1" customFormat="1" ht="25.5" customHeight="1" x14ac:dyDescent="0.4">
      <c r="B12" s="725"/>
      <c r="C12" s="730"/>
      <c r="D12" s="743"/>
      <c r="E12" s="733"/>
      <c r="F12" s="732"/>
      <c r="G12" s="732"/>
      <c r="H12" s="734"/>
      <c r="I12" s="732"/>
      <c r="J12" s="732"/>
      <c r="K12" s="582"/>
      <c r="L12" s="583"/>
      <c r="M12" s="584"/>
      <c r="N12" s="583">
        <f>IF(NOT(ISERROR(MATCH(M12,_xlfn.ANCHORARRAY(H15),0))),#REF!&amp;"Por favor no seleccionar los criterios de impacto",M12)</f>
        <v>0</v>
      </c>
      <c r="O12" s="741"/>
      <c r="P12" s="583"/>
      <c r="Q12" s="741"/>
      <c r="R12" s="26">
        <v>2</v>
      </c>
      <c r="S12" s="402"/>
      <c r="T12" s="402"/>
      <c r="U12" s="26" t="str">
        <f t="shared" si="0"/>
        <v/>
      </c>
      <c r="V12" s="28"/>
      <c r="W12" s="28"/>
      <c r="X12" s="29" t="str">
        <f t="shared" si="1"/>
        <v/>
      </c>
      <c r="Y12" s="28"/>
      <c r="Z12" s="28"/>
      <c r="AA12" s="28"/>
      <c r="AB12" s="30" t="str">
        <f t="shared" si="4"/>
        <v/>
      </c>
      <c r="AC12" s="31" t="str">
        <f t="shared" ref="AC12:AC18" si="6">IFERROR(IF(AB12="","",IF(AB12&lt;=0.2,"Muy Baja",IF(AB12&lt;=0.4,"Baja",IF(AB12&lt;=0.6,"Media",IF(AB12&lt;=0.8,"Alta","Muy Alta"))))),"")</f>
        <v/>
      </c>
      <c r="AD12" s="29" t="str">
        <f t="shared" si="2"/>
        <v/>
      </c>
      <c r="AE12" s="31" t="str">
        <f t="shared" ref="AE12:AE18" si="7">IFERROR(IF(AF12="","",IF(AF12&lt;=0.2,"Leve",IF(AF12&lt;=0.4,"Menor",IF(AF12&lt;=0.6,"Moderado",IF(AF12&lt;=0.8,"Mayor","Catastrófico"))))),"")</f>
        <v/>
      </c>
      <c r="AF12" s="29" t="str">
        <f t="shared" si="5"/>
        <v/>
      </c>
      <c r="AG12" s="26" t="str">
        <f t="shared" si="3"/>
        <v/>
      </c>
      <c r="AH12" s="28"/>
      <c r="AI12" s="32"/>
      <c r="AJ12" s="32"/>
      <c r="AK12" s="32"/>
      <c r="AL12" s="32"/>
      <c r="AM12" s="32"/>
      <c r="AN12" s="32"/>
      <c r="AO12" s="8"/>
    </row>
    <row r="13" spans="1:41" s="1" customFormat="1" ht="25.5" customHeight="1" x14ac:dyDescent="0.4">
      <c r="B13" s="725"/>
      <c r="C13" s="730"/>
      <c r="D13" s="743">
        <v>3</v>
      </c>
      <c r="E13" s="732" t="s">
        <v>42</v>
      </c>
      <c r="F13" s="732" t="s">
        <v>59</v>
      </c>
      <c r="G13" s="732" t="s">
        <v>60</v>
      </c>
      <c r="H13" s="734" t="s">
        <v>61</v>
      </c>
      <c r="I13" s="732" t="s">
        <v>85</v>
      </c>
      <c r="J13" s="732" t="s">
        <v>46</v>
      </c>
      <c r="K13" s="582" t="s">
        <v>47</v>
      </c>
      <c r="L13" s="583">
        <f>IF(K13="","",IF(K13="Muy Baja",0.2,IF(K13="Baja",0.4,IF(K13="Media",0.6,IF(K13="Alta",0.8,IF(K13="Muy Alta",1,))))))</f>
        <v>0.4</v>
      </c>
      <c r="M13" s="584" t="s">
        <v>48</v>
      </c>
      <c r="N13" s="583" t="str">
        <f>IF(M13="","",IF(NOT(ISERROR(MATCH(M13,'[1]Tabla Impacto'!$B$37:$B$39,0))),'[1]Tabla Impacto'!$F$37&amp;"Por favor no seleccionar los criterios de impacto(Afectación Económica o presupuestal y Pérdida Reputacional)",M13))</f>
        <v xml:space="preserve">     Genera medianas consecuencias sobre la entidad</v>
      </c>
      <c r="O13" s="745" t="s">
        <v>636</v>
      </c>
      <c r="P13" s="583">
        <v>0.6</v>
      </c>
      <c r="Q13" s="745" t="s">
        <v>636</v>
      </c>
      <c r="R13" s="26">
        <v>1</v>
      </c>
      <c r="S13" s="400" t="s">
        <v>400</v>
      </c>
      <c r="T13" s="401" t="s">
        <v>50</v>
      </c>
      <c r="U13" s="26" t="str">
        <f t="shared" si="0"/>
        <v>Probabilidad</v>
      </c>
      <c r="V13" s="28" t="s">
        <v>51</v>
      </c>
      <c r="W13" s="28" t="s">
        <v>52</v>
      </c>
      <c r="X13" s="29" t="str">
        <f t="shared" si="1"/>
        <v>30%</v>
      </c>
      <c r="Y13" s="28" t="s">
        <v>53</v>
      </c>
      <c r="Z13" s="28" t="s">
        <v>54</v>
      </c>
      <c r="AA13" s="28" t="s">
        <v>55</v>
      </c>
      <c r="AB13" s="30">
        <f t="shared" si="4"/>
        <v>0.28000000000000003</v>
      </c>
      <c r="AC13" s="34" t="str">
        <f>IFERROR(IF(AB13="","",IF(AB13&lt;=0.2,"Muy Baja",IF(AB13&lt;=0.4,"Baja",IF(AB13&lt;=0.6,"Media",IF(AB13&lt;=0.8,"Alta","Muy Alta"))))),"")</f>
        <v>Baja</v>
      </c>
      <c r="AD13" s="29">
        <f t="shared" si="2"/>
        <v>0.28000000000000003</v>
      </c>
      <c r="AE13" s="34" t="str">
        <f>IFERROR(IF(AF13="","",IF(AF13&lt;=0.2,"Leve",IF(AF13&lt;=0.4,"Menor",IF(AF13&lt;=0.6,"Moderado",IF(AF13&lt;=0.8,"Mayor","Catastrófico"))))),"")</f>
        <v>Moderado</v>
      </c>
      <c r="AF13" s="29">
        <f t="shared" si="5"/>
        <v>0.6</v>
      </c>
      <c r="AG13" s="35" t="str">
        <f t="shared" si="3"/>
        <v>Moderado</v>
      </c>
      <c r="AH13" s="28" t="s">
        <v>56</v>
      </c>
      <c r="AI13" s="32"/>
      <c r="AJ13" s="32"/>
      <c r="AK13" s="32"/>
      <c r="AL13" s="32"/>
      <c r="AM13" s="32"/>
      <c r="AN13" s="32"/>
      <c r="AO13" s="8"/>
    </row>
    <row r="14" spans="1:41" s="1" customFormat="1" ht="25.5" customHeight="1" x14ac:dyDescent="0.4">
      <c r="B14" s="725"/>
      <c r="C14" s="730"/>
      <c r="D14" s="743"/>
      <c r="E14" s="733"/>
      <c r="F14" s="732"/>
      <c r="G14" s="732"/>
      <c r="H14" s="734"/>
      <c r="I14" s="732"/>
      <c r="J14" s="732"/>
      <c r="K14" s="582"/>
      <c r="L14" s="583"/>
      <c r="M14" s="584"/>
      <c r="N14" s="583">
        <f>IF(NOT(ISERROR(MATCH(M14,_xlfn.ANCHORARRAY(H17),0))),#REF!&amp;"Por favor no seleccionar los criterios de impacto",M14)</f>
        <v>0</v>
      </c>
      <c r="O14" s="741"/>
      <c r="P14" s="583"/>
      <c r="Q14" s="741"/>
      <c r="R14" s="26">
        <v>2</v>
      </c>
      <c r="S14" s="402"/>
      <c r="T14" s="402"/>
      <c r="U14" s="26"/>
      <c r="V14" s="28"/>
      <c r="W14" s="28"/>
      <c r="X14" s="29" t="str">
        <f t="shared" si="1"/>
        <v/>
      </c>
      <c r="Y14" s="28"/>
      <c r="Z14" s="28"/>
      <c r="AA14" s="28"/>
      <c r="AB14" s="30" t="str">
        <f t="shared" si="4"/>
        <v/>
      </c>
      <c r="AC14" s="31" t="str">
        <f t="shared" si="6"/>
        <v/>
      </c>
      <c r="AD14" s="29" t="str">
        <f t="shared" si="2"/>
        <v/>
      </c>
      <c r="AE14" s="31" t="str">
        <f t="shared" si="7"/>
        <v/>
      </c>
      <c r="AF14" s="29" t="str">
        <f t="shared" si="5"/>
        <v/>
      </c>
      <c r="AG14" s="26" t="str">
        <f t="shared" si="3"/>
        <v/>
      </c>
      <c r="AH14" s="28"/>
      <c r="AI14" s="32"/>
      <c r="AJ14" s="32"/>
      <c r="AK14" s="32"/>
      <c r="AL14" s="32"/>
      <c r="AM14" s="32"/>
      <c r="AN14" s="32"/>
      <c r="AO14" s="8"/>
    </row>
    <row r="15" spans="1:41" s="1" customFormat="1" ht="25.5" customHeight="1" x14ac:dyDescent="0.4">
      <c r="B15" s="725"/>
      <c r="C15" s="730"/>
      <c r="D15" s="743">
        <v>4</v>
      </c>
      <c r="E15" s="732" t="s">
        <v>42</v>
      </c>
      <c r="F15" s="732" t="s">
        <v>62</v>
      </c>
      <c r="G15" s="732" t="s">
        <v>63</v>
      </c>
      <c r="H15" s="734" t="s">
        <v>64</v>
      </c>
      <c r="I15" s="732" t="s">
        <v>73</v>
      </c>
      <c r="J15" s="732" t="s">
        <v>46</v>
      </c>
      <c r="K15" s="582" t="s">
        <v>47</v>
      </c>
      <c r="L15" s="583">
        <f>IF(K15="","",IF(K15="Muy Baja",0.2,IF(K15="Baja",0.4,IF(K15="Media",0.6,IF(K15="Alta",0.8,IF(K15="Muy Alta",1,))))))</f>
        <v>0.4</v>
      </c>
      <c r="M15" s="584" t="s">
        <v>48</v>
      </c>
      <c r="N15" s="583" t="str">
        <f>IF(M15="","",IF(NOT(ISERROR(MATCH(M15,'[1]Tabla Impacto'!$B$37:$B$39,0))),'[1]Tabla Impacto'!$F$37&amp;"Por favor no seleccionar los criterios de impacto(Afectación Económica o presupuestal y Pérdida Reputacional)",M15))</f>
        <v xml:space="preserve">     Genera medianas consecuencias sobre la entidad</v>
      </c>
      <c r="O15" s="745" t="s">
        <v>636</v>
      </c>
      <c r="P15" s="583">
        <v>0.6</v>
      </c>
      <c r="Q15" s="745" t="s">
        <v>636</v>
      </c>
      <c r="R15" s="26">
        <v>1</v>
      </c>
      <c r="S15" s="401" t="s">
        <v>401</v>
      </c>
      <c r="T15" s="401" t="s">
        <v>50</v>
      </c>
      <c r="U15" s="26" t="str">
        <f t="shared" si="0"/>
        <v>Probabilidad</v>
      </c>
      <c r="V15" s="28" t="s">
        <v>51</v>
      </c>
      <c r="W15" s="28" t="s">
        <v>52</v>
      </c>
      <c r="X15" s="29" t="str">
        <f t="shared" si="1"/>
        <v>30%</v>
      </c>
      <c r="Y15" s="28" t="s">
        <v>53</v>
      </c>
      <c r="Z15" s="28" t="s">
        <v>54</v>
      </c>
      <c r="AA15" s="28" t="s">
        <v>55</v>
      </c>
      <c r="AB15" s="30">
        <f t="shared" si="4"/>
        <v>0.28000000000000003</v>
      </c>
      <c r="AC15" s="34" t="str">
        <f>IFERROR(IF(AB15="","",IF(AB15&lt;=0.2,"Muy Baja",IF(AB15&lt;=0.4,"Baja",IF(AB15&lt;=0.6,"Media",IF(AB15&lt;=0.8,"Alta","Muy Alta"))))),"")</f>
        <v>Baja</v>
      </c>
      <c r="AD15" s="29">
        <f t="shared" si="2"/>
        <v>0.28000000000000003</v>
      </c>
      <c r="AE15" s="34" t="str">
        <f>IFERROR(IF(AF15="","",IF(AF15&lt;=0.2,"Leve",IF(AF15&lt;=0.4,"Menor",IF(AF15&lt;=0.6,"Moderado",IF(AF15&lt;=0.8,"Mayor","Catastrófico"))))),"")</f>
        <v>Moderado</v>
      </c>
      <c r="AF15" s="29">
        <f t="shared" si="5"/>
        <v>0.6</v>
      </c>
      <c r="AG15" s="35" t="str">
        <f t="shared" si="3"/>
        <v>Moderado</v>
      </c>
      <c r="AH15" s="28" t="s">
        <v>56</v>
      </c>
      <c r="AI15" s="32"/>
      <c r="AJ15" s="32"/>
      <c r="AK15" s="32"/>
      <c r="AL15" s="32"/>
      <c r="AM15" s="32"/>
      <c r="AN15" s="32"/>
      <c r="AO15" s="8"/>
    </row>
    <row r="16" spans="1:41" s="1" customFormat="1" ht="25.5" customHeight="1" x14ac:dyDescent="0.4">
      <c r="B16" s="725"/>
      <c r="C16" s="730"/>
      <c r="D16" s="743"/>
      <c r="E16" s="733"/>
      <c r="F16" s="732"/>
      <c r="G16" s="732"/>
      <c r="H16" s="734"/>
      <c r="I16" s="732"/>
      <c r="J16" s="732"/>
      <c r="K16" s="582"/>
      <c r="L16" s="583"/>
      <c r="M16" s="584"/>
      <c r="N16" s="583">
        <f>IF(NOT(ISERROR(MATCH(M16,_xlfn.ANCHORARRAY(H19),0))),#REF!&amp;"Por favor no seleccionar los criterios de impacto",M16)</f>
        <v>0</v>
      </c>
      <c r="O16" s="741"/>
      <c r="P16" s="583"/>
      <c r="Q16" s="741"/>
      <c r="R16" s="26">
        <v>2</v>
      </c>
      <c r="S16" s="402"/>
      <c r="T16" s="402"/>
      <c r="U16" s="26" t="str">
        <f t="shared" si="0"/>
        <v/>
      </c>
      <c r="V16" s="28"/>
      <c r="W16" s="28"/>
      <c r="X16" s="29" t="str">
        <f t="shared" si="1"/>
        <v/>
      </c>
      <c r="Y16" s="28"/>
      <c r="Z16" s="28"/>
      <c r="AA16" s="28"/>
      <c r="AB16" s="30" t="str">
        <f t="shared" si="4"/>
        <v/>
      </c>
      <c r="AC16" s="31" t="str">
        <f t="shared" si="6"/>
        <v/>
      </c>
      <c r="AD16" s="29" t="str">
        <f t="shared" si="2"/>
        <v/>
      </c>
      <c r="AE16" s="31" t="str">
        <f t="shared" si="7"/>
        <v/>
      </c>
      <c r="AF16" s="29" t="str">
        <f t="shared" si="5"/>
        <v/>
      </c>
      <c r="AG16" s="26" t="str">
        <f t="shared" si="3"/>
        <v/>
      </c>
      <c r="AH16" s="28"/>
      <c r="AI16" s="32"/>
      <c r="AJ16" s="32"/>
      <c r="AK16" s="32"/>
      <c r="AL16" s="32"/>
      <c r="AM16" s="32"/>
      <c r="AN16" s="32"/>
      <c r="AO16" s="8"/>
    </row>
    <row r="17" spans="2:41" s="1" customFormat="1" ht="25.5" customHeight="1" x14ac:dyDescent="0.4">
      <c r="B17" s="725"/>
      <c r="C17" s="730"/>
      <c r="D17" s="743">
        <v>5</v>
      </c>
      <c r="E17" s="732" t="s">
        <v>42</v>
      </c>
      <c r="F17" s="732" t="s">
        <v>65</v>
      </c>
      <c r="G17" s="732" t="s">
        <v>66</v>
      </c>
      <c r="H17" s="734" t="s">
        <v>67</v>
      </c>
      <c r="I17" s="732" t="s">
        <v>73</v>
      </c>
      <c r="J17" s="732" t="s">
        <v>46</v>
      </c>
      <c r="K17" s="582" t="s">
        <v>47</v>
      </c>
      <c r="L17" s="583">
        <f>IF(K17="","",IF(K17="Muy Baja",0.2,IF(K17="Baja",0.4,IF(K17="Media",0.6,IF(K17="Alta",0.8,IF(K17="Muy Alta",1,))))))</f>
        <v>0.4</v>
      </c>
      <c r="M17" s="584" t="s">
        <v>48</v>
      </c>
      <c r="N17" s="583" t="str">
        <f>IF(M17="","",IF(NOT(ISERROR(MATCH(M17,'[1]Tabla Impacto'!$B$37:$B$39,0))),'[1]Tabla Impacto'!$F$37&amp;"Por favor no seleccionar los criterios de impacto(Afectación Económica o presupuestal y Pérdida Reputacional)",M17))</f>
        <v xml:space="preserve">     Genera medianas consecuencias sobre la entidad</v>
      </c>
      <c r="O17" s="745" t="s">
        <v>636</v>
      </c>
      <c r="P17" s="583">
        <v>0.6</v>
      </c>
      <c r="Q17" s="745" t="s">
        <v>636</v>
      </c>
      <c r="R17" s="26">
        <v>1</v>
      </c>
      <c r="S17" s="401" t="s">
        <v>68</v>
      </c>
      <c r="T17" s="401" t="s">
        <v>50</v>
      </c>
      <c r="U17" s="26" t="str">
        <f t="shared" si="0"/>
        <v>Probabilidad</v>
      </c>
      <c r="V17" s="28" t="s">
        <v>51</v>
      </c>
      <c r="W17" s="28" t="s">
        <v>52</v>
      </c>
      <c r="X17" s="29" t="str">
        <f t="shared" si="1"/>
        <v>30%</v>
      </c>
      <c r="Y17" s="28" t="s">
        <v>53</v>
      </c>
      <c r="Z17" s="28" t="s">
        <v>54</v>
      </c>
      <c r="AA17" s="28" t="s">
        <v>55</v>
      </c>
      <c r="AB17" s="30">
        <f t="shared" si="4"/>
        <v>0.28000000000000003</v>
      </c>
      <c r="AC17" s="34" t="str">
        <f>IFERROR(IF(AB17="","",IF(AB17&lt;=0.2,"Muy Baja",IF(AB17&lt;=0.4,"Baja",IF(AB17&lt;=0.6,"Media",IF(AB17&lt;=0.8,"Alta","Muy Alta"))))),"")</f>
        <v>Baja</v>
      </c>
      <c r="AD17" s="29">
        <f t="shared" si="2"/>
        <v>0.28000000000000003</v>
      </c>
      <c r="AE17" s="34" t="str">
        <f>IFERROR(IF(AF17="","",IF(AF17&lt;=0.2,"Leve",IF(AF17&lt;=0.4,"Menor",IF(AF17&lt;=0.6,"Moderado",IF(AF17&lt;=0.8,"Mayor","Catastrófico"))))),"")</f>
        <v>Moderado</v>
      </c>
      <c r="AF17" s="29">
        <f t="shared" si="5"/>
        <v>0.6</v>
      </c>
      <c r="AG17" s="35" t="str">
        <f t="shared" si="3"/>
        <v>Moderado</v>
      </c>
      <c r="AH17" s="28" t="s">
        <v>56</v>
      </c>
      <c r="AI17" s="32"/>
      <c r="AJ17" s="32"/>
      <c r="AK17" s="32"/>
      <c r="AL17" s="32"/>
      <c r="AM17" s="32"/>
      <c r="AN17" s="32"/>
      <c r="AO17" s="8"/>
    </row>
    <row r="18" spans="2:41" s="1" customFormat="1" ht="25.5" customHeight="1" x14ac:dyDescent="0.4">
      <c r="B18" s="725"/>
      <c r="C18" s="730"/>
      <c r="D18" s="756"/>
      <c r="E18" s="733"/>
      <c r="F18" s="732"/>
      <c r="G18" s="732"/>
      <c r="H18" s="734"/>
      <c r="I18" s="732"/>
      <c r="J18" s="732"/>
      <c r="K18" s="753"/>
      <c r="L18" s="754"/>
      <c r="M18" s="755"/>
      <c r="N18" s="754">
        <f>IF(NOT(ISERROR(MATCH(M18,_xlfn.ANCHORARRAY(H27),0))),#REF!&amp;"Por favor no seleccionar los criterios de impacto",M18)</f>
        <v>0</v>
      </c>
      <c r="O18" s="746"/>
      <c r="P18" s="754"/>
      <c r="Q18" s="746"/>
      <c r="R18" s="37">
        <v>2</v>
      </c>
      <c r="S18" s="402"/>
      <c r="T18" s="402"/>
      <c r="U18" s="37" t="str">
        <f t="shared" si="0"/>
        <v/>
      </c>
      <c r="V18" s="39"/>
      <c r="W18" s="39"/>
      <c r="X18" s="40" t="str">
        <f t="shared" si="1"/>
        <v/>
      </c>
      <c r="Y18" s="39"/>
      <c r="Z18" s="39"/>
      <c r="AA18" s="39"/>
      <c r="AB18" s="41" t="str">
        <f t="shared" si="4"/>
        <v/>
      </c>
      <c r="AC18" s="42" t="str">
        <f t="shared" si="6"/>
        <v/>
      </c>
      <c r="AD18" s="40" t="str">
        <f t="shared" si="2"/>
        <v/>
      </c>
      <c r="AE18" s="42" t="str">
        <f t="shared" si="7"/>
        <v/>
      </c>
      <c r="AF18" s="40" t="str">
        <f t="shared" si="5"/>
        <v/>
      </c>
      <c r="AG18" s="43" t="str">
        <f t="shared" si="3"/>
        <v/>
      </c>
      <c r="AH18" s="39"/>
      <c r="AI18" s="44"/>
      <c r="AJ18" s="44"/>
      <c r="AK18" s="44"/>
      <c r="AL18" s="44"/>
      <c r="AM18" s="44"/>
      <c r="AN18" s="44"/>
      <c r="AO18" s="8"/>
    </row>
    <row r="19" spans="2:41" s="1" customFormat="1" ht="25.5" customHeight="1" thickBot="1" x14ac:dyDescent="0.35">
      <c r="B19" s="725"/>
      <c r="C19" s="730"/>
      <c r="D19" s="747"/>
      <c r="E19" s="748"/>
      <c r="F19" s="748"/>
      <c r="G19" s="748"/>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6"/>
      <c r="AH19" s="45"/>
      <c r="AI19" s="45"/>
      <c r="AJ19" s="45"/>
      <c r="AK19" s="45"/>
      <c r="AL19" s="45"/>
      <c r="AM19" s="45"/>
      <c r="AN19" s="47"/>
      <c r="AO19" s="8"/>
    </row>
    <row r="20" spans="2:41" s="1" customFormat="1" ht="25.5" customHeight="1" thickBot="1" x14ac:dyDescent="0.35">
      <c r="B20" s="725"/>
      <c r="C20" s="48" t="s">
        <v>1</v>
      </c>
      <c r="D20" s="48" t="s">
        <v>2</v>
      </c>
      <c r="E20" s="49" t="s">
        <v>6</v>
      </c>
      <c r="F20" s="49" t="s">
        <v>7</v>
      </c>
      <c r="G20" s="49" t="s">
        <v>8</v>
      </c>
      <c r="H20" s="49" t="s">
        <v>9</v>
      </c>
      <c r="I20" s="49" t="s">
        <v>10</v>
      </c>
      <c r="J20" s="48" t="s">
        <v>11</v>
      </c>
      <c r="K20" s="48" t="s">
        <v>12</v>
      </c>
      <c r="L20" s="48" t="s">
        <v>13</v>
      </c>
      <c r="M20" s="48" t="s">
        <v>14</v>
      </c>
      <c r="N20" s="48" t="s">
        <v>15</v>
      </c>
      <c r="O20" s="48" t="s">
        <v>16</v>
      </c>
      <c r="P20" s="48" t="s">
        <v>13</v>
      </c>
      <c r="Q20" s="48" t="s">
        <v>17</v>
      </c>
      <c r="R20" s="48" t="s">
        <v>18</v>
      </c>
      <c r="S20" s="48" t="s">
        <v>19</v>
      </c>
      <c r="T20" s="48" t="s">
        <v>20</v>
      </c>
      <c r="U20" s="48" t="s">
        <v>21</v>
      </c>
      <c r="V20" s="48" t="s">
        <v>35</v>
      </c>
      <c r="W20" s="48" t="s">
        <v>36</v>
      </c>
      <c r="X20" s="48" t="s">
        <v>37</v>
      </c>
      <c r="Y20" s="48" t="s">
        <v>38</v>
      </c>
      <c r="Z20" s="48" t="s">
        <v>39</v>
      </c>
      <c r="AA20" s="49" t="s">
        <v>40</v>
      </c>
      <c r="AB20" s="48" t="s">
        <v>24</v>
      </c>
      <c r="AC20" s="48" t="s">
        <v>25</v>
      </c>
      <c r="AD20" s="49" t="s">
        <v>13</v>
      </c>
      <c r="AE20" s="48" t="s">
        <v>26</v>
      </c>
      <c r="AF20" s="49" t="s">
        <v>13</v>
      </c>
      <c r="AG20" s="48" t="s">
        <v>27</v>
      </c>
      <c r="AH20" s="49" t="s">
        <v>28</v>
      </c>
      <c r="AI20" s="48" t="s">
        <v>70</v>
      </c>
      <c r="AJ20" s="49" t="s">
        <v>30</v>
      </c>
      <c r="AK20" s="48" t="s">
        <v>31</v>
      </c>
      <c r="AL20" s="48" t="s">
        <v>32</v>
      </c>
      <c r="AM20" s="49" t="s">
        <v>33</v>
      </c>
      <c r="AN20" s="49" t="s">
        <v>34</v>
      </c>
      <c r="AO20" s="8"/>
    </row>
    <row r="21" spans="2:41" s="1" customFormat="1" ht="25.5" customHeight="1" thickBot="1" x14ac:dyDescent="0.35">
      <c r="B21" s="725"/>
      <c r="C21" s="597" t="s">
        <v>518</v>
      </c>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2"/>
      <c r="AJ21" s="51"/>
      <c r="AK21" s="51"/>
      <c r="AL21" s="51"/>
      <c r="AM21" s="51"/>
      <c r="AN21" s="53"/>
      <c r="AO21" s="8"/>
    </row>
    <row r="22" spans="2:41" s="1" customFormat="1" ht="25.5" customHeight="1" x14ac:dyDescent="0.3">
      <c r="B22" s="725"/>
      <c r="C22" s="749" t="s">
        <v>519</v>
      </c>
      <c r="D22" s="751">
        <v>1</v>
      </c>
      <c r="E22" s="605" t="s">
        <v>42</v>
      </c>
      <c r="F22" s="605" t="s">
        <v>71</v>
      </c>
      <c r="G22" s="605" t="s">
        <v>72</v>
      </c>
      <c r="H22" s="752" t="s">
        <v>393</v>
      </c>
      <c r="I22" s="605" t="s">
        <v>73</v>
      </c>
      <c r="J22" s="605" t="s">
        <v>74</v>
      </c>
      <c r="K22" s="606" t="s">
        <v>75</v>
      </c>
      <c r="L22" s="607">
        <f>IF(K22="","",IF(K22="Muy Baja",0.2,IF(K22="Baja",0.4,IF(K22="Media",0.6,IF(K22="Alta",0.8,IF(K22="Muy Alta",1,))))))</f>
        <v>0.2</v>
      </c>
      <c r="M22" s="744" t="s">
        <v>76</v>
      </c>
      <c r="N22" s="607" t="str">
        <f>IF(M22="","",IF(NOT(ISERROR(MATCH(M22,'[2]Tabla Impacto'!$B$37:$B$39,0))),'[2]Tabla Impacto'!$F$37&amp;"Por favor no seleccionar los criterios de impacto(Afectación Económica o presupuestal y Pérdida Reputacional)",M22))</f>
        <v xml:space="preserve">     Entre 100 y 500 SMLMV </v>
      </c>
      <c r="O22" s="606" t="s">
        <v>119</v>
      </c>
      <c r="P22" s="607">
        <f>IF(O22="","",IF(O22="Leve",0.2,IF(O22="Menor",0.4,IF(O22="Moderado",0.6,IF(O22="Mayor",0.8,IF(O22="Catastrófico",1,))))))</f>
        <v>0.8</v>
      </c>
      <c r="Q22" s="608" t="str">
        <f>IF(OR(AND(K22="Muy Baja",O22="Leve"),AND(K22="Muy Baja",O22="Menor"),AND(K22="Baja",O22="Leve")),"Bajo",IF(OR(AND(K22="Muy baja",O22="Moderado"),AND(K22="Baja",O22="Menor"),AND(K22="Baja",O22="Moderado"),AND(K22="Media",O22="Leve"),AND(K22="Media",O22="Menor"),AND(K22="Media",O22="Moderado"),AND(K22="Alta",O22="Leve"),AND(K22="Alta",O22="Menor")),"Moderado",IF(OR(AND(K22="Muy Baja",O22="Mayor"),AND(K22="Baja",O22="Mayor"),AND(K22="Media",O22="Mayor"),AND(K22="Alta",O22="Moderado"),AND(K22="Alta",O22="Mayor"),AND(K22="Muy Alta",O22="Leve"),AND(K22="Muy Alta",O22="Menor"),AND(K22="Muy Alta",O22="Moderado"),AND(K22="Muy Alta",O22="Mayor")),"Alto",IF(OR(AND(K22="Muy Baja",O22="Catastrófico"),AND(K22="Baja",O22="Catastrófico"),AND(K22="Media",O22="Catastrófico"),AND(K22="Alta",O22="Catastrófico"),AND(K22="Muy Alta",O22="Catastrófico")),"Extremo",""))))</f>
        <v>Alto</v>
      </c>
      <c r="R22" s="14">
        <v>1</v>
      </c>
      <c r="S22" s="54" t="s">
        <v>77</v>
      </c>
      <c r="T22" s="55" t="s">
        <v>396</v>
      </c>
      <c r="U22" s="14" t="s">
        <v>78</v>
      </c>
      <c r="V22" s="56" t="s">
        <v>79</v>
      </c>
      <c r="W22" s="56" t="s">
        <v>80</v>
      </c>
      <c r="X22" s="18" t="str">
        <f>IF(AND(V22="Preventivo",W22="Automático"),"50%",IF(AND(V22="Preventivo",W22="Manual"),"40%",IF(AND(V22="Detectivo",W22="Automático"),"40%",IF(AND(V22="Detectivo",W22="Manual"),"30%",IF(AND(V22="Correctivo",W22="Automático"),"35%",IF(AND(V22="Correctivo",W22="Manual"),"25%",""))))))</f>
        <v>40%</v>
      </c>
      <c r="Y22" s="56" t="s">
        <v>53</v>
      </c>
      <c r="Z22" s="56" t="s">
        <v>54</v>
      </c>
      <c r="AA22" s="56" t="s">
        <v>81</v>
      </c>
      <c r="AB22" s="19">
        <f>IFERROR(IF(U22="Probabilidad",(L22-(+L22*X22)),IF(U22="Impacto",L22,"")),"")</f>
        <v>0.12</v>
      </c>
      <c r="AC22" s="12" t="str">
        <f>IFERROR(IF(AB22="","",IF(AB22&lt;=0.2,"Muy Baja",IF(AB22&lt;=0.4,"Baja",IF(AB22&lt;=0.6,"Media",IF(AB22&lt;=0.8,"Alta","Muy Alta"))))),"")</f>
        <v>Muy Baja</v>
      </c>
      <c r="AD22" s="18">
        <f>+AB22</f>
        <v>0.12</v>
      </c>
      <c r="AE22" s="12" t="str">
        <f>IFERROR(IF(AF22="","",IF(AF22&lt;=0.2,"Leve",IF(AF22&lt;=0.4,"Menor",IF(AF22&lt;=0.6,"Moderado",IF(AF22&lt;=0.8,"Mayor","Catastrófico"))))),"")</f>
        <v>Mayor</v>
      </c>
      <c r="AF22" s="18">
        <f>IFERROR(IF(U22="Impacto",(P22-(+P22*X22)),IF(U22="Probabilidad",P22,"")),"")</f>
        <v>0.8</v>
      </c>
      <c r="AG22" s="13" t="str">
        <f>IFERROR(IF(OR(AND(AC22="Muy Baja",AE22="Leve"),AND(AC22="Muy Baja",AE22="Menor"),AND(AC22="Baja",AE22="Leve")),"Bajo",IF(OR(AND(AC22="Muy baja",AE22="Moderado"),AND(AC22="Baja",AE22="Menor"),AND(AC22="Baja",AE22="Moderado"),AND(AC22="Media",AE22="Leve"),AND(AC22="Media",AE22="Menor"),AND(AC22="Media",AE22="Moderado"),AND(AC22="Alta",AE22="Leve"),AND(AC22="Alta",AE22="Menor")),"Moderado",IF(OR(AND(AC22="Muy Baja",AE22="Mayor"),AND(AC22="Baja",AE22="Mayor"),AND(AC22="Media",AE22="Mayor"),AND(AC22="Alta",AE22="Moderado"),AND(AC22="Alta",AE22="Mayor"),AND(AC22="Muy Alta",AE22="Leve"),AND(AC22="Muy Alta",AE22="Menor"),AND(AC22="Muy Alta",AE22="Moderado"),AND(AC22="Muy Alta",AE22="Mayor")),"Alto",IF(OR(AND(AC22="Muy Baja",AE22="Catastrófico"),AND(AC22="Baja",AE22="Catastrófico"),AND(AC22="Media",AE22="Catastrófico"),AND(AC22="Alta",AE22="Catastrófico"),AND(AC22="Muy Alta",AE22="Catastrófico")),"Extremo","")))),"")</f>
        <v>Alto</v>
      </c>
      <c r="AH22" s="56"/>
      <c r="AI22" s="57"/>
      <c r="AJ22" s="57"/>
      <c r="AK22" s="57"/>
      <c r="AL22" s="57"/>
      <c r="AM22" s="57"/>
      <c r="AN22" s="57"/>
      <c r="AO22" s="8"/>
    </row>
    <row r="23" spans="2:41" s="1" customFormat="1" ht="25.5" customHeight="1" x14ac:dyDescent="0.3">
      <c r="B23" s="725"/>
      <c r="C23" s="749"/>
      <c r="D23" s="751"/>
      <c r="E23" s="580"/>
      <c r="F23" s="580"/>
      <c r="G23" s="580"/>
      <c r="H23" s="662"/>
      <c r="I23" s="580"/>
      <c r="J23" s="580"/>
      <c r="K23" s="582"/>
      <c r="L23" s="583"/>
      <c r="M23" s="584"/>
      <c r="N23" s="583">
        <f>IF(NOT(ISERROR(MATCH(M23,_xlfn.ANCHORARRAY(H26),0))),#REF!&amp;"Por favor no seleccionar los criterios de impacto",M23)</f>
        <v>0</v>
      </c>
      <c r="O23" s="582"/>
      <c r="P23" s="583"/>
      <c r="Q23" s="585"/>
      <c r="R23" s="26">
        <v>2</v>
      </c>
      <c r="S23" s="363" t="s">
        <v>395</v>
      </c>
      <c r="T23" s="27"/>
      <c r="U23" s="26" t="str">
        <f>IF(OR(V23="Preventivo",V23="Detectivo"),"Probabilidad",IF(V23="Correctivo","Impacto",""))</f>
        <v/>
      </c>
      <c r="V23" s="28"/>
      <c r="W23" s="28"/>
      <c r="X23" s="29" t="str">
        <f>IF(AND(V23="Preventivo",W23="Automático"),"50%",IF(AND(V23="Preventivo",W23="Manual"),"40%",IF(AND(V23="Detectivo",W23="Automático"),"40%",IF(AND(V23="Detectivo",W23="Manual"),"30%",IF(AND(V23="Correctivo",W23="Automático"),"35%",IF(AND(V23="Correctivo",W23="Manual"),"25%",""))))))</f>
        <v/>
      </c>
      <c r="Y23" s="28"/>
      <c r="Z23" s="28"/>
      <c r="AA23" s="28"/>
      <c r="AB23" s="30" t="str">
        <f>IFERROR(IF(U23="Probabilidad",(L23-(+L23*X23)),IF(U23="Impacto",L23,"")),"")</f>
        <v/>
      </c>
      <c r="AC23" s="58" t="str">
        <f>IFERROR(IF(AB23="","",IF(AB23&lt;=0.2,"Muy Baja",IF(AB23&lt;=0.4,"Baja",IF(AB23&lt;=0.6,"Media",IF(AB23&lt;=0.8,"Alta","Muy Alta"))))),"")</f>
        <v/>
      </c>
      <c r="AD23" s="29" t="str">
        <f>+AB23</f>
        <v/>
      </c>
      <c r="AE23" s="58" t="str">
        <f>IFERROR(IF(AF23="","",IF(AF23&lt;=0.2,"Leve",IF(AF23&lt;=0.4,"Menor",IF(AF23&lt;=0.6,"Moderado",IF(AF23&lt;=0.8,"Mayor","Catastrófico"))))),"")</f>
        <v/>
      </c>
      <c r="AF23" s="29" t="str">
        <f>IFERROR(IF(U23="Impacto",(P23-(+P23*X23)),IF(U23="Probabilidad",P23,"")),"")</f>
        <v/>
      </c>
      <c r="AG23" s="59" t="str">
        <f>IFERROR(IF(OR(AND(AC23="Muy Baja",AE23="Leve"),AND(AC23="Muy Baja",AE23="Menor"),AND(AC23="Baja",AE23="Leve")),"Bajo",IF(OR(AND(AC23="Muy baja",AE23="Moderado"),AND(AC23="Baja",AE23="Menor"),AND(AC23="Baja",AE23="Moderado"),AND(AC23="Media",AE23="Leve"),AND(AC23="Media",AE23="Menor"),AND(AC23="Media",AE23="Moderado"),AND(AC23="Alta",AE23="Leve"),AND(AC23="Alta",AE23="Menor")),"Moderado",IF(OR(AND(AC23="Muy Baja",AE23="Mayor"),AND(AC23="Baja",AE23="Mayor"),AND(AC23="Media",AE23="Mayor"),AND(AC23="Alta",AE23="Moderado"),AND(AC23="Alta",AE23="Mayor"),AND(AC23="Muy Alta",AE23="Leve"),AND(AC23="Muy Alta",AE23="Menor"),AND(AC23="Muy Alta",AE23="Moderado"),AND(AC23="Muy Alta",AE23="Mayor")),"Alto",IF(OR(AND(AC23="Muy Baja",AE23="Catastrófico"),AND(AC23="Baja",AE23="Catastrófico"),AND(AC23="Media",AE23="Catastrófico"),AND(AC23="Alta",AE23="Catastrófico"),AND(AC23="Muy Alta",AE23="Catastrófico")),"Extremo","")))),"")</f>
        <v/>
      </c>
      <c r="AH23" s="28"/>
      <c r="AI23" s="60"/>
      <c r="AJ23" s="60"/>
      <c r="AK23" s="60"/>
      <c r="AL23" s="60"/>
      <c r="AM23" s="60"/>
      <c r="AN23" s="60"/>
      <c r="AO23" s="8"/>
    </row>
    <row r="24" spans="2:41" s="1" customFormat="1" ht="25.5" customHeight="1" x14ac:dyDescent="0.3">
      <c r="B24" s="725"/>
      <c r="C24" s="749"/>
      <c r="D24" s="761">
        <v>2</v>
      </c>
      <c r="E24" s="580" t="s">
        <v>42</v>
      </c>
      <c r="F24" s="580" t="s">
        <v>82</v>
      </c>
      <c r="G24" s="580" t="s">
        <v>83</v>
      </c>
      <c r="H24" s="581" t="s">
        <v>394</v>
      </c>
      <c r="I24" s="580" t="s">
        <v>73</v>
      </c>
      <c r="J24" s="580" t="s">
        <v>74</v>
      </c>
      <c r="K24" s="582" t="s">
        <v>75</v>
      </c>
      <c r="L24" s="583">
        <f>IF(K24="","",IF(K24="Muy Baja",0.2,IF(K24="Baja",0.4,IF(K24="Media",0.6,IF(K24="Alta",0.8,IF(K24="Muy Alta",1,))))))</f>
        <v>0.2</v>
      </c>
      <c r="M24" s="584" t="s">
        <v>76</v>
      </c>
      <c r="N24" s="583" t="str">
        <f>IF(M24="","",IF(NOT(ISERROR(MATCH(M24,'[2]Tabla Impacto'!$B$37:$B$39,0))),'[2]Tabla Impacto'!$F$37&amp;"Por favor no seleccionar los criterios de impacto(Afectación Económica o presupuestal y Pérdida Reputacional)",M24))</f>
        <v xml:space="preserve">     Entre 100 y 500 SMLMV </v>
      </c>
      <c r="O24" s="582" t="s">
        <v>119</v>
      </c>
      <c r="P24" s="583">
        <f>IF(O24="","",IF(O24="Leve",0.2,IF(O24="Menor",0.4,IF(O24="Moderado",0.6,IF(O24="Mayor",0.8,IF(O24="Catastrófico",1,))))))</f>
        <v>0.8</v>
      </c>
      <c r="Q24" s="585" t="str">
        <f>IF(OR(AND(K24="Muy Baja",O24="Leve"),AND(K24="Muy Baja",O24="Menor"),AND(K24="Baja",O24="Leve")),"Bajo",IF(OR(AND(K24="Muy baja",O24="Moderado"),AND(K24="Baja",O24="Menor"),AND(K24="Baja",O24="Moderado"),AND(K24="Media",O24="Leve"),AND(K24="Media",O24="Menor"),AND(K24="Media",O24="Moderado"),AND(K24="Alta",O24="Leve"),AND(K24="Alta",O24="Menor")),"Moderado",IF(OR(AND(K24="Muy Baja",O24="Mayor"),AND(K24="Baja",O24="Mayor"),AND(K24="Media",O24="Mayor"),AND(K24="Alta",O24="Moderado"),AND(K24="Alta",O24="Mayor"),AND(K24="Muy Alta",O24="Leve"),AND(K24="Muy Alta",O24="Menor"),AND(K24="Muy Alta",O24="Moderado"),AND(K24="Muy Alta",O24="Mayor")),"Alto",IF(OR(AND(K24="Muy Baja",O24="Catastrófico"),AND(K24="Baja",O24="Catastrófico"),AND(K24="Media",O24="Catastrófico"),AND(K24="Alta",O24="Catastrófico"),AND(K24="Muy Alta",O24="Catastrófico")),"Extremo",""))))</f>
        <v>Alto</v>
      </c>
      <c r="R24" s="26">
        <v>1</v>
      </c>
      <c r="S24" s="27" t="s">
        <v>397</v>
      </c>
      <c r="T24" s="61" t="s">
        <v>398</v>
      </c>
      <c r="U24" s="26" t="s">
        <v>78</v>
      </c>
      <c r="V24" s="62" t="s">
        <v>84</v>
      </c>
      <c r="W24" s="28" t="s">
        <v>80</v>
      </c>
      <c r="X24" s="29" t="str">
        <f>IF(AND(V24="Preventivo",W24="Automático"),"50%",IF(AND(V24="Preventivo",W24="Manual"),"40%",IF(AND(V24="Detectivo",W24="Automático"),"40%",IF(AND(V24="Detectivo",W24="Manual"),"30%",IF(AND(V24="Correctivo",W24="Automático"),"35%",IF(AND(V24="Correctivo",W24="Manual"),"25%",""))))))</f>
        <v>40%</v>
      </c>
      <c r="Y24" s="62" t="s">
        <v>53</v>
      </c>
      <c r="Z24" s="62" t="s">
        <v>54</v>
      </c>
      <c r="AA24" s="28" t="s">
        <v>81</v>
      </c>
      <c r="AB24" s="30">
        <f>IFERROR(IF(U24="Probabilidad",(L24-(+L24*X24)),IF(U24="Impacto",L24,"")),"")</f>
        <v>0.12</v>
      </c>
      <c r="AC24" s="24" t="str">
        <f>IFERROR(IF(AB24="","",IF(AB24&lt;=0.2,"Muy Baja",IF(AB24&lt;=0.4,"Baja",IF(AB24&lt;=0.6,"Media",IF(AB24&lt;=0.8,"Alta","Muy Alta"))))),"")</f>
        <v>Muy Baja</v>
      </c>
      <c r="AD24" s="29">
        <f>+AB24</f>
        <v>0.12</v>
      </c>
      <c r="AE24" s="24" t="str">
        <f>IFERROR(IF(AF24="","",IF(AF24&lt;=0.2,"Leve",IF(AF24&lt;=0.4,"Menor",IF(AF24&lt;=0.6,"Moderado",IF(AF24&lt;=0.8,"Mayor","Catastrófico"))))),"")</f>
        <v>Mayor</v>
      </c>
      <c r="AF24" s="29">
        <f>IFERROR(IF(U24="Impacto",(P24-(+P24*X24)),IF(U24="Probabilidad",P24,"")),"")</f>
        <v>0.8</v>
      </c>
      <c r="AG24" s="25" t="str">
        <f>IFERROR(IF(OR(AND(AC24="Muy Baja",AE24="Leve"),AND(AC24="Muy Baja",AE24="Menor"),AND(AC24="Baja",AE24="Leve")),"Bajo",IF(OR(AND(AC24="Muy baja",AE24="Moderado"),AND(AC24="Baja",AE24="Menor"),AND(AC24="Baja",AE24="Moderado"),AND(AC24="Media",AE24="Leve"),AND(AC24="Media",AE24="Menor"),AND(AC24="Media",AE24="Moderado"),AND(AC24="Alta",AE24="Leve"),AND(AC24="Alta",AE24="Menor")),"Moderado",IF(OR(AND(AC24="Muy Baja",AE24="Mayor"),AND(AC24="Baja",AE24="Mayor"),AND(AC24="Media",AE24="Mayor"),AND(AC24="Alta",AE24="Moderado"),AND(AC24="Alta",AE24="Mayor"),AND(AC24="Muy Alta",AE24="Leve"),AND(AC24="Muy Alta",AE24="Menor"),AND(AC24="Muy Alta",AE24="Moderado"),AND(AC24="Muy Alta",AE24="Mayor")),"Alto",IF(OR(AND(AC24="Muy Baja",AE24="Catastrófico"),AND(AC24="Baja",AE24="Catastrófico"),AND(AC24="Media",AE24="Catastrófico"),AND(AC24="Alta",AE24="Catastrófico"),AND(AC24="Muy Alta",AE24="Catastrófico")),"Extremo","")))),"")</f>
        <v>Alto</v>
      </c>
      <c r="AH24" s="28"/>
      <c r="AI24" s="60"/>
      <c r="AJ24" s="60"/>
      <c r="AK24" s="60"/>
      <c r="AL24" s="60"/>
      <c r="AM24" s="60"/>
      <c r="AN24" s="60"/>
      <c r="AO24" s="8"/>
    </row>
    <row r="25" spans="2:41" s="1" customFormat="1" ht="25.5" customHeight="1" x14ac:dyDescent="0.3">
      <c r="B25" s="725"/>
      <c r="C25" s="749"/>
      <c r="D25" s="761"/>
      <c r="E25" s="580"/>
      <c r="F25" s="580"/>
      <c r="G25" s="580"/>
      <c r="H25" s="581"/>
      <c r="I25" s="580"/>
      <c r="J25" s="580"/>
      <c r="K25" s="582"/>
      <c r="L25" s="583"/>
      <c r="M25" s="584"/>
      <c r="N25" s="583">
        <f>IF(NOT(ISERROR(MATCH(M25,_xlfn.ANCHORARRAY(#REF!),0))),#REF!&amp;"Por favor no seleccionar los criterios de impacto",M25)</f>
        <v>0</v>
      </c>
      <c r="O25" s="582"/>
      <c r="P25" s="583"/>
      <c r="Q25" s="585"/>
      <c r="R25" s="26">
        <v>2</v>
      </c>
      <c r="S25" s="27"/>
      <c r="T25" s="27"/>
      <c r="U25" s="26" t="str">
        <f>IF(OR(V25="Preventivo",V25="Detectivo"),"Probabilidad",IF(V25="Correctivo","Impacto",""))</f>
        <v/>
      </c>
      <c r="V25" s="28"/>
      <c r="W25" s="28"/>
      <c r="X25" s="29" t="str">
        <f>IF(AND(V25="Preventivo",W25="Automático"),"50%",IF(AND(V25="Preventivo",W25="Manual"),"40%",IF(AND(V25="Detectivo",W25="Automático"),"40%",IF(AND(V25="Detectivo",W25="Manual"),"30%",IF(AND(V25="Correctivo",W25="Automático"),"35%",IF(AND(V25="Correctivo",W25="Manual"),"25%",""))))))</f>
        <v/>
      </c>
      <c r="Y25" s="28"/>
      <c r="Z25" s="28"/>
      <c r="AA25" s="62"/>
      <c r="AB25" s="30" t="str">
        <f>IFERROR(IF(U25="Probabilidad",(L25-(+L25*X25)),IF(U25="Impacto",L25,"")),"")</f>
        <v/>
      </c>
      <c r="AC25" s="58" t="str">
        <f>IFERROR(IF(AB25="","",IF(AB25&lt;=0.2,"Muy Baja",IF(AB25&lt;=0.4,"Baja",IF(AB25&lt;=0.6,"Media",IF(AB25&lt;=0.8,"Alta","Muy Alta"))))),"")</f>
        <v/>
      </c>
      <c r="AD25" s="29" t="str">
        <f>+AB25</f>
        <v/>
      </c>
      <c r="AE25" s="58" t="str">
        <f>IFERROR(IF(AF25="","",IF(AF25&lt;=0.2,"Leve",IF(AF25&lt;=0.4,"Menor",IF(AF25&lt;=0.6,"Moderado",IF(AF25&lt;=0.8,"Mayor","Catastrófico"))))),"")</f>
        <v/>
      </c>
      <c r="AF25" s="29" t="str">
        <f>IFERROR(IF(U25="Impacto",(P25-(+P25*X25)),IF(U25="Probabilidad",P25,"")),"")</f>
        <v/>
      </c>
      <c r="AG25" s="59" t="str">
        <f>IFERROR(IF(OR(AND(AC25="Muy Baja",AE25="Leve"),AND(AC25="Muy Baja",AE25="Menor"),AND(AC25="Baja",AE25="Leve")),"Bajo",IF(OR(AND(AC25="Muy baja",AE25="Moderado"),AND(AC25="Baja",AE25="Menor"),AND(AC25="Baja",AE25="Moderado"),AND(AC25="Media",AE25="Leve"),AND(AC25="Media",AE25="Menor"),AND(AC25="Media",AE25="Moderado"),AND(AC25="Alta",AE25="Leve"),AND(AC25="Alta",AE25="Menor")),"Moderado",IF(OR(AND(AC25="Muy Baja",AE25="Mayor"),AND(AC25="Baja",AE25="Mayor"),AND(AC25="Media",AE25="Mayor"),AND(AC25="Alta",AE25="Moderado"),AND(AC25="Alta",AE25="Mayor"),AND(AC25="Muy Alta",AE25="Leve"),AND(AC25="Muy Alta",AE25="Menor"),AND(AC25="Muy Alta",AE25="Moderado"),AND(AC25="Muy Alta",AE25="Mayor")),"Alto",IF(OR(AND(AC25="Muy Baja",AE25="Catastrófico"),AND(AC25="Baja",AE25="Catastrófico"),AND(AC25="Media",AE25="Catastrófico"),AND(AC25="Alta",AE25="Catastrófico"),AND(AC25="Muy Alta",AE25="Catastrófico")),"Extremo","")))),"")</f>
        <v/>
      </c>
      <c r="AH25" s="28"/>
      <c r="AI25" s="60"/>
      <c r="AJ25" s="60"/>
      <c r="AK25" s="60"/>
      <c r="AL25" s="60"/>
      <c r="AM25" s="60"/>
      <c r="AN25" s="60"/>
      <c r="AO25" s="8"/>
    </row>
    <row r="26" spans="2:41" s="1" customFormat="1" ht="25.5" customHeight="1" thickBot="1" x14ac:dyDescent="0.35">
      <c r="B26" s="726"/>
      <c r="C26" s="750"/>
      <c r="D26" s="748"/>
      <c r="E26" s="757"/>
      <c r="F26" s="757"/>
      <c r="G26" s="757"/>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4"/>
      <c r="AH26" s="63"/>
      <c r="AI26" s="63"/>
      <c r="AJ26" s="63"/>
      <c r="AK26" s="63"/>
      <c r="AL26" s="63"/>
      <c r="AM26" s="63"/>
      <c r="AN26" s="65"/>
      <c r="AO26" s="8"/>
    </row>
    <row r="27" spans="2:41" s="1" customFormat="1" ht="25.5" customHeight="1" thickTop="1" thickBot="1" x14ac:dyDescent="0.35">
      <c r="B27" s="774" t="s">
        <v>522</v>
      </c>
      <c r="C27" s="67" t="s">
        <v>1</v>
      </c>
      <c r="D27" s="48" t="s">
        <v>2</v>
      </c>
      <c r="E27" s="49" t="s">
        <v>6</v>
      </c>
      <c r="F27" s="49" t="s">
        <v>7</v>
      </c>
      <c r="G27" s="49" t="s">
        <v>8</v>
      </c>
      <c r="H27" s="49" t="s">
        <v>9</v>
      </c>
      <c r="I27" s="49" t="s">
        <v>10</v>
      </c>
      <c r="J27" s="48" t="s">
        <v>11</v>
      </c>
      <c r="K27" s="48" t="s">
        <v>12</v>
      </c>
      <c r="L27" s="48" t="s">
        <v>13</v>
      </c>
      <c r="M27" s="48" t="s">
        <v>14</v>
      </c>
      <c r="N27" s="48" t="s">
        <v>15</v>
      </c>
      <c r="O27" s="48" t="s">
        <v>16</v>
      </c>
      <c r="P27" s="48" t="s">
        <v>13</v>
      </c>
      <c r="Q27" s="48" t="s">
        <v>17</v>
      </c>
      <c r="R27" s="48" t="s">
        <v>18</v>
      </c>
      <c r="S27" s="48" t="s">
        <v>19</v>
      </c>
      <c r="T27" s="48" t="s">
        <v>20</v>
      </c>
      <c r="U27" s="48" t="s">
        <v>21</v>
      </c>
      <c r="V27" s="48" t="s">
        <v>35</v>
      </c>
      <c r="W27" s="48" t="s">
        <v>36</v>
      </c>
      <c r="X27" s="48" t="s">
        <v>37</v>
      </c>
      <c r="Y27" s="48" t="s">
        <v>38</v>
      </c>
      <c r="Z27" s="48" t="s">
        <v>39</v>
      </c>
      <c r="AA27" s="49" t="s">
        <v>40</v>
      </c>
      <c r="AB27" s="48" t="s">
        <v>24</v>
      </c>
      <c r="AC27" s="48" t="s">
        <v>25</v>
      </c>
      <c r="AD27" s="49" t="s">
        <v>13</v>
      </c>
      <c r="AE27" s="48" t="s">
        <v>26</v>
      </c>
      <c r="AF27" s="49" t="s">
        <v>13</v>
      </c>
      <c r="AG27" s="48" t="s">
        <v>27</v>
      </c>
      <c r="AH27" s="49" t="s">
        <v>28</v>
      </c>
      <c r="AI27" s="68" t="s">
        <v>70</v>
      </c>
      <c r="AJ27" s="69" t="s">
        <v>30</v>
      </c>
      <c r="AK27" s="68" t="s">
        <v>31</v>
      </c>
      <c r="AL27" s="68" t="s">
        <v>32</v>
      </c>
      <c r="AM27" s="69" t="s">
        <v>33</v>
      </c>
      <c r="AN27" s="69" t="s">
        <v>34</v>
      </c>
      <c r="AO27" s="8"/>
    </row>
    <row r="28" spans="2:41" s="1" customFormat="1" ht="25.5" customHeight="1" thickBot="1" x14ac:dyDescent="0.35">
      <c r="B28" s="775"/>
      <c r="C28" s="597" t="s">
        <v>524</v>
      </c>
      <c r="D28" s="598"/>
      <c r="E28" s="598"/>
      <c r="F28" s="598"/>
      <c r="G28" s="598"/>
      <c r="H28" s="598"/>
      <c r="I28" s="598"/>
      <c r="J28" s="598"/>
      <c r="K28" s="598"/>
      <c r="L28" s="598"/>
      <c r="M28" s="598"/>
      <c r="N28" s="598"/>
      <c r="O28" s="598"/>
      <c r="P28" s="598"/>
      <c r="Q28" s="598"/>
      <c r="R28" s="598"/>
      <c r="S28" s="598"/>
      <c r="T28" s="598"/>
      <c r="U28" s="598"/>
      <c r="V28" s="598"/>
      <c r="W28" s="598"/>
      <c r="X28" s="598"/>
      <c r="Y28" s="598"/>
      <c r="Z28" s="598"/>
      <c r="AA28" s="598"/>
      <c r="AB28" s="598"/>
      <c r="AC28" s="598"/>
      <c r="AD28" s="598"/>
      <c r="AE28" s="598"/>
      <c r="AF28" s="598"/>
      <c r="AG28" s="598"/>
      <c r="AH28" s="599"/>
      <c r="AI28" s="70"/>
      <c r="AJ28" s="70"/>
      <c r="AK28" s="70"/>
      <c r="AL28" s="70"/>
      <c r="AM28" s="70"/>
      <c r="AN28" s="70"/>
      <c r="AO28" s="8"/>
    </row>
    <row r="29" spans="2:41" s="1" customFormat="1" ht="144" x14ac:dyDescent="0.3">
      <c r="B29" s="775"/>
      <c r="C29" s="996" t="s">
        <v>571</v>
      </c>
      <c r="D29" s="731">
        <v>1</v>
      </c>
      <c r="E29" s="766" t="s">
        <v>112</v>
      </c>
      <c r="F29" s="641" t="s">
        <v>436</v>
      </c>
      <c r="G29" s="641" t="s">
        <v>437</v>
      </c>
      <c r="H29" s="643" t="s">
        <v>438</v>
      </c>
      <c r="I29" s="641" t="s">
        <v>73</v>
      </c>
      <c r="J29" s="641" t="s">
        <v>86</v>
      </c>
      <c r="K29" s="797" t="s">
        <v>102</v>
      </c>
      <c r="L29" s="647">
        <f t="shared" ref="L29" si="8">IF(K29="","",IF(K29="Muy Baja",0.2,IF(K29="Baja",0.4,IF(K29="Media",0.6,IF(K29="Alta",0.8,IF(K29="Muy Alta",1,))))))</f>
        <v>0.8</v>
      </c>
      <c r="M29" s="649" t="s">
        <v>142</v>
      </c>
      <c r="N29" s="647" t="str">
        <f>IF(M29="","",IF(NOT(ISERROR(MATCH(M29,'[3]Tabla Impacto'!$B$37:$B$39,0))),'[3]Tabla Impacto'!$F$37&amp;"Por favor no seleccionar los criterios de impacto(Afectación Económica o presupuestal y Pérdida Reputacional)",M29))</f>
        <v xml:space="preserve">     Genera altas consecuencias sobre la entidad</v>
      </c>
      <c r="O29" s="790" t="s">
        <v>119</v>
      </c>
      <c r="P29" s="792">
        <f t="shared" ref="P29" si="9">IF(O29="","",IF(O29="Leve",0.2,IF(O29="Menor",0.4,IF(O29="Moderado",0.6,IF(O29="Mayor",0.8,IF(O29="Catastrófico",1,))))))</f>
        <v>0.8</v>
      </c>
      <c r="Q29" s="794" t="str">
        <f t="shared" ref="Q29" si="10">IF(OR(AND(K29="Muy Baja",O29="Leve"),AND(K29="Muy Baja",O29="Menor"),AND(K29="Baja",O29="Leve")),"Bajo",IF(OR(AND(K29="Muy baja",O29="Moderado"),AND(K29="Baja",O29="Menor"),AND(K29="Baja",O29="Moderado"),AND(K29="Media",O29="Leve"),AND(K29="Media",O29="Menor"),AND(K29="Media",O29="Moderado"),AND(K29="Alta",O29="Leve"),AND(K29="Alta",O29="Menor")),"Moderado",IF(OR(AND(K29="Muy Baja",O29="Mayor"),AND(K29="Baja",O29="Mayor"),AND(K29="Media",O29="Mayor"),AND(K29="Alta",O29="Moderado"),AND(K29="Alta",O29="Mayor"),AND(K29="Muy Alta",O29="Leve"),AND(K29="Muy Alta",O29="Menor"),AND(K29="Muy Alta",O29="Moderado"),AND(K29="Muy Alta",O29="Mayor")),"Alto",IF(OR(AND(K29="Muy Baja",O29="Catastrófico"),AND(K29="Baja",O29="Catastrófico"),AND(K29="Media",O29="Catastrófico"),AND(K29="Alta",O29="Catastrófico"),AND(K29="Muy Alta",O29="Catastrófico")),"Extremo",""))))</f>
        <v>Alto</v>
      </c>
      <c r="R29" s="426">
        <v>1</v>
      </c>
      <c r="S29" s="427" t="s">
        <v>439</v>
      </c>
      <c r="T29" s="427" t="s">
        <v>440</v>
      </c>
      <c r="U29" s="426" t="str">
        <f t="shared" ref="U29:U30" si="11">IF(OR(V29="Preventivo",V29="Detectivo"),"Probabilidad",IF(V29="Correctivo","Impacto",""))</f>
        <v>Probabilidad</v>
      </c>
      <c r="V29" s="278" t="s">
        <v>84</v>
      </c>
      <c r="W29" s="278" t="s">
        <v>52</v>
      </c>
      <c r="X29" s="428" t="str">
        <f>IF(AND(V29="Preventivo",W29="Automático"),"50%",IF(AND(V29="Preventivo",W29="Manual"),"40%",IF(AND(V29="Detectivo",W29="Automático"),"40%",IF(AND(V29="Detectivo",W29="Manual"),"30%",IF(AND(V29="Correctivo",W29="Automático"),"35%",IF(AND(V29="Correctivo",W29="Manual"),"25%",""))))))</f>
        <v>40%</v>
      </c>
      <c r="Y29" s="278" t="s">
        <v>53</v>
      </c>
      <c r="Z29" s="278" t="s">
        <v>54</v>
      </c>
      <c r="AA29" s="278" t="s">
        <v>55</v>
      </c>
      <c r="AB29" s="429">
        <f t="shared" ref="AB29:AB30" si="12">IFERROR(IF(U29="Probabilidad",(L29-(+L29*X29)),IF(U29="Impacto",L29,"")),"")</f>
        <v>0.48</v>
      </c>
      <c r="AC29" s="424" t="str">
        <f>IFERROR(IF(AB29="","",IF(AB29&lt;=0.2,"Muy Baja",IF(AB29&lt;=0.4,"Baja",IF(AB29&lt;=0.6,"Media",IF(AB29&lt;=0.8,"Alta","Muy Alta"))))),"")</f>
        <v>Media</v>
      </c>
      <c r="AD29" s="428">
        <f>+AB29</f>
        <v>0.48</v>
      </c>
      <c r="AE29" s="424" t="str">
        <f>IFERROR(IF(AF29="","",IF(AF29&lt;=0.2,"Leve",IF(AF29&lt;=0.4,"Menor",IF(AF29&lt;=0.6,"Moderado",IF(AF29&lt;=0.8,"Mayor","Catastrófico"))))),"")</f>
        <v>Mayor</v>
      </c>
      <c r="AF29" s="428">
        <f t="shared" ref="AF29:AF30" si="13">IFERROR(IF(U29="Impacto",(P29-(+P29*X29)),IF(U29="Probabilidad",P29,"")),"")</f>
        <v>0.8</v>
      </c>
      <c r="AG29" s="425" t="str">
        <f>IFERROR(IF(OR(AND(AC29="Muy Baja",AE29="Leve"),AND(AC29="Muy Baja",AE29="Menor"),AND(AC29="Baja",AE29="Leve")),"Bajo",IF(OR(AND(AC29="Muy baja",AE29="Moderado"),AND(AC29="Baja",AE29="Menor"),AND(AC29="Baja",AE29="Moderado"),AND(AC29="Media",AE29="Leve"),AND(AC29="Media",AE29="Menor"),AND(AC29="Media",AE29="Moderado"),AND(AC29="Alta",AE29="Leve"),AND(AC29="Alta",AE29="Menor")),"Moderado",IF(OR(AND(AC29="Muy Baja",AE29="Mayor"),AND(AC29="Baja",AE29="Mayor"),AND(AC29="Media",AE29="Mayor"),AND(AC29="Alta",AE29="Moderado"),AND(AC29="Alta",AE29="Mayor"),AND(AC29="Muy Alta",AE29="Leve"),AND(AC29="Muy Alta",AE29="Menor"),AND(AC29="Muy Alta",AE29="Moderado"),AND(AC29="Muy Alta",AE29="Mayor")),"Alto",IF(OR(AND(AC29="Muy Baja",AE29="Catastrófico"),AND(AC29="Baja",AE29="Catastrófico"),AND(AC29="Media",AE29="Catastrófico"),AND(AC29="Alta",AE29="Catastrófico"),AND(AC29="Muy Alta",AE29="Catastrófico")),"Extremo","")))),"")</f>
        <v>Alto</v>
      </c>
      <c r="AH29" s="423" t="s">
        <v>91</v>
      </c>
      <c r="AI29" s="423" t="s">
        <v>441</v>
      </c>
      <c r="AJ29" s="278" t="s">
        <v>442</v>
      </c>
      <c r="AK29" s="430" t="s">
        <v>443</v>
      </c>
      <c r="AL29" s="430" t="s">
        <v>444</v>
      </c>
      <c r="AM29" s="423" t="s">
        <v>108</v>
      </c>
      <c r="AN29" s="431" t="s">
        <v>109</v>
      </c>
      <c r="AO29" s="8"/>
    </row>
    <row r="30" spans="2:41" s="1" customFormat="1" ht="25.5" customHeight="1" x14ac:dyDescent="0.3">
      <c r="B30" s="775"/>
      <c r="C30" s="997"/>
      <c r="D30" s="800"/>
      <c r="E30" s="767"/>
      <c r="F30" s="768"/>
      <c r="G30" s="768"/>
      <c r="H30" s="796"/>
      <c r="I30" s="768"/>
      <c r="J30" s="768"/>
      <c r="K30" s="798"/>
      <c r="L30" s="789"/>
      <c r="M30" s="799"/>
      <c r="N30" s="789">
        <f>IF(NOT(ISERROR(MATCH(M30,_xlfn.ANCHORARRAY(#REF!),0))),#REF!&amp;"Por favor no seleccionar los criterios de impacto",M30)</f>
        <v>0</v>
      </c>
      <c r="O30" s="791"/>
      <c r="P30" s="793"/>
      <c r="Q30" s="795"/>
      <c r="R30" s="435">
        <v>2</v>
      </c>
      <c r="S30" s="436" t="s">
        <v>445</v>
      </c>
      <c r="T30" s="436" t="s">
        <v>446</v>
      </c>
      <c r="U30" s="435" t="str">
        <f t="shared" si="11"/>
        <v>Probabilidad</v>
      </c>
      <c r="V30" s="437" t="s">
        <v>51</v>
      </c>
      <c r="W30" s="437" t="s">
        <v>52</v>
      </c>
      <c r="X30" s="438" t="str">
        <f t="shared" ref="X30" si="14">IF(AND(V30="Preventivo",W30="Automático"),"50%",IF(AND(V30="Preventivo",W30="Manual"),"40%",IF(AND(V30="Detectivo",W30="Automático"),"40%",IF(AND(V30="Detectivo",W30="Manual"),"30%",IF(AND(V30="Correctivo",W30="Automático"),"35%",IF(AND(V30="Correctivo",W30="Manual"),"25%",""))))))</f>
        <v>30%</v>
      </c>
      <c r="Y30" s="437" t="s">
        <v>95</v>
      </c>
      <c r="Z30" s="437" t="s">
        <v>54</v>
      </c>
      <c r="AA30" s="437" t="s">
        <v>90</v>
      </c>
      <c r="AB30" s="439">
        <f t="shared" si="12"/>
        <v>0</v>
      </c>
      <c r="AC30" s="433" t="str">
        <f t="shared" ref="AC30" si="15">IFERROR(IF(AB30="","",IF(AB30&lt;=0.2,"Muy Baja",IF(AB30&lt;=0.4,"Baja",IF(AB30&lt;=0.6,"Media",IF(AB30&lt;=0.8,"Alta","Muy Alta"))))),"")</f>
        <v>Muy Baja</v>
      </c>
      <c r="AD30" s="438">
        <f t="shared" ref="AD30" si="16">+AB30</f>
        <v>0</v>
      </c>
      <c r="AE30" s="433" t="str">
        <f t="shared" ref="AE30" si="17">IFERROR(IF(AF30="","",IF(AF30&lt;=0.2,"Leve",IF(AF30&lt;=0.4,"Menor",IF(AF30&lt;=0.6,"Moderado",IF(AF30&lt;=0.8,"Mayor","Catastrófico"))))),"")</f>
        <v>Leve</v>
      </c>
      <c r="AF30" s="438">
        <f t="shared" si="13"/>
        <v>0</v>
      </c>
      <c r="AG30" s="434" t="str">
        <f t="shared" ref="AG30" si="18">IFERROR(IF(OR(AND(AC30="Muy Baja",AE30="Leve"),AND(AC30="Muy Baja",AE30="Menor"),AND(AC30="Baja",AE30="Leve")),"Bajo",IF(OR(AND(AC30="Muy baja",AE30="Moderado"),AND(AC30="Baja",AE30="Menor"),AND(AC30="Baja",AE30="Moderado"),AND(AC30="Media",AE30="Leve"),AND(AC30="Media",AE30="Menor"),AND(AC30="Media",AE30="Moderado"),AND(AC30="Alta",AE30="Leve"),AND(AC30="Alta",AE30="Menor")),"Moderado",IF(OR(AND(AC30="Muy Baja",AE30="Mayor"),AND(AC30="Baja",AE30="Mayor"),AND(AC30="Media",AE30="Mayor"),AND(AC30="Alta",AE30="Moderado"),AND(AC30="Alta",AE30="Mayor"),AND(AC30="Muy Alta",AE30="Leve"),AND(AC30="Muy Alta",AE30="Menor"),AND(AC30="Muy Alta",AE30="Moderado"),AND(AC30="Muy Alta",AE30="Mayor")),"Alto",IF(OR(AND(AC30="Muy Baja",AE30="Catastrófico"),AND(AC30="Baja",AE30="Catastrófico"),AND(AC30="Media",AE30="Catastrófico"),AND(AC30="Alta",AE30="Catastrófico"),AND(AC30="Muy Alta",AE30="Catastrófico")),"Extremo","")))),"")</f>
        <v>Bajo</v>
      </c>
      <c r="AH30" s="432" t="s">
        <v>91</v>
      </c>
      <c r="AI30" s="432" t="s">
        <v>447</v>
      </c>
      <c r="AJ30" s="437" t="s">
        <v>442</v>
      </c>
      <c r="AK30" s="440" t="s">
        <v>443</v>
      </c>
      <c r="AL30" s="440" t="s">
        <v>444</v>
      </c>
      <c r="AM30" s="432" t="s">
        <v>108</v>
      </c>
      <c r="AN30" s="441" t="s">
        <v>109</v>
      </c>
      <c r="AO30" s="8"/>
    </row>
    <row r="31" spans="2:41" s="1" customFormat="1" ht="25.5" customHeight="1" thickBot="1" x14ac:dyDescent="0.35">
      <c r="B31" s="775"/>
      <c r="C31" s="998"/>
      <c r="D31" s="779"/>
      <c r="E31" s="780"/>
      <c r="F31" s="781"/>
      <c r="G31" s="781"/>
      <c r="H31" s="8"/>
      <c r="I31" s="8"/>
      <c r="J31" s="8"/>
      <c r="K31" s="8"/>
      <c r="L31" s="8"/>
      <c r="M31" s="8"/>
      <c r="N31" s="8"/>
      <c r="O31" s="8"/>
      <c r="P31" s="8"/>
      <c r="Q31" s="8"/>
      <c r="R31" s="8"/>
      <c r="S31" s="8"/>
      <c r="T31" s="8"/>
      <c r="U31" s="8"/>
      <c r="V31" s="8"/>
      <c r="W31" s="8"/>
      <c r="X31" s="8"/>
      <c r="Y31" s="8"/>
      <c r="Z31" s="8"/>
      <c r="AA31" s="8"/>
      <c r="AB31" s="8"/>
      <c r="AC31" s="8"/>
      <c r="AD31" s="8"/>
      <c r="AE31" s="8"/>
      <c r="AF31" s="8"/>
      <c r="AG31" s="84"/>
      <c r="AH31" s="8"/>
      <c r="AI31" s="8"/>
      <c r="AJ31" s="8"/>
      <c r="AK31" s="8"/>
      <c r="AL31" s="8"/>
      <c r="AM31" s="8"/>
      <c r="AN31" s="8"/>
      <c r="AO31" s="8"/>
    </row>
    <row r="32" spans="2:41" s="1" customFormat="1" ht="25.5" customHeight="1" thickBot="1" x14ac:dyDescent="0.35">
      <c r="B32" s="775"/>
      <c r="C32" s="68" t="s">
        <v>1</v>
      </c>
      <c r="D32" s="68" t="s">
        <v>2</v>
      </c>
      <c r="E32" s="69" t="s">
        <v>6</v>
      </c>
      <c r="F32" s="69" t="s">
        <v>7</v>
      </c>
      <c r="G32" s="69" t="s">
        <v>8</v>
      </c>
      <c r="H32" s="69" t="s">
        <v>9</v>
      </c>
      <c r="I32" s="69" t="s">
        <v>10</v>
      </c>
      <c r="J32" s="68" t="s">
        <v>11</v>
      </c>
      <c r="K32" s="68" t="s">
        <v>12</v>
      </c>
      <c r="L32" s="68" t="s">
        <v>13</v>
      </c>
      <c r="M32" s="68" t="s">
        <v>14</v>
      </c>
      <c r="N32" s="68" t="s">
        <v>15</v>
      </c>
      <c r="O32" s="68" t="s">
        <v>16</v>
      </c>
      <c r="P32" s="68" t="s">
        <v>13</v>
      </c>
      <c r="Q32" s="68" t="s">
        <v>17</v>
      </c>
      <c r="R32" s="68" t="s">
        <v>18</v>
      </c>
      <c r="S32" s="68" t="s">
        <v>19</v>
      </c>
      <c r="T32" s="68" t="s">
        <v>20</v>
      </c>
      <c r="U32" s="68" t="s">
        <v>21</v>
      </c>
      <c r="V32" s="68" t="s">
        <v>35</v>
      </c>
      <c r="W32" s="68" t="s">
        <v>36</v>
      </c>
      <c r="X32" s="68" t="s">
        <v>37</v>
      </c>
      <c r="Y32" s="68" t="s">
        <v>38</v>
      </c>
      <c r="Z32" s="68" t="s">
        <v>39</v>
      </c>
      <c r="AA32" s="69" t="s">
        <v>40</v>
      </c>
      <c r="AB32" s="68" t="s">
        <v>24</v>
      </c>
      <c r="AC32" s="68" t="s">
        <v>25</v>
      </c>
      <c r="AD32" s="69" t="s">
        <v>13</v>
      </c>
      <c r="AE32" s="68" t="s">
        <v>26</v>
      </c>
      <c r="AF32" s="69" t="s">
        <v>13</v>
      </c>
      <c r="AG32" s="68" t="s">
        <v>27</v>
      </c>
      <c r="AH32" s="69" t="s">
        <v>28</v>
      </c>
      <c r="AI32" s="68" t="s">
        <v>70</v>
      </c>
      <c r="AJ32" s="69" t="s">
        <v>30</v>
      </c>
      <c r="AK32" s="68" t="s">
        <v>31</v>
      </c>
      <c r="AL32" s="68" t="s">
        <v>32</v>
      </c>
      <c r="AM32" s="69" t="s">
        <v>33</v>
      </c>
      <c r="AN32" s="69" t="s">
        <v>34</v>
      </c>
      <c r="AO32" s="8"/>
    </row>
    <row r="33" spans="2:41" s="1" customFormat="1" ht="25.5" customHeight="1" thickBot="1" x14ac:dyDescent="0.35">
      <c r="B33" s="775"/>
      <c r="C33" s="597" t="s">
        <v>525</v>
      </c>
      <c r="D33" s="598"/>
      <c r="E33" s="598"/>
      <c r="F33" s="598"/>
      <c r="G33" s="598"/>
      <c r="H33" s="598"/>
      <c r="I33" s="598"/>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9"/>
      <c r="AI33" s="70"/>
      <c r="AJ33" s="70"/>
      <c r="AK33" s="70"/>
      <c r="AL33" s="70"/>
      <c r="AM33" s="70"/>
      <c r="AN33" s="70"/>
      <c r="AO33" s="8"/>
    </row>
    <row r="34" spans="2:41" s="1" customFormat="1" ht="72" x14ac:dyDescent="0.3">
      <c r="B34" s="775"/>
      <c r="C34" s="782" t="s">
        <v>523</v>
      </c>
      <c r="D34" s="785">
        <v>1</v>
      </c>
      <c r="E34" s="787" t="s">
        <v>113</v>
      </c>
      <c r="F34" s="787" t="s">
        <v>114</v>
      </c>
      <c r="G34" s="787" t="s">
        <v>115</v>
      </c>
      <c r="H34" s="806" t="s">
        <v>116</v>
      </c>
      <c r="I34" s="808" t="s">
        <v>73</v>
      </c>
      <c r="J34" s="808" t="s">
        <v>117</v>
      </c>
      <c r="K34" s="809" t="s">
        <v>75</v>
      </c>
      <c r="L34" s="667">
        <v>0.2</v>
      </c>
      <c r="M34" s="769" t="s">
        <v>118</v>
      </c>
      <c r="N34" s="769" t="s">
        <v>118</v>
      </c>
      <c r="O34" s="770" t="s">
        <v>119</v>
      </c>
      <c r="P34" s="607">
        <f>IF(O34="","",IF(O34="Leve",0.2,IF(O34="Menor",0.4,IF(O34="Moderado",0.6,IF(O34="Mayor",0.8,IF(O34="Catastrófico",1,))))))</f>
        <v>0.8</v>
      </c>
      <c r="Q34" s="772" t="str">
        <f>IF(OR(AND(K34="Muy Baja",O34="Leve"),AND(K34="Muy Baja",O34="Menor"),AND(K34="Baja",O34="Leve")),"Bajo",IF(OR(AND(K34="Muy baja",O34="Moderado"),AND(K34="Baja",O34="Menor"),AND(K34="Baja",O34="Moderado"),AND(K34="Media",O34="Leve"),AND(K34="Media",O34="Menor"),AND(K34="Media",O34="Moderado"),AND(K34="Alta",O34="Leve"),AND(K34="Alta",O34="Menor")),"Moderado",IF(OR(AND(K34="Muy Baja",O34="Mayor"),AND(K34="Baja",O34="Mayor"),AND(K34="Media",O34="Mayor"),AND(K34="Alta",O34="Moderado"),AND(K34="Alta",O34="Mayor"),AND(K34="Muy Alta",O34="Leve"),AND(K34="Muy Alta",O34="Menor"),AND(K34="Muy Alta",O34="Moderado"),AND(K34="Muy Alta",O34="Mayor")),"Alto",IF(OR(AND(K34="Muy Baja",O34="Catastrófico"),AND(K34="Baja",O34="Catastrófico"),AND(K34="Media",O34="Catastrófico"),AND(K34="Alta",O34="Catastrófico"),AND(K34="Muy Alta",O34="Catastrófico")),"Extremo",""))))</f>
        <v>Alto</v>
      </c>
      <c r="R34" s="87">
        <v>1</v>
      </c>
      <c r="S34" s="88" t="s">
        <v>120</v>
      </c>
      <c r="T34" s="89" t="s">
        <v>121</v>
      </c>
      <c r="U34" s="14" t="str">
        <f>IF(OR(V34="Preventivo",V34="Detectivo"),"Probabilidad",IF(V34="Correctivo","Impacto",""))</f>
        <v>Probabilidad</v>
      </c>
      <c r="V34" s="17" t="s">
        <v>84</v>
      </c>
      <c r="W34" s="17" t="s">
        <v>52</v>
      </c>
      <c r="X34" s="18" t="str">
        <f>IF(AND(V34="Preventivo",W34="Automático"),"50%",IF(AND(V34="Preventivo",W34="Manual"),"40%",IF(AND(V34="Detectivo",W34="Automático"),"40%",IF(AND(V34="Detectivo",W34="Manual"),"30%",IF(AND(V34="Correctivo",W34="Automático"),"35%",IF(AND(V34="Correctivo",W34="Manual"),"25%",""))))))</f>
        <v>40%</v>
      </c>
      <c r="Y34" s="17" t="s">
        <v>53</v>
      </c>
      <c r="Z34" s="17" t="s">
        <v>89</v>
      </c>
      <c r="AA34" s="17" t="s">
        <v>90</v>
      </c>
      <c r="AB34" s="90">
        <f>_xlfn.IFNA(IF(OR(V34="Preventivo",V34="Detectivo"),L34-(L34*X34)," ")," ")</f>
        <v>0.12</v>
      </c>
      <c r="AC34" s="91" t="s">
        <v>75</v>
      </c>
      <c r="AD34" s="90">
        <v>0.12</v>
      </c>
      <c r="AE34" s="92" t="s">
        <v>119</v>
      </c>
      <c r="AF34" s="90">
        <v>0.8</v>
      </c>
      <c r="AG34" s="92" t="str">
        <f t="array" ref="AG34">_xlfn.IFNA(INDEX('[4]Riesgo Inherente'!$N$12:$N$36,MATCH(AC34&amp;AE34,'[4]Riesgo Inherente'!$K$12:$K$36&amp;'[4]Riesgo Inherente'!$L$12:$L$36,0),0)," ")</f>
        <v>Alto</v>
      </c>
      <c r="AH34" s="71" t="s">
        <v>56</v>
      </c>
      <c r="AI34" s="93"/>
      <c r="AJ34" s="93"/>
      <c r="AK34" s="93"/>
      <c r="AL34" s="93"/>
      <c r="AM34" s="93"/>
      <c r="AN34" s="93"/>
      <c r="AO34" s="8"/>
    </row>
    <row r="35" spans="2:41" s="1" customFormat="1" ht="25.5" customHeight="1" x14ac:dyDescent="0.3">
      <c r="B35" s="775"/>
      <c r="C35" s="783"/>
      <c r="D35" s="786"/>
      <c r="E35" s="788"/>
      <c r="F35" s="788"/>
      <c r="G35" s="788"/>
      <c r="H35" s="807"/>
      <c r="I35" s="808"/>
      <c r="J35" s="808"/>
      <c r="K35" s="810"/>
      <c r="L35" s="668"/>
      <c r="M35" s="769"/>
      <c r="N35" s="769"/>
      <c r="O35" s="771"/>
      <c r="P35" s="754"/>
      <c r="Q35" s="773"/>
      <c r="R35" s="95">
        <v>2</v>
      </c>
      <c r="S35" s="96" t="s">
        <v>122</v>
      </c>
      <c r="T35" s="97" t="s">
        <v>123</v>
      </c>
      <c r="U35" s="37" t="str">
        <f>IF(OR(V35="Preventivo",V35="Detectivo"),"Probabilidad",IF(V35="Correctivo","Impacto",""))</f>
        <v>Probabilidad</v>
      </c>
      <c r="V35" s="39" t="s">
        <v>84</v>
      </c>
      <c r="W35" s="39" t="s">
        <v>52</v>
      </c>
      <c r="X35" s="40" t="str">
        <f>IF(AND(V35="Preventivo",W35="Automático"),"50%",IF(AND(V35="Preventivo",W35="Manual"),"40%",IF(AND(V35="Detectivo",W35="Automático"),"40%",IF(AND(V35="Detectivo",W35="Manual"),"30%",IF(AND(V35="Correctivo",W35="Automático"),"35%",IF(AND(V35="Correctivo",W35="Manual"),"25%",""))))))</f>
        <v>40%</v>
      </c>
      <c r="Y35" s="39" t="s">
        <v>53</v>
      </c>
      <c r="Z35" s="39" t="s">
        <v>54</v>
      </c>
      <c r="AA35" s="39" t="s">
        <v>90</v>
      </c>
      <c r="AB35" s="98">
        <v>0</v>
      </c>
      <c r="AC35" s="99" t="s">
        <v>75</v>
      </c>
      <c r="AD35" s="98">
        <v>0</v>
      </c>
      <c r="AE35" s="100" t="s">
        <v>110</v>
      </c>
      <c r="AF35" s="98">
        <v>0</v>
      </c>
      <c r="AG35" s="100" t="s">
        <v>124</v>
      </c>
      <c r="AH35" s="80" t="s">
        <v>56</v>
      </c>
      <c r="AI35" s="101"/>
      <c r="AJ35" s="101"/>
      <c r="AK35" s="101"/>
      <c r="AL35" s="101"/>
      <c r="AM35" s="101"/>
      <c r="AN35" s="101"/>
      <c r="AO35" s="8"/>
    </row>
    <row r="36" spans="2:41" s="1" customFormat="1" ht="79.2" x14ac:dyDescent="0.3">
      <c r="B36" s="775"/>
      <c r="C36" s="783"/>
      <c r="D36" s="801">
        <v>2</v>
      </c>
      <c r="E36" s="580" t="s">
        <v>42</v>
      </c>
      <c r="F36" s="803" t="s">
        <v>125</v>
      </c>
      <c r="G36" s="804" t="s">
        <v>126</v>
      </c>
      <c r="H36" s="805" t="s">
        <v>127</v>
      </c>
      <c r="I36" s="580" t="s">
        <v>73</v>
      </c>
      <c r="J36" s="580" t="s">
        <v>46</v>
      </c>
      <c r="K36" s="619" t="s">
        <v>47</v>
      </c>
      <c r="L36" s="583">
        <f>IF(K36="","",IF(K36="Muy Baja",0.2,IF(K36="Baja",0.4,IF(K36="Media",0.6,IF(K36="Alta",0.8,IF(K36="Muy Alta",1,))))))</f>
        <v>0.4</v>
      </c>
      <c r="M36" s="819" t="s">
        <v>118</v>
      </c>
      <c r="N36" s="819" t="s">
        <v>118</v>
      </c>
      <c r="O36" s="820" t="s">
        <v>119</v>
      </c>
      <c r="P36" s="583">
        <f>IF(O36="","",IF(O36="Leve",0.2,IF(O36="Menor",0.4,IF(O36="Moderado",0.6,IF(O36="Mayor",0.8,IF(O36="Catastrófico",1,))))))</f>
        <v>0.8</v>
      </c>
      <c r="Q36" s="816" t="str">
        <f>IF(OR(AND(K36="Muy Baja",O36="Leve"),AND(K36="Muy Baja",O36="Menor"),AND(K36="Baja",O36="Leve")),"Bajo",IF(OR(AND(K36="Muy baja",O36="Moderado"),AND(K36="Baja",O36="Menor"),AND(K36="Baja",O36="Moderado"),AND(K36="Media",O36="Leve"),AND(K36="Media",O36="Menor"),AND(K36="Media",O36="Moderado"),AND(K36="Alta",O36="Leve"),AND(K36="Alta",O36="Menor")),"Moderado",IF(OR(AND(K36="Muy Baja",O36="Mayor"),AND(K36="Baja",O36="Mayor"),AND(K36="Media",O36="Mayor"),AND(K36="Alta",O36="Moderado"),AND(K36="Alta",O36="Mayor"),AND(K36="Muy Alta",O36="Leve"),AND(K36="Muy Alta",O36="Menor"),AND(K36="Muy Alta",O36="Moderado"),AND(K36="Muy Alta",O36="Mayor")),"Alto",IF(OR(AND(K36="Muy Baja",O36="Catastrófico"),AND(K36="Baja",O36="Catastrófico"),AND(K36="Media",O36="Catastrófico"),AND(K36="Alta",O36="Catastrófico"),AND(K36="Muy Alta",O36="Catastrófico")),"Extremo",""))))</f>
        <v>Alto</v>
      </c>
      <c r="R36" s="26">
        <v>1</v>
      </c>
      <c r="S36" s="103" t="s">
        <v>128</v>
      </c>
      <c r="T36" s="104" t="s">
        <v>129</v>
      </c>
      <c r="U36" s="105" t="str">
        <f>IF(OR(V36="Preventivo",V36="Detectivo"),"Probabilidad",IF(V36="Correctivo","Impacto",""))</f>
        <v>Probabilidad</v>
      </c>
      <c r="V36" s="106" t="s">
        <v>84</v>
      </c>
      <c r="W36" s="106" t="s">
        <v>52</v>
      </c>
      <c r="X36" s="107" t="str">
        <f>IF(AND(V36="Preventivo",W36="Automático"),"50%",IF(AND(V36="Preventivo",W36="Manual"),"40%",IF(AND(V36="Detectivo",W36="Automático"),"40%",IF(AND(V36="Detectivo",W36="Manual"),"30%",IF(AND(V36="Correctivo",W36="Automático"),"35%",IF(AND(V36="Correctivo",W36="Manual"),"25%",""))))))</f>
        <v>40%</v>
      </c>
      <c r="Y36" s="106" t="s">
        <v>53</v>
      </c>
      <c r="Z36" s="106" t="s">
        <v>54</v>
      </c>
      <c r="AA36" s="106" t="s">
        <v>90</v>
      </c>
      <c r="AB36" s="108">
        <v>0.24</v>
      </c>
      <c r="AC36" s="109" t="s">
        <v>47</v>
      </c>
      <c r="AD36" s="108">
        <v>0.24</v>
      </c>
      <c r="AE36" s="110" t="s">
        <v>119</v>
      </c>
      <c r="AF36" s="108">
        <v>0.8</v>
      </c>
      <c r="AG36" s="110" t="str">
        <f t="array" ref="AG36">_xlfn.IFNA(INDEX('[4]Riesgo Inherente'!$N$12:$N$36,MATCH(AC36&amp;AE36,'[4]Riesgo Inherente'!$K$12:$K$36&amp;'[4]Riesgo Inherente'!$L$12:$L$36,0),0)," ")</f>
        <v>Alto</v>
      </c>
      <c r="AH36" s="111" t="s">
        <v>56</v>
      </c>
      <c r="AI36" s="112"/>
      <c r="AJ36" s="112"/>
      <c r="AK36" s="112"/>
      <c r="AL36" s="112"/>
      <c r="AM36" s="112"/>
      <c r="AN36" s="112"/>
      <c r="AO36" s="8"/>
    </row>
    <row r="37" spans="2:41" s="1" customFormat="1" ht="25.5" customHeight="1" x14ac:dyDescent="0.3">
      <c r="B37" s="775"/>
      <c r="C37" s="783"/>
      <c r="D37" s="802"/>
      <c r="E37" s="580"/>
      <c r="F37" s="803"/>
      <c r="G37" s="804"/>
      <c r="H37" s="805"/>
      <c r="I37" s="580"/>
      <c r="J37" s="580"/>
      <c r="K37" s="619"/>
      <c r="L37" s="583"/>
      <c r="M37" s="769"/>
      <c r="N37" s="769"/>
      <c r="O37" s="771"/>
      <c r="P37" s="754"/>
      <c r="Q37" s="773"/>
      <c r="R37" s="26">
        <v>2</v>
      </c>
      <c r="S37" s="103" t="s">
        <v>130</v>
      </c>
      <c r="T37" s="104" t="s">
        <v>131</v>
      </c>
      <c r="U37" s="105" t="str">
        <f>IF(OR(V37="Preventivo",V37="Detectivo"),"Probabilidad",IF(V37="Correctivo","Impacto",""))</f>
        <v>Probabilidad</v>
      </c>
      <c r="V37" s="106" t="s">
        <v>84</v>
      </c>
      <c r="W37" s="106" t="s">
        <v>52</v>
      </c>
      <c r="X37" s="107" t="str">
        <f>IF(AND(V37="Preventivo",W37="Automático"),"50%",IF(AND(V37="Preventivo",W37="Manual"),"40%",IF(AND(V37="Detectivo",W37="Automático"),"40%",IF(AND(V37="Detectivo",W37="Manual"),"30%",IF(AND(V37="Correctivo",W37="Automático"),"35%",IF(AND(V37="Correctivo",W37="Manual"),"25%",""))))))</f>
        <v>40%</v>
      </c>
      <c r="Y37" s="106" t="s">
        <v>95</v>
      </c>
      <c r="Z37" s="106" t="s">
        <v>89</v>
      </c>
      <c r="AA37" s="113" t="s">
        <v>90</v>
      </c>
      <c r="AB37" s="114">
        <v>0</v>
      </c>
      <c r="AC37" s="115" t="s">
        <v>75</v>
      </c>
      <c r="AD37" s="114">
        <v>0</v>
      </c>
      <c r="AE37" s="116" t="s">
        <v>110</v>
      </c>
      <c r="AF37" s="114">
        <v>0</v>
      </c>
      <c r="AG37" s="116" t="s">
        <v>124</v>
      </c>
      <c r="AH37" s="117" t="s">
        <v>56</v>
      </c>
      <c r="AI37" s="118"/>
      <c r="AJ37" s="118"/>
      <c r="AK37" s="118"/>
      <c r="AL37" s="118"/>
      <c r="AM37" s="118"/>
      <c r="AN37" s="118"/>
      <c r="AO37" s="8"/>
    </row>
    <row r="38" spans="2:41" s="1" customFormat="1" ht="25.5" customHeight="1" thickBot="1" x14ac:dyDescent="0.35">
      <c r="B38" s="776"/>
      <c r="C38" s="784"/>
      <c r="D38" s="817"/>
      <c r="E38" s="818"/>
      <c r="F38" s="818"/>
      <c r="G38" s="818"/>
      <c r="H38" s="119"/>
      <c r="I38" s="119"/>
      <c r="J38" s="119"/>
      <c r="K38" s="119"/>
      <c r="L38" s="119"/>
      <c r="M38" s="119"/>
      <c r="N38" s="119"/>
      <c r="O38" s="119"/>
      <c r="P38" s="120"/>
      <c r="Q38" s="121"/>
      <c r="R38" s="119"/>
      <c r="S38" s="119"/>
      <c r="T38" s="119"/>
      <c r="U38" s="119"/>
      <c r="V38" s="122"/>
      <c r="W38" s="119"/>
      <c r="X38" s="119"/>
      <c r="Y38" s="119"/>
      <c r="Z38" s="119"/>
      <c r="AA38" s="123"/>
      <c r="AB38" s="821"/>
      <c r="AC38" s="821"/>
      <c r="AD38" s="821"/>
      <c r="AE38" s="821"/>
      <c r="AF38" s="821"/>
      <c r="AG38" s="821"/>
      <c r="AH38" s="821"/>
      <c r="AI38" s="124"/>
      <c r="AJ38" s="124"/>
      <c r="AK38" s="124"/>
      <c r="AL38" s="124"/>
      <c r="AM38" s="124"/>
      <c r="AN38" s="125"/>
      <c r="AO38" s="8"/>
    </row>
    <row r="39" spans="2:41" s="1" customFormat="1" ht="25.5" customHeight="1" thickTop="1" thickBot="1" x14ac:dyDescent="0.35">
      <c r="B39" s="594" t="s">
        <v>321</v>
      </c>
      <c r="C39" s="48" t="s">
        <v>1</v>
      </c>
      <c r="D39" s="48" t="s">
        <v>2</v>
      </c>
      <c r="E39" s="49" t="s">
        <v>6</v>
      </c>
      <c r="F39" s="49" t="s">
        <v>7</v>
      </c>
      <c r="G39" s="49" t="s">
        <v>8</v>
      </c>
      <c r="H39" s="49" t="s">
        <v>9</v>
      </c>
      <c r="I39" s="49" t="s">
        <v>10</v>
      </c>
      <c r="J39" s="48" t="s">
        <v>11</v>
      </c>
      <c r="K39" s="48" t="s">
        <v>12</v>
      </c>
      <c r="L39" s="48" t="s">
        <v>13</v>
      </c>
      <c r="M39" s="48" t="s">
        <v>14</v>
      </c>
      <c r="N39" s="48" t="s">
        <v>15</v>
      </c>
      <c r="O39" s="48" t="s">
        <v>16</v>
      </c>
      <c r="P39" s="48" t="s">
        <v>13</v>
      </c>
      <c r="Q39" s="48" t="s">
        <v>17</v>
      </c>
      <c r="R39" s="48" t="s">
        <v>18</v>
      </c>
      <c r="S39" s="48" t="s">
        <v>19</v>
      </c>
      <c r="T39" s="48" t="s">
        <v>20</v>
      </c>
      <c r="U39" s="48" t="s">
        <v>21</v>
      </c>
      <c r="V39" s="48" t="s">
        <v>35</v>
      </c>
      <c r="W39" s="48" t="s">
        <v>36</v>
      </c>
      <c r="X39" s="48" t="s">
        <v>37</v>
      </c>
      <c r="Y39" s="48" t="s">
        <v>38</v>
      </c>
      <c r="Z39" s="48" t="s">
        <v>39</v>
      </c>
      <c r="AA39" s="49" t="s">
        <v>40</v>
      </c>
      <c r="AB39" s="48" t="s">
        <v>24</v>
      </c>
      <c r="AC39" s="49" t="s">
        <v>25</v>
      </c>
      <c r="AD39" s="49" t="s">
        <v>13</v>
      </c>
      <c r="AE39" s="49" t="s">
        <v>26</v>
      </c>
      <c r="AF39" s="49" t="s">
        <v>13</v>
      </c>
      <c r="AG39" s="48" t="s">
        <v>27</v>
      </c>
      <c r="AH39" s="49" t="s">
        <v>28</v>
      </c>
      <c r="AI39" s="48" t="s">
        <v>70</v>
      </c>
      <c r="AJ39" s="49" t="s">
        <v>30</v>
      </c>
      <c r="AK39" s="48" t="s">
        <v>31</v>
      </c>
      <c r="AL39" s="48" t="s">
        <v>32</v>
      </c>
      <c r="AM39" s="49" t="s">
        <v>33</v>
      </c>
      <c r="AN39" s="49" t="s">
        <v>34</v>
      </c>
      <c r="AO39" s="8"/>
    </row>
    <row r="40" spans="2:41" s="1" customFormat="1" ht="25.5" customHeight="1" thickBot="1" x14ac:dyDescent="0.35">
      <c r="B40" s="595"/>
      <c r="C40" s="597" t="s">
        <v>549</v>
      </c>
      <c r="D40" s="598"/>
      <c r="E40" s="598"/>
      <c r="F40" s="598"/>
      <c r="G40" s="598"/>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598"/>
      <c r="AI40" s="51"/>
      <c r="AJ40" s="51"/>
      <c r="AK40" s="51"/>
      <c r="AL40" s="51"/>
      <c r="AM40" s="51"/>
      <c r="AN40" s="53"/>
      <c r="AO40" s="8"/>
    </row>
    <row r="41" spans="2:41" s="1" customFormat="1" ht="25.5" customHeight="1" x14ac:dyDescent="0.3">
      <c r="B41" s="595"/>
      <c r="C41" s="973" t="s">
        <v>548</v>
      </c>
      <c r="D41" s="959">
        <v>1</v>
      </c>
      <c r="E41" s="605" t="s">
        <v>42</v>
      </c>
      <c r="F41" s="605" t="s">
        <v>322</v>
      </c>
      <c r="G41" s="605" t="s">
        <v>323</v>
      </c>
      <c r="H41" s="662" t="s">
        <v>324</v>
      </c>
      <c r="I41" s="605" t="s">
        <v>73</v>
      </c>
      <c r="J41" s="605" t="s">
        <v>155</v>
      </c>
      <c r="K41" s="606" t="s">
        <v>156</v>
      </c>
      <c r="L41" s="607">
        <f>IF(K41="","",IF(K41="Muy Baja",0.2,IF(K41="Baja",0.4,IF(K41="Media",0.6,IF(K41="Alta",0.8,IF(K41="Muy Alta",1,))))))</f>
        <v>1</v>
      </c>
      <c r="M41" s="744" t="s">
        <v>142</v>
      </c>
      <c r="N41" s="607" t="str">
        <f>IF(M41="","",IF(NOT(ISERROR(MATCH(M41,'[5]Tabla Impacto'!$B$37:$B$39,0))),'[5]Tabla Impacto'!$F$37&amp;"Por favor no seleccionar los criterios de impacto(Afectación Económica o presupuestal y Pérdida Reputacional)",M41))</f>
        <v xml:space="preserve">     Genera altas consecuencias sobre la entidad</v>
      </c>
      <c r="O41" s="606" t="s">
        <v>119</v>
      </c>
      <c r="P41" s="607">
        <f>IF(O41="","",IF(O41="Leve",0.2,IF(O41="Menor",0.4,IF(O41="Moderado",0.6,IF(O41="Mayor",0.8,IF(O41="Catastrófico",1,))))))</f>
        <v>0.8</v>
      </c>
      <c r="Q41" s="608" t="str">
        <f>IF(OR(AND(K41="Muy Baja",O41="Leve"),AND(K41="Muy Baja",O41="Menor"),AND(K41="Baja",O41="Leve")),"Bajo",IF(OR(AND(K41="Muy baja",O41="Moderado"),AND(K41="Baja",O41="Menor"),AND(K41="Baja",O41="Moderado"),AND(K41="Media",O41="Leve"),AND(K41="Media",O41="Menor"),AND(K41="Media",O41="Moderado"),AND(K41="Alta",O41="Leve"),AND(K41="Alta",O41="Menor")),"Moderado",IF(OR(AND(K41="Muy Baja",O41="Mayor"),AND(K41="Baja",O41="Mayor"),AND(K41="Media",O41="Mayor"),AND(K41="Alta",O41="Moderado"),AND(K41="Alta",O41="Mayor"),AND(K41="Muy Alta",O41="Leve"),AND(K41="Muy Alta",O41="Menor"),AND(K41="Muy Alta",O41="Moderado"),AND(K41="Muy Alta",O41="Mayor")),"Alto",IF(OR(AND(K41="Muy Baja",O41="Catastrófico"),AND(K41="Baja",O41="Catastrófico"),AND(K41="Media",O41="Catastrófico"),AND(K41="Alta",O41="Catastrófico"),AND(K41="Muy Alta",O41="Catastrófico")),"Extremo",""))))</f>
        <v>Alto</v>
      </c>
      <c r="R41" s="14">
        <v>1</v>
      </c>
      <c r="S41" s="66" t="s">
        <v>325</v>
      </c>
      <c r="T41" s="66" t="s">
        <v>326</v>
      </c>
      <c r="U41" s="14" t="str">
        <f>IF(OR(V41="Preventivo",V41="Detectivo"),"Probabilidad",IF(V41="Correctivo","Impacto",""))</f>
        <v>Probabilidad</v>
      </c>
      <c r="V41" s="17" t="s">
        <v>84</v>
      </c>
      <c r="W41" s="17" t="s">
        <v>52</v>
      </c>
      <c r="X41" s="18" t="str">
        <f>IF(AND(V41="Preventivo",W41="Automático"),"50%",IF(AND(V41="Preventivo",W41="Manual"),"40%",IF(AND(V41="Detectivo",W41="Automático"),"40%",IF(AND(V41="Detectivo",W41="Manual"),"30%",IF(AND(V41="Correctivo",W41="Automático"),"35%",IF(AND(V41="Correctivo",W41="Manual"),"25%",""))))))</f>
        <v>40%</v>
      </c>
      <c r="Y41" s="11" t="s">
        <v>95</v>
      </c>
      <c r="Z41" s="17" t="s">
        <v>54</v>
      </c>
      <c r="AA41" s="11" t="s">
        <v>55</v>
      </c>
      <c r="AB41" s="609">
        <f>IFERROR(IF(U41="Probabilidad",(L41-(+L41*X41)),IF(U41="Impacto",L41,"")),"")</f>
        <v>0.6</v>
      </c>
      <c r="AC41" s="606" t="str">
        <f>IFERROR(IF(AB41="","",IF(AB41&lt;=0.2,"Muy Baja",IF(AB41&lt;=0.4,"Baja",IF(AB41&lt;=0.6,"Media",IF(AB41&lt;=0.8,"Alta","Muy Alta"))))),"")</f>
        <v>Media</v>
      </c>
      <c r="AD41" s="611">
        <f>+AB41</f>
        <v>0.6</v>
      </c>
      <c r="AE41" s="606" t="str">
        <f>IFERROR(IF(AF41="","",IF(AF41&lt;=0.2,"Leve",IF(AF41&lt;=0.4,"Menor",IF(AF41&lt;=0.6,"Moderado",IF(AF41&lt;=0.8,"Mayor","Catastrófico"))))),"")</f>
        <v>Mayor</v>
      </c>
      <c r="AF41" s="611">
        <f>IFERROR(IF(U41="Impacto",(P41-(+P41*X41)),IF(U41="Probabilidad",P41,"")),"")</f>
        <v>0.8</v>
      </c>
      <c r="AG41" s="608" t="str">
        <f>IFERROR(IF(OR(AND(AC41="Muy Baja",AE41="Leve"),AND(AC41="Muy Baja",AE41="Menor"),AND(AC41="Baja",AE41="Leve")),"Bajo",IF(OR(AND(AC41="Muy baja",AE41="Moderado"),AND(AC41="Baja",AE41="Menor"),AND(AC41="Baja",AE41="Moderado"),AND(AC41="Media",AE41="Leve"),AND(AC41="Media",AE41="Menor"),AND(AC41="Media",AE41="Moderado"),AND(AC41="Alta",AE41="Leve"),AND(AC41="Alta",AE41="Menor")),"Moderado",IF(OR(AND(AC41="Muy Baja",AE41="Mayor"),AND(AC41="Baja",AE41="Mayor"),AND(AC41="Media",AE41="Mayor"),AND(AC41="Alta",AE41="Moderado"),AND(AC41="Alta",AE41="Mayor"),AND(AC41="Muy Alta",AE41="Leve"),AND(AC41="Muy Alta",AE41="Menor"),AND(AC41="Muy Alta",AE41="Moderado"),AND(AC41="Muy Alta",AE41="Mayor")),"Alto",IF(OR(AND(AC41="Muy Baja",AE41="Catastrófico"),AND(AC41="Baja",AE41="Catastrófico"),AND(AC41="Media",AE41="Catastrófico"),AND(AC41="Alta",AE41="Catastrófico"),AND(AC41="Muy Alta",AE41="Catastrófico")),"Extremo","")))),"")</f>
        <v>Alto</v>
      </c>
      <c r="AH41" s="824" t="s">
        <v>91</v>
      </c>
      <c r="AI41" s="323"/>
      <c r="AJ41" s="323"/>
      <c r="AK41" s="323"/>
      <c r="AL41" s="323"/>
      <c r="AM41" s="323"/>
      <c r="AN41" s="323"/>
      <c r="AO41" s="8"/>
    </row>
    <row r="42" spans="2:41" s="1" customFormat="1" ht="82.8" x14ac:dyDescent="0.3">
      <c r="B42" s="595"/>
      <c r="C42" s="973"/>
      <c r="D42" s="826"/>
      <c r="E42" s="580"/>
      <c r="F42" s="580"/>
      <c r="G42" s="580"/>
      <c r="H42" s="581"/>
      <c r="I42" s="580"/>
      <c r="J42" s="580"/>
      <c r="K42" s="582"/>
      <c r="L42" s="583"/>
      <c r="M42" s="584"/>
      <c r="N42" s="583">
        <f>IF(NOT(ISERROR(MATCH(M42,_xlfn.ANCHORARRAY(H45),0))),#REF!&amp;"Por favor no seleccionar los criterios de impacto",M42)</f>
        <v>0</v>
      </c>
      <c r="O42" s="582"/>
      <c r="P42" s="583"/>
      <c r="Q42" s="585"/>
      <c r="R42" s="26">
        <v>2</v>
      </c>
      <c r="S42" s="27" t="s">
        <v>327</v>
      </c>
      <c r="T42" s="27" t="s">
        <v>326</v>
      </c>
      <c r="U42" s="26" t="str">
        <f>IF(OR(V42="Preventivo",V42="Detectivo"),"Probabilidad",IF(V42="Correctivo","Impacto",""))</f>
        <v>Probabilidad</v>
      </c>
      <c r="V42" s="28" t="s">
        <v>84</v>
      </c>
      <c r="W42" s="28" t="s">
        <v>52</v>
      </c>
      <c r="X42" s="29" t="str">
        <f>IF(AND(V42="Preventivo",W42="Automático"),"50%",IF(AND(V42="Preventivo",W42="Manual"),"40%",IF(AND(V42="Detectivo",W42="Automático"),"40%",IF(AND(V42="Detectivo",W42="Manual"),"30%",IF(AND(V42="Correctivo",W42="Automático"),"35%",IF(AND(V42="Correctivo",W42="Manual"),"25%",""))))))</f>
        <v>40%</v>
      </c>
      <c r="Y42" s="23" t="s">
        <v>95</v>
      </c>
      <c r="Z42" s="28" t="s">
        <v>54</v>
      </c>
      <c r="AA42" s="23" t="s">
        <v>55</v>
      </c>
      <c r="AB42" s="610"/>
      <c r="AC42" s="582"/>
      <c r="AD42" s="612"/>
      <c r="AE42" s="582"/>
      <c r="AF42" s="612"/>
      <c r="AG42" s="585"/>
      <c r="AH42" s="825"/>
      <c r="AI42" s="302"/>
      <c r="AJ42" s="302"/>
      <c r="AK42" s="302"/>
      <c r="AL42" s="302"/>
      <c r="AM42" s="302"/>
      <c r="AN42" s="302"/>
      <c r="AO42" s="8"/>
    </row>
    <row r="43" spans="2:41" s="1" customFormat="1" ht="25.5" customHeight="1" x14ac:dyDescent="0.3">
      <c r="B43" s="595"/>
      <c r="C43" s="973"/>
      <c r="D43" s="826">
        <v>2</v>
      </c>
      <c r="E43" s="580" t="s">
        <v>112</v>
      </c>
      <c r="F43" s="580" t="s">
        <v>328</v>
      </c>
      <c r="G43" s="580" t="s">
        <v>329</v>
      </c>
      <c r="H43" s="581" t="s">
        <v>330</v>
      </c>
      <c r="I43" s="580" t="s">
        <v>73</v>
      </c>
      <c r="J43" s="580" t="s">
        <v>46</v>
      </c>
      <c r="K43" s="582" t="s">
        <v>47</v>
      </c>
      <c r="L43" s="583">
        <f>IF(K43="","",IF(K43="Muy Baja",0.2,IF(K43="Baja",0.4,IF(K43="Media",0.6,IF(K43="Alta",0.8,IF(K43="Muy Alta",1,))))))</f>
        <v>0.4</v>
      </c>
      <c r="M43" s="584" t="s">
        <v>142</v>
      </c>
      <c r="N43" s="583" t="str">
        <f>IF(M43="","",IF(NOT(ISERROR(MATCH(M43,'[5]Tabla Impacto'!$B$37:$B$39,0))),'[5]Tabla Impacto'!$F$37&amp;"Por favor no seleccionar los criterios de impacto(Afectación Económica o presupuestal y Pérdida Reputacional)",M43))</f>
        <v xml:space="preserve">     Genera altas consecuencias sobre la entidad</v>
      </c>
      <c r="O43" s="582" t="s">
        <v>119</v>
      </c>
      <c r="P43" s="583">
        <f>IF(O43="","",IF(O43="Leve",0.2,IF(O43="Menor",0.4,IF(O43="Moderado",0.6,IF(O43="Mayor",0.8,IF(O43="Catastrófico",1,))))))</f>
        <v>0.8</v>
      </c>
      <c r="Q43" s="585" t="str">
        <f>IF(OR(AND(K43="Muy Baja",O43="Leve"),AND(K43="Muy Baja",O43="Menor"),AND(K43="Baja",O43="Leve")),"Bajo",IF(OR(AND(K43="Muy baja",O43="Moderado"),AND(K43="Baja",O43="Menor"),AND(K43="Baja",O43="Moderado"),AND(K43="Media",O43="Leve"),AND(K43="Media",O43="Menor"),AND(K43="Media",O43="Moderado"),AND(K43="Alta",O43="Leve"),AND(K43="Alta",O43="Menor")),"Moderado",IF(OR(AND(K43="Muy Baja",O43="Mayor"),AND(K43="Baja",O43="Mayor"),AND(K43="Media",O43="Mayor"),AND(K43="Alta",O43="Moderado"),AND(K43="Alta",O43="Mayor"),AND(K43="Muy Alta",O43="Leve"),AND(K43="Muy Alta",O43="Menor"),AND(K43="Muy Alta",O43="Moderado"),AND(K43="Muy Alta",O43="Mayor")),"Alto",IF(OR(AND(K43="Muy Baja",O43="Catastrófico"),AND(K43="Baja",O43="Catastrófico"),AND(K43="Media",O43="Catastrófico"),AND(K43="Alta",O43="Catastrófico"),AND(K43="Muy Alta",O43="Catastrófico")),"Extremo",""))))</f>
        <v>Alto</v>
      </c>
      <c r="R43" s="26">
        <v>1</v>
      </c>
      <c r="S43" s="27" t="s">
        <v>331</v>
      </c>
      <c r="T43" s="27" t="s">
        <v>332</v>
      </c>
      <c r="U43" s="26" t="str">
        <f>IF(OR(V43="Preventivo",V43="Detectivo"),"Probabilidad",IF(V43="Correctivo","Impacto",""))</f>
        <v>Probabilidad</v>
      </c>
      <c r="V43" s="28" t="s">
        <v>84</v>
      </c>
      <c r="W43" s="28" t="s">
        <v>52</v>
      </c>
      <c r="X43" s="29" t="str">
        <f>IF(AND(V43="Preventivo",W43="Automático"),"50%",IF(AND(V43="Preventivo",W43="Manual"),"40%",IF(AND(V43="Detectivo",W43="Automático"),"40%",IF(AND(V43="Detectivo",W43="Manual"),"30%",IF(AND(V43="Correctivo",W43="Automático"),"35%",IF(AND(V43="Correctivo",W43="Manual"),"25%",""))))))</f>
        <v>40%</v>
      </c>
      <c r="Y43" s="23" t="s">
        <v>53</v>
      </c>
      <c r="Z43" s="28" t="s">
        <v>54</v>
      </c>
      <c r="AA43" s="23" t="s">
        <v>55</v>
      </c>
      <c r="AB43" s="610">
        <f>IFERROR(IF(U43="Probabilidad",(L43-(+L43*X43)),IF(U43="Impacto",L43,"")),"")</f>
        <v>0.24</v>
      </c>
      <c r="AC43" s="582" t="str">
        <f>IFERROR(IF(AB43="","",IF(AB43&lt;=0.2,"Muy Baja",IF(AB43&lt;=0.4,"Baja",IF(AB43&lt;=0.6,"Media",IF(AB43&lt;=0.8,"Alta","Muy Alta"))))),"")</f>
        <v>Baja</v>
      </c>
      <c r="AD43" s="612">
        <f>+AB43</f>
        <v>0.24</v>
      </c>
      <c r="AE43" s="582" t="str">
        <f>IFERROR(IF(AF43="","",IF(AF43&lt;=0.2,"Leve",IF(AF43&lt;=0.4,"Menor",IF(AF43&lt;=0.6,"Moderado",IF(AF43&lt;=0.8,"Mayor","Catastrófico"))))),"")</f>
        <v>Mayor</v>
      </c>
      <c r="AF43" s="612">
        <f>IFERROR(IF(U43="Impacto",(P43-(+P43*X43)),IF(U43="Probabilidad",P43,"")),"")</f>
        <v>0.8</v>
      </c>
      <c r="AG43" s="585" t="str">
        <f>IFERROR(IF(OR(AND(AC43="Muy Baja",AE43="Leve"),AND(AC43="Muy Baja",AE43="Menor"),AND(AC43="Baja",AE43="Leve")),"Bajo",IF(OR(AND(AC43="Muy baja",AE43="Moderado"),AND(AC43="Baja",AE43="Menor"),AND(AC43="Baja",AE43="Moderado"),AND(AC43="Media",AE43="Leve"),AND(AC43="Media",AE43="Menor"),AND(AC43="Media",AE43="Moderado"),AND(AC43="Alta",AE43="Leve"),AND(AC43="Alta",AE43="Menor")),"Moderado",IF(OR(AND(AC43="Muy Baja",AE43="Mayor"),AND(AC43="Baja",AE43="Mayor"),AND(AC43="Media",AE43="Mayor"),AND(AC43="Alta",AE43="Moderado"),AND(AC43="Alta",AE43="Mayor"),AND(AC43="Muy Alta",AE43="Leve"),AND(AC43="Muy Alta",AE43="Menor"),AND(AC43="Muy Alta",AE43="Moderado"),AND(AC43="Muy Alta",AE43="Mayor")),"Alto",IF(OR(AND(AC43="Muy Baja",AE43="Catastrófico"),AND(AC43="Baja",AE43="Catastrófico"),AND(AC43="Media",AE43="Catastrófico"),AND(AC43="Alta",AE43="Catastrófico"),AND(AC43="Muy Alta",AE43="Catastrófico")),"Extremo","")))),"")</f>
        <v>Alto</v>
      </c>
      <c r="AH43" s="825" t="s">
        <v>91</v>
      </c>
      <c r="AI43" s="302"/>
      <c r="AJ43" s="302"/>
      <c r="AK43" s="302"/>
      <c r="AL43" s="302"/>
      <c r="AM43" s="302"/>
      <c r="AN43" s="302"/>
      <c r="AO43" s="8"/>
    </row>
    <row r="44" spans="2:41" s="1" customFormat="1" ht="82.8" x14ac:dyDescent="0.3">
      <c r="B44" s="595"/>
      <c r="C44" s="973"/>
      <c r="D44" s="826"/>
      <c r="E44" s="580"/>
      <c r="F44" s="580"/>
      <c r="G44" s="580"/>
      <c r="H44" s="581"/>
      <c r="I44" s="580"/>
      <c r="J44" s="580"/>
      <c r="K44" s="582"/>
      <c r="L44" s="583"/>
      <c r="M44" s="584"/>
      <c r="N44" s="583">
        <f>IF(NOT(ISERROR(MATCH(M44,_xlfn.ANCHORARRAY(#REF!),0))),#REF!&amp;"Por favor no seleccionar los criterios de impacto",M44)</f>
        <v>0</v>
      </c>
      <c r="O44" s="582"/>
      <c r="P44" s="583"/>
      <c r="Q44" s="585"/>
      <c r="R44" s="26">
        <v>2</v>
      </c>
      <c r="S44" s="27" t="s">
        <v>333</v>
      </c>
      <c r="T44" s="27" t="s">
        <v>332</v>
      </c>
      <c r="U44" s="26" t="str">
        <f>IF(OR(V44="Preventivo",V44="Detectivo"),"Probabilidad",IF(V44="Correctivo","Impacto",""))</f>
        <v>Probabilidad</v>
      </c>
      <c r="V44" s="28" t="s">
        <v>51</v>
      </c>
      <c r="W44" s="28" t="s">
        <v>52</v>
      </c>
      <c r="X44" s="29" t="str">
        <f>IF(AND(V44="Preventivo",W44="Automático"),"50%",IF(AND(V44="Preventivo",W44="Manual"),"40%",IF(AND(V44="Detectivo",W44="Automático"),"40%",IF(AND(V44="Detectivo",W44="Manual"),"30%",IF(AND(V44="Correctivo",W44="Automático"),"35%",IF(AND(V44="Correctivo",W44="Manual"),"25%",""))))))</f>
        <v>30%</v>
      </c>
      <c r="Y44" s="23" t="s">
        <v>53</v>
      </c>
      <c r="Z44" s="28" t="s">
        <v>54</v>
      </c>
      <c r="AA44" s="23" t="s">
        <v>55</v>
      </c>
      <c r="AB44" s="610"/>
      <c r="AC44" s="582"/>
      <c r="AD44" s="612"/>
      <c r="AE44" s="582"/>
      <c r="AF44" s="612"/>
      <c r="AG44" s="585"/>
      <c r="AH44" s="825"/>
      <c r="AI44" s="302"/>
      <c r="AJ44" s="302"/>
      <c r="AK44" s="302"/>
      <c r="AL44" s="302"/>
      <c r="AM44" s="302"/>
      <c r="AN44" s="302"/>
      <c r="AO44" s="8"/>
    </row>
    <row r="45" spans="2:41" s="1" customFormat="1" thickBot="1" x14ac:dyDescent="0.35">
      <c r="B45" s="596"/>
      <c r="C45" s="974"/>
      <c r="D45" s="614" t="s">
        <v>69</v>
      </c>
      <c r="E45" s="614"/>
      <c r="F45" s="614" t="s">
        <v>334</v>
      </c>
      <c r="G45" s="614"/>
      <c r="H45" s="60"/>
      <c r="I45" s="60"/>
      <c r="J45" s="60"/>
      <c r="K45" s="60"/>
      <c r="L45" s="60"/>
      <c r="M45" s="60"/>
      <c r="N45" s="60"/>
      <c r="O45" s="325"/>
      <c r="P45" s="325"/>
      <c r="Q45" s="325"/>
      <c r="R45" s="326"/>
      <c r="S45" s="326"/>
      <c r="T45" s="326"/>
      <c r="U45" s="326"/>
      <c r="V45" s="326"/>
      <c r="W45" s="326"/>
      <c r="X45" s="326"/>
      <c r="Y45" s="326"/>
      <c r="Z45" s="326"/>
      <c r="AA45" s="326"/>
      <c r="AB45" s="326"/>
      <c r="AC45" s="326"/>
      <c r="AD45" s="326"/>
      <c r="AE45" s="325"/>
      <c r="AF45" s="327"/>
      <c r="AG45" s="192"/>
      <c r="AH45" s="327"/>
      <c r="AI45" s="302"/>
      <c r="AJ45" s="302"/>
      <c r="AK45" s="302"/>
      <c r="AL45" s="302"/>
      <c r="AM45" s="302"/>
      <c r="AN45" s="302"/>
      <c r="AO45" s="8"/>
    </row>
    <row r="46" spans="2:41" s="1" customFormat="1" ht="25.5" customHeight="1" thickBot="1" x14ac:dyDescent="0.35">
      <c r="B46" s="725" t="s">
        <v>520</v>
      </c>
      <c r="C46" s="48" t="s">
        <v>1</v>
      </c>
      <c r="D46" s="48" t="s">
        <v>2</v>
      </c>
      <c r="E46" s="49" t="s">
        <v>6</v>
      </c>
      <c r="F46" s="49" t="s">
        <v>7</v>
      </c>
      <c r="G46" s="49" t="s">
        <v>8</v>
      </c>
      <c r="H46" s="49" t="s">
        <v>9</v>
      </c>
      <c r="I46" s="49" t="s">
        <v>10</v>
      </c>
      <c r="J46" s="48" t="s">
        <v>11</v>
      </c>
      <c r="K46" s="48" t="s">
        <v>12</v>
      </c>
      <c r="L46" s="48" t="s">
        <v>13</v>
      </c>
      <c r="M46" s="48" t="s">
        <v>14</v>
      </c>
      <c r="N46" s="48" t="s">
        <v>15</v>
      </c>
      <c r="O46" s="48" t="s">
        <v>16</v>
      </c>
      <c r="P46" s="48" t="s">
        <v>13</v>
      </c>
      <c r="Q46" s="48" t="s">
        <v>17</v>
      </c>
      <c r="R46" s="48" t="s">
        <v>18</v>
      </c>
      <c r="S46" s="48" t="s">
        <v>19</v>
      </c>
      <c r="T46" s="48" t="s">
        <v>20</v>
      </c>
      <c r="U46" s="48" t="s">
        <v>21</v>
      </c>
      <c r="V46" s="48" t="s">
        <v>35</v>
      </c>
      <c r="W46" s="48" t="s">
        <v>36</v>
      </c>
      <c r="X46" s="48" t="s">
        <v>37</v>
      </c>
      <c r="Y46" s="48" t="s">
        <v>38</v>
      </c>
      <c r="Z46" s="48" t="s">
        <v>39</v>
      </c>
      <c r="AA46" s="49" t="s">
        <v>40</v>
      </c>
      <c r="AB46" s="48" t="s">
        <v>24</v>
      </c>
      <c r="AC46" s="48" t="s">
        <v>25</v>
      </c>
      <c r="AD46" s="49" t="s">
        <v>13</v>
      </c>
      <c r="AE46" s="48" t="s">
        <v>26</v>
      </c>
      <c r="AF46" s="49" t="s">
        <v>13</v>
      </c>
      <c r="AG46" s="48" t="s">
        <v>27</v>
      </c>
      <c r="AH46" s="49" t="s">
        <v>28</v>
      </c>
      <c r="AI46" s="48" t="s">
        <v>70</v>
      </c>
      <c r="AJ46" s="49" t="s">
        <v>30</v>
      </c>
      <c r="AK46" s="48" t="s">
        <v>31</v>
      </c>
      <c r="AL46" s="48" t="s">
        <v>32</v>
      </c>
      <c r="AM46" s="49" t="s">
        <v>33</v>
      </c>
      <c r="AN46" s="49" t="s">
        <v>34</v>
      </c>
      <c r="AO46" s="8"/>
    </row>
    <row r="47" spans="2:41" s="1" customFormat="1" ht="25.5" customHeight="1" thickBot="1" x14ac:dyDescent="0.35">
      <c r="B47" s="725"/>
      <c r="C47" s="597" t="s">
        <v>547</v>
      </c>
      <c r="D47" s="598"/>
      <c r="E47" s="598"/>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2"/>
      <c r="AJ47" s="51"/>
      <c r="AK47" s="51"/>
      <c r="AL47" s="51"/>
      <c r="AM47" s="51"/>
      <c r="AN47" s="53"/>
      <c r="AO47" s="8"/>
    </row>
    <row r="48" spans="2:41" s="1" customFormat="1" ht="54.75" customHeight="1" x14ac:dyDescent="0.3">
      <c r="B48" s="725"/>
      <c r="C48" s="758" t="s">
        <v>521</v>
      </c>
      <c r="D48" s="751">
        <v>1</v>
      </c>
      <c r="E48" s="605" t="s">
        <v>42</v>
      </c>
      <c r="F48" s="605" t="s">
        <v>502</v>
      </c>
      <c r="G48" s="605" t="s">
        <v>503</v>
      </c>
      <c r="H48" s="662" t="str">
        <f>CONCATENATE(E48," ",F48," ",G48)</f>
        <v>Reputacional Manipulación o adulteración de la información registrada en la ficha en el momento de la encuesta para acceder a beneficios y subsidios por parte de los beneficiarios con una categoría socioeconómica baja.</v>
      </c>
      <c r="I48" s="580" t="s">
        <v>73</v>
      </c>
      <c r="J48" s="605" t="s">
        <v>86</v>
      </c>
      <c r="K48" s="762" t="s">
        <v>418</v>
      </c>
      <c r="L48" s="607">
        <f>IF(K48="","",IF(K48="Muy Baja",0.2,IF(K48="Baja",0.4,IF(K48="Media",0.6,IF(K48="Alta",0.8,IF(K48="Muy Alta",1,))))))</f>
        <v>0.8</v>
      </c>
      <c r="M48" s="744" t="s">
        <v>87</v>
      </c>
      <c r="N48" s="607" t="str">
        <f>IF(M48="","",IF(NOT(ISERROR(MATCH(M48,'[6]Tabla Impacto'!$B$37:$B$39,0))),'[6]Tabla Impacto'!$F$37&amp;"Por favor no seleccionar los criterios de impacto(Afectación Económica o presupuestal y Pérdida Reputacional)",M48))</f>
        <v xml:space="preserve">     El riesgo afecta la imagen de la entidad a nivel nacional, con efecto publicitarios sostenible a nivel país</v>
      </c>
      <c r="O48" s="763" t="s">
        <v>187</v>
      </c>
      <c r="P48" s="607">
        <v>1</v>
      </c>
      <c r="Q48" s="765" t="s">
        <v>158</v>
      </c>
      <c r="R48" s="14">
        <v>1</v>
      </c>
      <c r="S48" s="66" t="s">
        <v>504</v>
      </c>
      <c r="T48" s="66" t="s">
        <v>88</v>
      </c>
      <c r="U48" s="14" t="str">
        <f>IF(OR(V48="Preventivo",V48="Detectivo"),"Probabilidad",IF(V48="Correctivo","Impacto",""))</f>
        <v>Probabilidad</v>
      </c>
      <c r="V48" s="17" t="s">
        <v>84</v>
      </c>
      <c r="W48" s="17" t="s">
        <v>52</v>
      </c>
      <c r="X48" s="18" t="str">
        <f t="shared" ref="X48:X55" si="19">IF(AND(V48="Preventivo",W48="Automático"),"50%",IF(AND(V48="Preventivo",W48="Manual"),"40%",IF(AND(V48="Detectivo",W48="Automático"),"40%",IF(AND(V48="Detectivo",W48="Manual"),"30%",IF(AND(V48="Correctivo",W48="Automático"),"35%",IF(AND(V48="Correctivo",W48="Manual"),"25%",""))))))</f>
        <v>40%</v>
      </c>
      <c r="Y48" s="17" t="s">
        <v>53</v>
      </c>
      <c r="Z48" s="17" t="s">
        <v>89</v>
      </c>
      <c r="AA48" s="17" t="s">
        <v>90</v>
      </c>
      <c r="AB48" s="500">
        <f>IFERROR(IF(U48="Probabilidad",(L48-(+L48*X48)),IF(U48="Impacto",L48,"")),"")</f>
        <v>0.48</v>
      </c>
      <c r="AC48" s="498" t="str">
        <f>IFERROR(IF(AB48="","",IF(AB48&lt;=0.2,"Muy Baja",IF(AB48&lt;=0.4,"Baja",IF(AB48&lt;=0.6,"Media",IF(AB48&lt;=0.8,"Alta","Muy Alta"))))),"")</f>
        <v>Media</v>
      </c>
      <c r="AD48" s="501">
        <f>+AB48</f>
        <v>0.48</v>
      </c>
      <c r="AE48" s="498" t="str">
        <f>IFERROR(IF(AF48="","",IF(AF48&lt;=0.2,"Leve",IF(AF48&lt;=0.4,"Menor",IF(AF48&lt;=0.6,"Moderado",IF(AF48&lt;=0.8,"Mayor","Catastrófico"))))),"")</f>
        <v>Catastrófico</v>
      </c>
      <c r="AF48" s="501">
        <f>IFERROR(IF(U48="Impacto",(P48-(+P48*X48)),IF(U48="Probabilidad",P48,"")),"")</f>
        <v>1</v>
      </c>
      <c r="AG48" s="499" t="str">
        <f>IFERROR(IF(OR(AND(AC48="Muy Baja",AE48="Leve"),AND(AC48="Muy Baja",AE48="Menor"),AND(AC48="Baja",AE48="Leve")),"Bajo",IF(OR(AND(AC48="Muy baja",AE48="Moderado"),AND(AC48="Baja",AE48="Menor"),AND(AC48="Baja",AE48="Moderado"),AND(AC48="Media",AE48="Leve"),AND(AC48="Media",AE48="Menor"),AND(AC48="Media",AE48="Moderado"),AND(AC48="Alta",AE48="Leve"),AND(AC48="Alta",AE48="Menor")),"Moderado",IF(OR(AND(AC48="Muy Baja",AE48="Mayor"),AND(AC48="Baja",AE48="Mayor"),AND(AC48="Media",AE48="Mayor"),AND(AC48="Alta",AE48="Moderado"),AND(AC48="Alta",AE48="Mayor"),AND(AC48="Muy Alta",AE48="Leve"),AND(AC48="Muy Alta",AE48="Menor"),AND(AC48="Muy Alta",AE48="Moderado"),AND(AC48="Muy Alta",AE48="Mayor")),"Alto",IF(OR(AND(AC48="Muy Baja",AE48="Catastrófico"),AND(AC48="Baja",AE48="Catastrófico"),AND(AC48="Media",AE48="Catastrófico"),AND(AC48="Alta",AE48="Catastrófico"),AND(AC48="Muy Alta",AE48="Catastrófico")),"Extremo","")))),"")</f>
        <v>Extremo</v>
      </c>
      <c r="AH48" s="502" t="s">
        <v>56</v>
      </c>
      <c r="AI48" s="57"/>
      <c r="AJ48" s="57"/>
      <c r="AK48" s="57"/>
      <c r="AL48" s="57"/>
      <c r="AM48" s="57"/>
      <c r="AN48" s="57"/>
      <c r="AO48" s="8"/>
    </row>
    <row r="49" spans="1:41" s="1" customFormat="1" ht="43.5" customHeight="1" x14ac:dyDescent="0.3">
      <c r="B49" s="725"/>
      <c r="C49" s="759"/>
      <c r="D49" s="751"/>
      <c r="E49" s="580"/>
      <c r="F49" s="580"/>
      <c r="G49" s="580"/>
      <c r="H49" s="581"/>
      <c r="I49" s="580"/>
      <c r="J49" s="580"/>
      <c r="K49" s="619"/>
      <c r="L49" s="583"/>
      <c r="M49" s="584"/>
      <c r="N49" s="583">
        <f>IF(NOT(ISERROR(MATCH(M49,_xlfn.ANCHORARRAY(H52),0))),#REF!&amp;"Por favor no seleccionar los criterios de impacto",M49)</f>
        <v>0</v>
      </c>
      <c r="O49" s="764"/>
      <c r="P49" s="583"/>
      <c r="Q49" s="620"/>
      <c r="R49" s="26">
        <v>2</v>
      </c>
      <c r="S49" s="27" t="s">
        <v>505</v>
      </c>
      <c r="T49" s="27" t="s">
        <v>506</v>
      </c>
      <c r="U49" s="26" t="str">
        <f>IF(OR(V49="Preventivo",V49="Detectivo"),"Probabilidad",IF(V49="Correctivo","Impacto",""))</f>
        <v>Probabilidad</v>
      </c>
      <c r="V49" s="28" t="s">
        <v>84</v>
      </c>
      <c r="W49" s="28" t="s">
        <v>52</v>
      </c>
      <c r="X49" s="29" t="str">
        <f t="shared" si="19"/>
        <v>40%</v>
      </c>
      <c r="Y49" s="17" t="s">
        <v>53</v>
      </c>
      <c r="Z49" s="28" t="s">
        <v>54</v>
      </c>
      <c r="AA49" s="28" t="s">
        <v>55</v>
      </c>
      <c r="AB49" s="500">
        <f>IFERROR(IF(U49="Probabilidad",(L48-(+L48*X49)),IF(U49="Impacto",L48,"")),"")</f>
        <v>0.48</v>
      </c>
      <c r="AC49" s="498" t="str">
        <f>IFERROR(IF(AB49="","",IF(AB49&lt;=0.2,"Muy Baja",IF(AB49&lt;=0.4,"Baja",IF(AB49&lt;=0.6,"Media",IF(AB49&lt;=0.8,"Alta","Muy Alta"))))),"")</f>
        <v>Media</v>
      </c>
      <c r="AD49" s="501">
        <f>+AB49</f>
        <v>0.48</v>
      </c>
      <c r="AE49" s="498" t="str">
        <f>IFERROR(IF(AF49="","",IF(AF49&lt;=0.2,"Leve",IF(AF49&lt;=0.4,"Menor",IF(AF49&lt;=0.6,"Moderado",IF(AF49&lt;=0.8,"Mayor","Catastrófico"))))),"")</f>
        <v>Leve</v>
      </c>
      <c r="AF49" s="501">
        <f>IFERROR(IF(U49="Impacto",(P49-(+P49*X49)),IF(U49="Probabilidad",P49,"")),"")</f>
        <v>0</v>
      </c>
      <c r="AG49" s="499" t="str">
        <f>IFERROR(IF(OR(AND(AC49="Muy Baja",AE49="Leve"),AND(AC49="Muy Baja",AE49="Menor"),AND(AC49="Baja",AE49="Leve")),"Bajo",IF(OR(AND(AC49="Muy baja",AE49="Moderado"),AND(AC49="Baja",AE49="Menor"),AND(AC49="Baja",AE49="Moderado"),AND(AC49="Media",AE49="Leve"),AND(AC49="Media",AE49="Menor"),AND(AC49="Media",AE49="Moderado"),AND(AC49="Alta",AE49="Leve"),AND(AC49="Alta",AE49="Menor")),"Moderado",IF(OR(AND(AC49="Muy Baja",AE49="Mayor"),AND(AC49="Baja",AE49="Mayor"),AND(AC49="Media",AE49="Mayor"),AND(AC49="Alta",AE49="Moderado"),AND(AC49="Alta",AE49="Mayor"),AND(AC49="Muy Alta",AE49="Leve"),AND(AC49="Muy Alta",AE49="Menor"),AND(AC49="Muy Alta",AE49="Moderado"),AND(AC49="Muy Alta",AE49="Mayor")),"Alto",IF(OR(AND(AC49="Muy Baja",AE49="Catastrófico"),AND(AC49="Baja",AE49="Catastrófico"),AND(AC49="Media",AE49="Catastrófico"),AND(AC49="Alta",AE49="Catastrófico"),AND(AC49="Muy Alta",AE49="Catastrófico")),"Extremo","")))),"")</f>
        <v>Moderado</v>
      </c>
      <c r="AH49" s="502" t="s">
        <v>56</v>
      </c>
      <c r="AI49" s="60"/>
      <c r="AJ49" s="60"/>
      <c r="AK49" s="60"/>
      <c r="AL49" s="60"/>
      <c r="AM49" s="60"/>
      <c r="AN49" s="60"/>
      <c r="AO49" s="8"/>
    </row>
    <row r="50" spans="1:41" s="1" customFormat="1" ht="48" customHeight="1" x14ac:dyDescent="0.3">
      <c r="B50" s="725"/>
      <c r="C50" s="759"/>
      <c r="D50" s="761">
        <v>2</v>
      </c>
      <c r="E50" s="580" t="s">
        <v>42</v>
      </c>
      <c r="F50" s="580" t="s">
        <v>507</v>
      </c>
      <c r="G50" s="580" t="s">
        <v>508</v>
      </c>
      <c r="H50" s="581" t="str">
        <f>CONCATENATE(E50," ",F50," ",G50)</f>
        <v>Reputacional Recibir del solicitante de algún trámite o solicitar por parte de los funcionarios, dinero, favores o regalos a cambio de algún trámite de la oficina en los diferentes canales de atención como son los puntos descentralizados y las jornadas de ampliación de cobertura favorecimiento a usuarios en los diferentes trámites del SISBEN.</v>
      </c>
      <c r="I50" s="580" t="s">
        <v>73</v>
      </c>
      <c r="J50" s="580" t="s">
        <v>93</v>
      </c>
      <c r="K50" s="619" t="s">
        <v>419</v>
      </c>
      <c r="L50" s="583">
        <f>IF(K50="","",IF(K50="Muy Baja",0.2,IF(K50="Baja",0.4,IF(K50="Media",0.6,IF(K50="Alta",0.8,IF(K50="Muy Alta",1,))))))</f>
        <v>0.6</v>
      </c>
      <c r="M50" s="584" t="s">
        <v>94</v>
      </c>
      <c r="N50" s="583" t="str">
        <f>IF(M50="","",IF(NOT(ISERROR(MATCH(M50,'[6]Tabla Impacto'!$B$37:$B$39,0))),'[6]Tabla Impacto'!$F$37&amp;"Por favor no seleccionar los criterios de impacto(Afectación Económica o presupuestal y Pérdida Reputacional)",M50))</f>
        <v xml:space="preserve">     El riesgo afecta la imagen de de la entidad con efecto publicitario sostenido a nivel de sector administrativo, nivel departamental o municipal</v>
      </c>
      <c r="O50" s="619" t="s">
        <v>119</v>
      </c>
      <c r="P50" s="583">
        <f>IF(O50="","",IF(O50="Leve",0.2,IF(O50="Menor",0.4,IF(O50="Moderado",0.6,IF(O50="Mayor",0.8,IF(O50="Catastrófico",1,))))))</f>
        <v>0.8</v>
      </c>
      <c r="Q50" s="620" t="str">
        <f>IF(OR(AND(K50="Muy Baja",O50="Leve"),AND(K50="Muy Baja",O50="Menor"),AND(K50="Baja",O50="Leve")),"Bajo",IF(OR(AND(K50="Muy baja",O50="Moderado"),AND(K50="Baja",O50="Menor"),AND(K50="Baja",O50="Moderado"),AND(K50="Media",O50="Leve"),AND(K50="Media",O50="Menor"),AND(K50="Media",O50="Moderado"),AND(K50="Alta",O50="Leve"),AND(K50="Alta",O50="Menor")),"Moderado",IF(OR(AND(K50="Muy Baja",O50="Mayor"),AND(K50="Baja",O50="Mayor"),AND(K50="Media",O50="Mayor"),AND(K50="Alta",O50="Moderado"),AND(K50="Alta",O50="Mayor"),AND(K50="Muy Alta",O50="Leve"),AND(K50="Muy Alta",O50="Menor"),AND(K50="Muy Alta",O50="Moderado"),AND(K50="Muy Alta",O50="Mayor")),"Alto",IF(OR(AND(K50="Muy Baja",O50="Catastrófico"),AND(K50="Baja",O50="Catastrófico"),AND(K50="Media",O50="Catastrófico"),AND(K50="Alta",O50="Catastrófico"),AND(K50="Muy Alta",O50="Catastrófico")),"Extremo",""))))</f>
        <v>Alto</v>
      </c>
      <c r="R50" s="26">
        <v>1</v>
      </c>
      <c r="S50" s="27" t="s">
        <v>509</v>
      </c>
      <c r="T50" s="402" t="s">
        <v>510</v>
      </c>
      <c r="U50" s="503" t="str">
        <f>IF(OR(V50="Preventivo",V50="Detectivo"),"Probabilidad",IF(V50="Correctivo","Impacto",""))</f>
        <v>Probabilidad</v>
      </c>
      <c r="V50" s="502" t="s">
        <v>84</v>
      </c>
      <c r="W50" s="502" t="s">
        <v>52</v>
      </c>
      <c r="X50" s="501" t="str">
        <f t="shared" si="19"/>
        <v>40%</v>
      </c>
      <c r="Y50" s="502" t="s">
        <v>53</v>
      </c>
      <c r="Z50" s="502" t="s">
        <v>89</v>
      </c>
      <c r="AA50" s="502" t="s">
        <v>55</v>
      </c>
      <c r="AB50" s="500">
        <f>IFERROR(IF(U50="Probabilidad",(L50-(+L50*X50)),IF(U50="Impacto",L50,"")),"")</f>
        <v>0.36</v>
      </c>
      <c r="AC50" s="498" t="str">
        <f>IFERROR(IF(AB50="","",IF(AB50&lt;=0.2,"Muy Baja",IF(AB50&lt;=0.4,"Baja",IF(AB50&lt;=0.6,"Media",IF(AB50&lt;=0.8,"Alta","Muy Alta"))))),"")</f>
        <v>Baja</v>
      </c>
      <c r="AD50" s="501">
        <f>+AB50</f>
        <v>0.36</v>
      </c>
      <c r="AE50" s="498" t="str">
        <f>IFERROR(IF(AF50="","",IF(AF50&lt;=0.2,"Leve",IF(AF50&lt;=0.4,"Menor",IF(AF50&lt;=0.6,"Moderado",IF(AF50&lt;=0.8,"Mayor","Catastrófico"))))),"")</f>
        <v>Mayor</v>
      </c>
      <c r="AF50" s="501">
        <f>IFERROR(IF(U50="Impacto",(P50-(+P50*X50)),IF(U50="Probabilidad",P50,"")),"")</f>
        <v>0.8</v>
      </c>
      <c r="AG50" s="499" t="str">
        <f>IFERROR(IF(OR(AND(AC50="Muy Baja",AE50="Leve"),AND(AC50="Muy Baja",AE50="Menor"),AND(AC50="Baja",AE50="Leve")),"Bajo",IF(OR(AND(AC50="Muy baja",AE50="Moderado"),AND(AC50="Baja",AE50="Menor"),AND(AC50="Baja",AE50="Moderado"),AND(AC50="Media",AE50="Leve"),AND(AC50="Media",AE50="Menor"),AND(AC50="Media",AE50="Moderado"),AND(AC50="Alta",AE50="Leve"),AND(AC50="Alta",AE50="Menor")),"Moderado",IF(OR(AND(AC50="Muy Baja",AE50="Mayor"),AND(AC50="Baja",AE50="Mayor"),AND(AC50="Media",AE50="Mayor"),AND(AC50="Alta",AE50="Moderado"),AND(AC50="Alta",AE50="Mayor"),AND(AC50="Muy Alta",AE50="Leve"),AND(AC50="Muy Alta",AE50="Menor"),AND(AC50="Muy Alta",AE50="Moderado"),AND(AC50="Muy Alta",AE50="Mayor")),"Alto",IF(OR(AND(AC50="Muy Baja",AE50="Catastrófico"),AND(AC50="Baja",AE50="Catastrófico"),AND(AC50="Media",AE50="Catastrófico"),AND(AC50="Alta",AE50="Catastrófico"),AND(AC50="Muy Alta",AE50="Catastrófico")),"Extremo","")))),"")</f>
        <v>Alto</v>
      </c>
      <c r="AH50" s="502" t="s">
        <v>56</v>
      </c>
      <c r="AI50" s="60"/>
      <c r="AJ50" s="60"/>
      <c r="AK50" s="60"/>
      <c r="AL50" s="60"/>
      <c r="AM50" s="60"/>
      <c r="AN50" s="60"/>
      <c r="AO50" s="8"/>
    </row>
    <row r="51" spans="1:41" s="1" customFormat="1" ht="47.25" customHeight="1" x14ac:dyDescent="0.3">
      <c r="B51" s="725"/>
      <c r="C51" s="759"/>
      <c r="D51" s="761"/>
      <c r="E51" s="580"/>
      <c r="F51" s="580"/>
      <c r="G51" s="580"/>
      <c r="H51" s="581"/>
      <c r="I51" s="580"/>
      <c r="J51" s="580"/>
      <c r="K51" s="619"/>
      <c r="L51" s="583"/>
      <c r="M51" s="584"/>
      <c r="N51" s="583">
        <f>IF(NOT(ISERROR(MATCH(M51,_xlfn.ANCHORARRAY(H54),0))),#REF!&amp;"Por favor no seleccionar los criterios de impacto",M51)</f>
        <v>0</v>
      </c>
      <c r="O51" s="619"/>
      <c r="P51" s="583"/>
      <c r="Q51" s="620"/>
      <c r="R51" s="26">
        <v>2</v>
      </c>
      <c r="S51" s="402" t="s">
        <v>511</v>
      </c>
      <c r="T51" s="402" t="s">
        <v>512</v>
      </c>
      <c r="U51" s="503" t="str">
        <f>IF(OR(V51="Preventivo",V51="Detectivo"),"Probabilidad",IF(V51="Correctivo","Impacto",""))</f>
        <v>Probabilidad</v>
      </c>
      <c r="V51" s="502" t="s">
        <v>84</v>
      </c>
      <c r="W51" s="502" t="s">
        <v>52</v>
      </c>
      <c r="X51" s="501" t="str">
        <f t="shared" si="19"/>
        <v>40%</v>
      </c>
      <c r="Y51" s="502" t="s">
        <v>53</v>
      </c>
      <c r="Z51" s="502" t="s">
        <v>89</v>
      </c>
      <c r="AA51" s="502" t="s">
        <v>55</v>
      </c>
      <c r="AB51" s="500">
        <f>IFERROR(IF(U50="Probabilidad",(L50-(+L50*X50)),IF(U50="Impacto",L50,"")),"")</f>
        <v>0.36</v>
      </c>
      <c r="AC51" s="498" t="str">
        <f>IFERROR(IF(AB50="","",IF(AB50&lt;=0.2,"Muy Baja",IF(AB50&lt;=0.4,"Baja",IF(AB50&lt;=0.6,"Media",IF(AB50&lt;=0.8,"Alta","Muy Alta"))))),"")</f>
        <v>Baja</v>
      </c>
      <c r="AD51" s="501">
        <f>+AB50</f>
        <v>0.36</v>
      </c>
      <c r="AE51" s="498" t="str">
        <f>IFERROR(IF(AF50="","",IF(AF50&lt;=0.2,"Leve",IF(AF50&lt;=0.4,"Menor",IF(AF50&lt;=0.6,"Moderado",IF(AF50&lt;=0.8,"Mayor","Catastrófico"))))),"")</f>
        <v>Mayor</v>
      </c>
      <c r="AF51" s="501">
        <f>IFERROR(IF(U50="Impacto",(P50-(+P50*X50)),IF(U50="Probabilidad",P50,"")),"")</f>
        <v>0.8</v>
      </c>
      <c r="AG51" s="499" t="str">
        <f>IFERROR(IF(OR(AND(AC50="Muy Baja",AE50="Leve"),AND(AC50="Muy Baja",AE50="Menor"),AND(AC50="Baja",AE50="Leve")),"Bajo",IF(OR(AND(AC50="Muy baja",AE50="Moderado"),AND(AC50="Baja",AE50="Menor"),AND(AC50="Baja",AE50="Moderado"),AND(AC50="Media",AE50="Leve"),AND(AC50="Media",AE50="Menor"),AND(AC50="Media",AE50="Moderado"),AND(AC50="Alta",AE50="Leve"),AND(AC50="Alta",AE50="Menor")),"Moderado",IF(OR(AND(AC50="Muy Baja",AE50="Mayor"),AND(AC50="Baja",AE50="Mayor"),AND(AC50="Media",AE50="Mayor"),AND(AC50="Alta",AE50="Moderado"),AND(AC50="Alta",AE50="Mayor"),AND(AC50="Muy Alta",AE50="Leve"),AND(AC50="Muy Alta",AE50="Menor"),AND(AC50="Muy Alta",AE50="Moderado"),AND(AC50="Muy Alta",AE50="Mayor")),"Alto",IF(OR(AND(AC50="Muy Baja",AE50="Catastrófico"),AND(AC50="Baja",AE50="Catastrófico"),AND(AC50="Media",AE50="Catastrófico"),AND(AC50="Alta",AE50="Catastrófico"),AND(AC50="Muy Alta",AE50="Catastrófico")),"Extremo","")))),"")</f>
        <v>Alto</v>
      </c>
      <c r="AH51" s="502" t="s">
        <v>56</v>
      </c>
      <c r="AI51" s="60"/>
      <c r="AJ51" s="60"/>
      <c r="AK51" s="60"/>
      <c r="AL51" s="60"/>
      <c r="AM51" s="60"/>
      <c r="AN51" s="60"/>
      <c r="AO51" s="8"/>
    </row>
    <row r="52" spans="1:41" s="1" customFormat="1" ht="51" customHeight="1" x14ac:dyDescent="0.3">
      <c r="B52" s="725"/>
      <c r="C52" s="759"/>
      <c r="D52" s="761">
        <v>3</v>
      </c>
      <c r="E52" s="580" t="s">
        <v>42</v>
      </c>
      <c r="F52" s="580" t="s">
        <v>421</v>
      </c>
      <c r="G52" s="580" t="s">
        <v>422</v>
      </c>
      <c r="H52" s="581" t="str">
        <f>CONCATENATE(E52," ",F52," ",G52)</f>
        <v>Reputacional Obtener beneficios económicos para agilizar el proceso de asignación y aplicación de ecnuestas Tráfico de influencias</v>
      </c>
      <c r="I52" s="580" t="s">
        <v>73</v>
      </c>
      <c r="J52" s="580" t="s">
        <v>46</v>
      </c>
      <c r="K52" s="762" t="s">
        <v>418</v>
      </c>
      <c r="L52" s="583">
        <f>IF(K52="","",IF(K52="Muy Baja",0.2,IF(K52="Baja",0.4,IF(K52="Media",0.6,IF(K52="Alta",0.8,IF(K52="Muy Alta",1,))))))</f>
        <v>0.8</v>
      </c>
      <c r="M52" s="584" t="s">
        <v>94</v>
      </c>
      <c r="N52" s="583" t="str">
        <f>IF(M52="","",IF(NOT(ISERROR(MATCH(M52,'[6]Tabla Impacto'!$B$37:$B$39,0))),'[6]Tabla Impacto'!$F$37&amp;"Por favor no seleccionar los criterios de impacto(Afectación Económica o presupuestal y Pérdida Reputacional)",M52))</f>
        <v xml:space="preserve">     El riesgo afecta la imagen de de la entidad con efecto publicitario sostenido a nivel de sector administrativo, nivel departamental o municipal</v>
      </c>
      <c r="O52" s="619" t="s">
        <v>119</v>
      </c>
      <c r="P52" s="583">
        <f>IF(O52="","",IF(O52="Leve",0.2,IF(O52="Menor",0.4,IF(O52="Moderado",0.6,IF(O52="Mayor",0.8,IF(O52="Catastrófico",1,))))))</f>
        <v>0.8</v>
      </c>
      <c r="Q52" s="620" t="str">
        <f>IF(OR(AND(K52="Muy Baja",O52="Leve"),AND(K52="Muy Baja",O52="Menor"),AND(K52="Baja",O52="Leve")),"Bajo",IF(OR(AND(K52="Muy baja",O52="Moderado"),AND(K52="Baja",O52="Menor"),AND(K52="Baja",O52="Moderado"),AND(K52="Media",O52="Leve"),AND(K52="Media",O52="Menor"),AND(K52="Media",O52="Moderado"),AND(K52="Alta",O52="Leve"),AND(K52="Alta",O52="Menor")),"Moderado",IF(OR(AND(K52="Muy Baja",O52="Mayor"),AND(K52="Baja",O52="Mayor"),AND(K52="Media",O52="Mayor"),AND(K52="Alta",O52="Moderado"),AND(K52="Alta",O52="Mayor"),AND(K52="Muy Alta",O52="Leve"),AND(K52="Muy Alta",O52="Menor"),AND(K52="Muy Alta",O52="Moderado"),AND(K52="Muy Alta",O52="Mayor")),"Alto",IF(OR(AND(K52="Muy Baja",O52="Catastrófico"),AND(K52="Baja",O52="Catastrófico"),AND(K52="Media",O52="Catastrófico"),AND(K52="Alta",O52="Catastrófico"),AND(K52="Muy Alta",O52="Catastrófico")),"Extremo",""))))</f>
        <v>Alto</v>
      </c>
      <c r="R52" s="26">
        <v>1</v>
      </c>
      <c r="S52" s="27" t="s">
        <v>423</v>
      </c>
      <c r="T52" s="27" t="s">
        <v>88</v>
      </c>
      <c r="U52" s="26" t="str">
        <f>IF(OR(V52="Preventivo",V52="Detectivo"),"Probabilidad",IF(V52="Correctivo","Impacto",""))</f>
        <v>Probabilidad</v>
      </c>
      <c r="V52" s="28" t="s">
        <v>51</v>
      </c>
      <c r="W52" s="28" t="s">
        <v>52</v>
      </c>
      <c r="X52" s="29" t="str">
        <f t="shared" si="19"/>
        <v>30%</v>
      </c>
      <c r="Y52" s="28" t="s">
        <v>53</v>
      </c>
      <c r="Z52" s="28" t="s">
        <v>89</v>
      </c>
      <c r="AA52" s="28" t="s">
        <v>55</v>
      </c>
      <c r="AB52" s="30">
        <f>IFERROR(IF(U52="Probabilidad",(L52-(+L52*X52)),IF(U52="Impacto",L52,"")),"")</f>
        <v>0.56000000000000005</v>
      </c>
      <c r="AC52" s="58" t="str">
        <f>IFERROR(IF(AB52="","",IF(AB52&lt;=0.2,"Muy Baja",IF(AB52&lt;=0.4,"Baja",IF(AB52&lt;=0.6,"Media",IF(AB52&lt;=0.8,"Alta","Muy Alta"))))),"")</f>
        <v>Media</v>
      </c>
      <c r="AD52" s="29">
        <f>+AB52</f>
        <v>0.56000000000000005</v>
      </c>
      <c r="AE52" s="58" t="str">
        <f>IFERROR(IF(AF52="","",IF(AF52&lt;=0.2,"Leve",IF(AF52&lt;=0.4,"Menor",IF(AF52&lt;=0.6,"Moderado",IF(AF52&lt;=0.8,"Mayor","Catastrófico"))))),"")</f>
        <v>Mayor</v>
      </c>
      <c r="AF52" s="29">
        <f>IFERROR(IF(U52="Impacto",(P52-(+P52*X52)),IF(U52="Probabilidad",P52,"")),"")</f>
        <v>0.8</v>
      </c>
      <c r="AG52" s="59" t="str">
        <f>IFERROR(IF(OR(AND(AC52="Muy Baja",AE52="Leve"),AND(AC52="Muy Baja",AE52="Menor"),AND(AC52="Baja",AE52="Leve")),"Bajo",IF(OR(AND(AC52="Muy baja",AE52="Moderado"),AND(AC52="Baja",AE52="Menor"),AND(AC52="Baja",AE52="Moderado"),AND(AC52="Media",AE52="Leve"),AND(AC52="Media",AE52="Menor"),AND(AC52="Media",AE52="Moderado"),AND(AC52="Alta",AE52="Leve"),AND(AC52="Alta",AE52="Menor")),"Moderado",IF(OR(AND(AC52="Muy Baja",AE52="Mayor"),AND(AC52="Baja",AE52="Mayor"),AND(AC52="Media",AE52="Mayor"),AND(AC52="Alta",AE52="Moderado"),AND(AC52="Alta",AE52="Mayor"),AND(AC52="Muy Alta",AE52="Leve"),AND(AC52="Muy Alta",AE52="Menor"),AND(AC52="Muy Alta",AE52="Moderado"),AND(AC52="Muy Alta",AE52="Mayor")),"Alto",IF(OR(AND(AC52="Muy Baja",AE52="Catastrófico"),AND(AC52="Baja",AE52="Catastrófico"),AND(AC52="Media",AE52="Catastrófico"),AND(AC52="Alta",AE52="Catastrófico"),AND(AC52="Muy Alta",AE52="Catastrófico")),"Extremo","")))),"")</f>
        <v>Alto</v>
      </c>
      <c r="AH52" s="28" t="s">
        <v>56</v>
      </c>
      <c r="AI52" s="8"/>
      <c r="AJ52" s="8"/>
      <c r="AK52" s="8"/>
      <c r="AL52" s="8"/>
      <c r="AM52" s="8"/>
      <c r="AN52" s="8"/>
      <c r="AO52" s="8"/>
    </row>
    <row r="53" spans="1:41" s="1" customFormat="1" ht="25.5" customHeight="1" x14ac:dyDescent="0.3">
      <c r="B53" s="725"/>
      <c r="C53" s="759"/>
      <c r="D53" s="761"/>
      <c r="E53" s="580"/>
      <c r="F53" s="580"/>
      <c r="G53" s="580"/>
      <c r="H53" s="581"/>
      <c r="I53" s="580"/>
      <c r="J53" s="580"/>
      <c r="K53" s="619"/>
      <c r="L53" s="583"/>
      <c r="M53" s="584"/>
      <c r="N53" s="583">
        <f>IF(NOT(ISERROR(MATCH(M53,_xlfn.ANCHORARRAY(#REF!),0))),#REF!&amp;"Por favor no seleccionar los criterios de impacto",M53)</f>
        <v>0</v>
      </c>
      <c r="O53" s="619"/>
      <c r="P53" s="583"/>
      <c r="Q53" s="620"/>
      <c r="R53" s="26">
        <v>2</v>
      </c>
      <c r="S53" s="27"/>
      <c r="T53" s="27" t="s">
        <v>96</v>
      </c>
      <c r="U53" s="26"/>
      <c r="V53" s="28" t="s">
        <v>51</v>
      </c>
      <c r="W53" s="28" t="s">
        <v>52</v>
      </c>
      <c r="X53" s="29" t="str">
        <f t="shared" si="19"/>
        <v>30%</v>
      </c>
      <c r="Y53" s="28" t="s">
        <v>53</v>
      </c>
      <c r="Z53" s="28" t="s">
        <v>89</v>
      </c>
      <c r="AA53" s="28" t="s">
        <v>55</v>
      </c>
      <c r="AB53" s="30" t="str">
        <f>IFERROR(IF(U53="Probabilidad",(L53-(+L53*X53)),IF(U53="Impacto",L53,"")),"")</f>
        <v/>
      </c>
      <c r="AC53" s="58" t="str">
        <f>IFERROR(IF(AB53="","",IF(AB53&lt;=0.2,"Muy Baja",IF(AB53&lt;=0.4,"Baja",IF(AB53&lt;=0.6,"Media",IF(AB53&lt;=0.8,"Alta","Muy Alta"))))),"")</f>
        <v/>
      </c>
      <c r="AD53" s="29" t="str">
        <f>+AB53</f>
        <v/>
      </c>
      <c r="AE53" s="58" t="str">
        <f>IFERROR(IF(AF53="","",IF(AF53&lt;=0.2,"Leve",IF(AF53&lt;=0.4,"Menor",IF(AF53&lt;=0.6,"Moderado",IF(AF53&lt;=0.8,"Mayor","Catastrófico"))))),"")</f>
        <v/>
      </c>
      <c r="AF53" s="29" t="str">
        <f>IFERROR(IF(U53="Impacto",(P53-(+P53*X53)),IF(U53="Probabilidad",P53,"")),"")</f>
        <v/>
      </c>
      <c r="AG53" s="59" t="str">
        <f>IFERROR(IF(OR(AND(AC53="Muy Baja",AE53="Leve"),AND(AC53="Muy Baja",AE53="Menor"),AND(AC53="Baja",AE53="Leve")),"Bajo",IF(OR(AND(AC53="Muy baja",AE53="Moderado"),AND(AC53="Baja",AE53="Menor"),AND(AC53="Baja",AE53="Moderado"),AND(AC53="Media",AE53="Leve"),AND(AC53="Media",AE53="Menor"),AND(AC53="Media",AE53="Moderado"),AND(AC53="Alta",AE53="Leve"),AND(AC53="Alta",AE53="Menor")),"Moderado",IF(OR(AND(AC53="Muy Baja",AE53="Mayor"),AND(AC53="Baja",AE53="Mayor"),AND(AC53="Media",AE53="Mayor"),AND(AC53="Alta",AE53="Moderado"),AND(AC53="Alta",AE53="Mayor"),AND(AC53="Muy Alta",AE53="Leve"),AND(AC53="Muy Alta",AE53="Menor"),AND(AC53="Muy Alta",AE53="Moderado"),AND(AC53="Muy Alta",AE53="Mayor")),"Alto",IF(OR(AND(AC53="Muy Baja",AE53="Catastrófico"),AND(AC53="Baja",AE53="Catastrófico"),AND(AC53="Media",AE53="Catastrófico"),AND(AC53="Alta",AE53="Catastrófico"),AND(AC53="Muy Alta",AE53="Catastrófico")),"Extremo","")))),"")</f>
        <v/>
      </c>
      <c r="AH53" s="28" t="s">
        <v>56</v>
      </c>
      <c r="AI53" s="8"/>
      <c r="AJ53" s="8"/>
      <c r="AK53" s="8"/>
      <c r="AL53" s="8"/>
      <c r="AM53" s="8"/>
      <c r="AN53" s="8"/>
      <c r="AO53" s="8"/>
    </row>
    <row r="54" spans="1:41" s="1" customFormat="1" ht="43.5" customHeight="1" x14ac:dyDescent="0.3">
      <c r="B54" s="725"/>
      <c r="C54" s="759"/>
      <c r="D54" s="761">
        <v>4</v>
      </c>
      <c r="E54" s="580" t="s">
        <v>42</v>
      </c>
      <c r="F54" s="580" t="s">
        <v>99</v>
      </c>
      <c r="G54" s="580" t="s">
        <v>100</v>
      </c>
      <c r="H54" s="581" t="str">
        <f>CONCATENATE(E54," ",F54," ",G54)</f>
        <v>Reputacional Posibilidad de recibir o solicitar cualquier dádiva o beneficio a nombre propio o de terceros al divulgar información considerada reservada y clasificada. Personas sin conocimiento o falta de capacitación llevan a cabo una inadecuada gestión de comunicación.</v>
      </c>
      <c r="I54" s="580" t="s">
        <v>73</v>
      </c>
      <c r="J54" s="580" t="s">
        <v>93</v>
      </c>
      <c r="K54" s="619" t="s">
        <v>420</v>
      </c>
      <c r="L54" s="583">
        <f>IF(K54="","",IF(K54="Muy Baja",0.2,IF(K54="Baja",0.4,IF(K54="Media",0.6,IF(K54="Alta",0.8,IF(K54="Muy Alta",1,))))))</f>
        <v>0.4</v>
      </c>
      <c r="M54" s="584" t="s">
        <v>97</v>
      </c>
      <c r="N54" s="583" t="str">
        <f>IF(M54="","",IF(NOT(ISERROR(MATCH(M54,'[6]Tabla Impacto'!$B$37:$B$39,0))),'[6]Tabla Impacto'!$F$37&amp;"Por favor no seleccionar los criterios de impacto(Afectación Económica o presupuestal y Pérdida Reputacional)",M54))</f>
        <v xml:space="preserve">     El riesgo afecta la imagen de alguna área de la organización</v>
      </c>
      <c r="O54" s="619" t="s">
        <v>110</v>
      </c>
      <c r="P54" s="583">
        <f>IF(O54="","",IF(O54="Leve",0.2,IF(O54="Menor",0.4,IF(O54="Moderado",0.6,IF(O54="Mayor",0.8,IF(O54="Catastrófico",1,))))))</f>
        <v>0.2</v>
      </c>
      <c r="Q54" s="620" t="str">
        <f>IF(OR(AND(K54="Muy Baja",O54="Leve"),AND(K54="Muy Baja",O54="Menor"),AND(K54="Baja",O54="Leve")),"Bajo",IF(OR(AND(K54="Muy baja",O54="Moderado"),AND(K54="Baja",O54="Menor"),AND(K54="Baja",O54="Moderado"),AND(K54="Media",O54="Leve"),AND(K54="Media",O54="Menor"),AND(K54="Media",O54="Moderado"),AND(K54="Alta",O54="Leve"),AND(K54="Alta",O54="Menor")),"Moderado",IF(OR(AND(K54="Muy Baja",O54="Mayor"),AND(K54="Baja",O54="Mayor"),AND(K54="Media",O54="Mayor"),AND(K54="Alta",O54="Moderado"),AND(K54="Alta",O54="Mayor"),AND(K54="Muy Alta",O54="Leve"),AND(K54="Muy Alta",O54="Menor"),AND(K54="Muy Alta",O54="Moderado"),AND(K54="Muy Alta",O54="Mayor")),"Alto",IF(OR(AND(K54="Muy Baja",O54="Catastrófico"),AND(K54="Baja",O54="Catastrófico"),AND(K54="Media",O54="Catastrófico"),AND(K54="Alta",O54="Catastrófico"),AND(K54="Muy Alta",O54="Catastrófico")),"Extremo",""))))</f>
        <v>Bajo</v>
      </c>
      <c r="R54" s="26">
        <v>1</v>
      </c>
      <c r="S54" s="27" t="s">
        <v>424</v>
      </c>
      <c r="T54" s="27" t="s">
        <v>98</v>
      </c>
      <c r="U54" s="26" t="str">
        <f>IF(OR(V54="Preventivo",V54="Detectivo"),"Probabilidad",IF(V54="Correctivo","Impacto",""))</f>
        <v>Probabilidad</v>
      </c>
      <c r="V54" s="28" t="s">
        <v>84</v>
      </c>
      <c r="W54" s="28" t="s">
        <v>52</v>
      </c>
      <c r="X54" s="29" t="str">
        <f t="shared" si="19"/>
        <v>40%</v>
      </c>
      <c r="Y54" s="28" t="s">
        <v>95</v>
      </c>
      <c r="Z54" s="28" t="s">
        <v>54</v>
      </c>
      <c r="AA54" s="28" t="s">
        <v>55</v>
      </c>
      <c r="AB54" s="30">
        <f>IFERROR(IF(U54="Probabilidad",(L54-(+L54*X54)),IF(U54="Impacto",L54,"")),"")</f>
        <v>0.24</v>
      </c>
      <c r="AC54" s="58" t="str">
        <f>IFERROR(IF(AB54="","",IF(AB54&lt;=0.2,"Muy Baja",IF(AB54&lt;=0.4,"Baja",IF(AB54&lt;=0.6,"Media",IF(AB54&lt;=0.8,"Alta","Muy Alta"))))),"")</f>
        <v>Baja</v>
      </c>
      <c r="AD54" s="29">
        <f>+AB54</f>
        <v>0.24</v>
      </c>
      <c r="AE54" s="58" t="str">
        <f>IFERROR(IF(AF54="","",IF(AF54&lt;=0.2,"Leve",IF(AF54&lt;=0.4,"Menor",IF(AF54&lt;=0.6,"Moderado",IF(AF54&lt;=0.8,"Mayor","Catastrófico"))))),"")</f>
        <v>Leve</v>
      </c>
      <c r="AF54" s="29">
        <f>IFERROR(IF(U54="Impacto",(P54-(+P54*X54)),IF(U54="Probabilidad",P54,"")),"")</f>
        <v>0.2</v>
      </c>
      <c r="AG54" s="59" t="str">
        <f>IFERROR(IF(OR(AND(AC54="Muy Baja",AE54="Leve"),AND(AC54="Muy Baja",AE54="Menor"),AND(AC54="Baja",AE54="Leve")),"Bajo",IF(OR(AND(AC54="Muy baja",AE54="Moderado"),AND(AC54="Baja",AE54="Menor"),AND(AC54="Baja",AE54="Moderado"),AND(AC54="Media",AE54="Leve"),AND(AC54="Media",AE54="Menor"),AND(AC54="Media",AE54="Moderado"),AND(AC54="Alta",AE54="Leve"),AND(AC54="Alta",AE54="Menor")),"Moderado",IF(OR(AND(AC54="Muy Baja",AE54="Mayor"),AND(AC54="Baja",AE54="Mayor"),AND(AC54="Media",AE54="Mayor"),AND(AC54="Alta",AE54="Moderado"),AND(AC54="Alta",AE54="Mayor"),AND(AC54="Muy Alta",AE54="Leve"),AND(AC54="Muy Alta",AE54="Menor"),AND(AC54="Muy Alta",AE54="Moderado"),AND(AC54="Muy Alta",AE54="Mayor")),"Alto",IF(OR(AND(AC54="Muy Baja",AE54="Catastrófico"),AND(AC54="Baja",AE54="Catastrófico"),AND(AC54="Media",AE54="Catastrófico"),AND(AC54="Alta",AE54="Catastrófico"),AND(AC54="Muy Alta",AE54="Catastrófico")),"Extremo","")))),"")</f>
        <v>Bajo</v>
      </c>
      <c r="AH54" s="28" t="s">
        <v>56</v>
      </c>
      <c r="AI54" s="8"/>
      <c r="AJ54" s="8"/>
      <c r="AK54" s="8"/>
      <c r="AL54" s="8"/>
      <c r="AM54" s="8"/>
      <c r="AN54" s="8"/>
      <c r="AO54" s="8"/>
    </row>
    <row r="55" spans="1:41" s="1" customFormat="1" ht="38.25" customHeight="1" x14ac:dyDescent="0.3">
      <c r="B55" s="725"/>
      <c r="C55" s="759"/>
      <c r="D55" s="761"/>
      <c r="E55" s="580"/>
      <c r="F55" s="580"/>
      <c r="G55" s="580"/>
      <c r="H55" s="581"/>
      <c r="I55" s="580"/>
      <c r="J55" s="580"/>
      <c r="K55" s="619"/>
      <c r="L55" s="583"/>
      <c r="M55" s="584"/>
      <c r="N55" s="583">
        <f>IF(NOT(ISERROR(MATCH(M55,_xlfn.ANCHORARRAY(H56),0))),#REF!&amp;"Por favor no seleccionar los criterios de impacto",M55)</f>
        <v>0</v>
      </c>
      <c r="O55" s="619"/>
      <c r="P55" s="583"/>
      <c r="Q55" s="620"/>
      <c r="R55" s="26">
        <v>2</v>
      </c>
      <c r="S55" s="27" t="s">
        <v>425</v>
      </c>
      <c r="T55" s="27"/>
      <c r="U55" s="26" t="str">
        <f>IF(OR(V55="Preventivo",V55="Detectivo"),"Probabilidad",IF(V55="Correctivo","Impacto",""))</f>
        <v/>
      </c>
      <c r="V55" s="28"/>
      <c r="W55" s="28"/>
      <c r="X55" s="29" t="str">
        <f t="shared" si="19"/>
        <v/>
      </c>
      <c r="Y55" s="28"/>
      <c r="Z55" s="28"/>
      <c r="AA55" s="28"/>
      <c r="AB55" s="30" t="str">
        <f>IFERROR(IF(U55="Probabilidad",(L55-(+L55*X55)),IF(U55="Impacto",L55,"")),"")</f>
        <v/>
      </c>
      <c r="AC55" s="58" t="str">
        <f>IFERROR(IF(AB55="","",IF(AB55&lt;=0.2,"Muy Baja",IF(AB55&lt;=0.4,"Baja",IF(AB55&lt;=0.6,"Media",IF(AB55&lt;=0.8,"Alta","Muy Alta"))))),"")</f>
        <v/>
      </c>
      <c r="AD55" s="29" t="str">
        <f>+AB55</f>
        <v/>
      </c>
      <c r="AE55" s="58" t="str">
        <f>IFERROR(IF(AF55="","",IF(AF55&lt;=0.2,"Leve",IF(AF55&lt;=0.4,"Menor",IF(AF55&lt;=0.6,"Moderado",IF(AF55&lt;=0.8,"Mayor","Catastrófico"))))),"")</f>
        <v/>
      </c>
      <c r="AF55" s="29" t="str">
        <f>IFERROR(IF(U55="Impacto",(P55-(+P55*X55)),IF(U55="Probabilidad",P55,"")),"")</f>
        <v/>
      </c>
      <c r="AG55" s="59" t="str">
        <f>IFERROR(IF(OR(AND(AC55="Muy Baja",AE55="Leve"),AND(AC55="Muy Baja",AE55="Menor"),AND(AC55="Baja",AE55="Leve")),"Bajo",IF(OR(AND(AC55="Muy baja",AE55="Moderado"),AND(AC55="Baja",AE55="Menor"),AND(AC55="Baja",AE55="Moderado"),AND(AC55="Media",AE55="Leve"),AND(AC55="Media",AE55="Menor"),AND(AC55="Media",AE55="Moderado"),AND(AC55="Alta",AE55="Leve"),AND(AC55="Alta",AE55="Menor")),"Moderado",IF(OR(AND(AC55="Muy Baja",AE55="Mayor"),AND(AC55="Baja",AE55="Mayor"),AND(AC55="Media",AE55="Mayor"),AND(AC55="Alta",AE55="Moderado"),AND(AC55="Alta",AE55="Mayor"),AND(AC55="Muy Alta",AE55="Leve"),AND(AC55="Muy Alta",AE55="Menor"),AND(AC55="Muy Alta",AE55="Moderado"),AND(AC55="Muy Alta",AE55="Mayor")),"Alto",IF(OR(AND(AC55="Muy Baja",AE55="Catastrófico"),AND(AC55="Baja",AE55="Catastrófico"),AND(AC55="Media",AE55="Catastrófico"),AND(AC55="Alta",AE55="Catastrófico"),AND(AC55="Muy Alta",AE55="Catastrófico")),"Extremo","")))),"")</f>
        <v/>
      </c>
      <c r="AH55" s="28"/>
      <c r="AI55" s="8"/>
      <c r="AJ55" s="8"/>
      <c r="AK55" s="8"/>
      <c r="AL55" s="8"/>
      <c r="AM55" s="8"/>
      <c r="AN55" s="8"/>
      <c r="AO55" s="8"/>
    </row>
    <row r="56" spans="1:41" s="1" customFormat="1" ht="25.5" customHeight="1" thickBot="1" x14ac:dyDescent="0.35">
      <c r="B56" s="995"/>
      <c r="C56" s="760"/>
      <c r="D56" s="748"/>
      <c r="E56" s="757"/>
      <c r="F56" s="757"/>
      <c r="G56" s="757"/>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4"/>
      <c r="AH56" s="63"/>
      <c r="AI56" s="63"/>
      <c r="AJ56" s="63"/>
      <c r="AK56" s="63"/>
      <c r="AL56" s="63"/>
      <c r="AM56" s="63"/>
      <c r="AN56" s="65"/>
      <c r="AO56" s="8"/>
    </row>
    <row r="57" spans="1:41" s="3" customFormat="1" ht="27" customHeight="1" thickTop="1" thickBot="1" x14ac:dyDescent="0.35">
      <c r="A57" s="1"/>
      <c r="B57" s="842" t="s">
        <v>132</v>
      </c>
      <c r="C57" s="68" t="s">
        <v>1</v>
      </c>
      <c r="D57" s="68" t="s">
        <v>2</v>
      </c>
      <c r="E57" s="69" t="s">
        <v>6</v>
      </c>
      <c r="F57" s="69" t="s">
        <v>7</v>
      </c>
      <c r="G57" s="69" t="s">
        <v>8</v>
      </c>
      <c r="H57" s="69" t="s">
        <v>9</v>
      </c>
      <c r="I57" s="69" t="s">
        <v>10</v>
      </c>
      <c r="J57" s="68" t="s">
        <v>11</v>
      </c>
      <c r="K57" s="68" t="s">
        <v>12</v>
      </c>
      <c r="L57" s="68" t="s">
        <v>13</v>
      </c>
      <c r="M57" s="68" t="s">
        <v>14</v>
      </c>
      <c r="N57" s="68" t="s">
        <v>15</v>
      </c>
      <c r="O57" s="68" t="s">
        <v>16</v>
      </c>
      <c r="P57" s="68" t="s">
        <v>13</v>
      </c>
      <c r="Q57" s="68" t="s">
        <v>17</v>
      </c>
      <c r="R57" s="68" t="s">
        <v>18</v>
      </c>
      <c r="S57" s="68" t="s">
        <v>19</v>
      </c>
      <c r="T57" s="68" t="s">
        <v>20</v>
      </c>
      <c r="U57" s="68" t="s">
        <v>21</v>
      </c>
      <c r="V57" s="68" t="s">
        <v>35</v>
      </c>
      <c r="W57" s="68" t="s">
        <v>36</v>
      </c>
      <c r="X57" s="68" t="s">
        <v>37</v>
      </c>
      <c r="Y57" s="68" t="s">
        <v>38</v>
      </c>
      <c r="Z57" s="68" t="s">
        <v>39</v>
      </c>
      <c r="AA57" s="69" t="s">
        <v>40</v>
      </c>
      <c r="AB57" s="68" t="s">
        <v>24</v>
      </c>
      <c r="AC57" s="68" t="s">
        <v>25</v>
      </c>
      <c r="AD57" s="69" t="s">
        <v>13</v>
      </c>
      <c r="AE57" s="68" t="s">
        <v>26</v>
      </c>
      <c r="AF57" s="69" t="s">
        <v>13</v>
      </c>
      <c r="AG57" s="68" t="s">
        <v>27</v>
      </c>
      <c r="AH57" s="69" t="s">
        <v>28</v>
      </c>
      <c r="AI57" s="68" t="s">
        <v>70</v>
      </c>
      <c r="AJ57" s="69" t="s">
        <v>30</v>
      </c>
      <c r="AK57" s="68" t="s">
        <v>31</v>
      </c>
      <c r="AL57" s="68" t="s">
        <v>32</v>
      </c>
      <c r="AM57" s="69" t="s">
        <v>33</v>
      </c>
      <c r="AN57" s="69" t="s">
        <v>34</v>
      </c>
      <c r="AO57" s="8"/>
    </row>
    <row r="58" spans="1:41" s="3" customFormat="1" ht="27" customHeight="1" thickBot="1" x14ac:dyDescent="0.35">
      <c r="A58" s="1"/>
      <c r="B58" s="843"/>
      <c r="C58" s="597" t="s">
        <v>133</v>
      </c>
      <c r="D58" s="598"/>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98"/>
      <c r="AC58" s="598"/>
      <c r="AD58" s="598"/>
      <c r="AE58" s="598"/>
      <c r="AF58" s="598"/>
      <c r="AG58" s="598"/>
      <c r="AH58" s="599"/>
      <c r="AI58" s="126"/>
      <c r="AJ58" s="126"/>
      <c r="AK58" s="126"/>
      <c r="AL58" s="126"/>
      <c r="AM58" s="126"/>
      <c r="AN58" s="126"/>
      <c r="AO58" s="8"/>
    </row>
    <row r="59" spans="1:41" s="3" customFormat="1" ht="56.25" customHeight="1" x14ac:dyDescent="0.3">
      <c r="A59" s="1"/>
      <c r="B59" s="843"/>
      <c r="C59" s="845" t="s">
        <v>526</v>
      </c>
      <c r="D59" s="847">
        <v>1</v>
      </c>
      <c r="E59" s="813" t="s">
        <v>112</v>
      </c>
      <c r="F59" s="813" t="s">
        <v>134</v>
      </c>
      <c r="G59" s="813" t="s">
        <v>135</v>
      </c>
      <c r="H59" s="813" t="s">
        <v>448</v>
      </c>
      <c r="I59" s="732" t="s">
        <v>73</v>
      </c>
      <c r="J59" s="813" t="s">
        <v>46</v>
      </c>
      <c r="K59" s="815" t="s">
        <v>47</v>
      </c>
      <c r="L59" s="754">
        <f>IF(K59="","",IF(K59="Muy Baja",0.2,IF(K59="Baja",0.4,IF(K59="Media",0.6,IF(K59="Alta",0.8,IF(K59="Muy Alta",1,))))))</f>
        <v>0.4</v>
      </c>
      <c r="M59" s="777" t="s">
        <v>48</v>
      </c>
      <c r="N59" s="778" t="str">
        <f>IF(M59="","",IF(NOT(ISERROR(MATCH(M59,'[7]Tabla Impacto'!$B$37:$B$39,0))),'[7]Tabla Impacto'!$F$37&amp;"Por favor no seleccionar los criterios de impacto(Afectación Económica o presupuestal y Pérdida Reputacional)",M59))</f>
        <v xml:space="preserve">     Genera medianas consecuencias sobre la entidad</v>
      </c>
      <c r="O59" s="745" t="s">
        <v>636</v>
      </c>
      <c r="P59" s="754">
        <v>0.6</v>
      </c>
      <c r="Q59" s="811" t="s">
        <v>636</v>
      </c>
      <c r="R59" s="26">
        <v>1</v>
      </c>
      <c r="S59" s="464" t="s">
        <v>449</v>
      </c>
      <c r="T59" s="464" t="s">
        <v>402</v>
      </c>
      <c r="U59" s="459" t="str">
        <f t="shared" ref="U59:U62" si="20">IF(OR(V59="Preventivo",V59="Detectivo"),"Probabilidad",IF(V59="Correctivo","Impacto",""))</f>
        <v>Probabilidad</v>
      </c>
      <c r="V59" s="459" t="s">
        <v>84</v>
      </c>
      <c r="W59" s="459" t="s">
        <v>52</v>
      </c>
      <c r="X59" s="460" t="str">
        <f t="shared" ref="X59:X62" si="21">IF(AND(V59="Preventivo",W59="Automático"),"50%",IF(AND(V59="Preventivo",W59="Manual"),"40%",IF(AND(V59="Detectivo",W59="Automático"),"40%",IF(AND(V59="Detectivo",W59="Manual"),"30%",IF(AND(V59="Correctivo",W59="Automático"),"35%",IF(AND(V59="Correctivo",W59="Manual"),"25%",""))))))</f>
        <v>40%</v>
      </c>
      <c r="Y59" s="459" t="s">
        <v>53</v>
      </c>
      <c r="Z59" s="459" t="s">
        <v>54</v>
      </c>
      <c r="AA59" s="459" t="s">
        <v>55</v>
      </c>
      <c r="AB59" s="461">
        <f t="shared" ref="AB59:AB61" si="22">IFERROR(IF(U59="Probabilidad",(L59-(+L59*X59)),IF(U59="Impacto",L59,"")),"")</f>
        <v>0.24</v>
      </c>
      <c r="AC59" s="462" t="str">
        <f t="shared" ref="AC59:AC62" si="23">IFERROR(IF(AB59="","",IF(AB59&lt;=0.2,"Muy Baja",IF(AB59&lt;=0.4,"Baja",IF(AB59&lt;=0.6,"Media",IF(AB59&lt;=0.8,"Alta","Muy Alta"))))),"")</f>
        <v>Baja</v>
      </c>
      <c r="AD59" s="460">
        <f t="shared" ref="AD59:AD62" si="24">+AB59</f>
        <v>0.24</v>
      </c>
      <c r="AE59" s="462" t="str">
        <f t="shared" ref="AE59:AE62" si="25">IFERROR(IF(AF59="","",IF(AF59&lt;=0.2,"Leve",IF(AF59&lt;=0.4,"Menor",IF(AF59&lt;=0.6,"Moderado",IF(AF59&lt;=0.8,"Mayor","Catastrófico"))))),"")</f>
        <v>Moderado</v>
      </c>
      <c r="AF59" s="460">
        <f t="shared" ref="AF59:AF62" si="26">IFERROR(IF(U59="Impacto",(P59-(+P59*X59)),IF(U59="Probabilidad",P59,"")),"")</f>
        <v>0.6</v>
      </c>
      <c r="AG59" s="463" t="str">
        <f t="shared" ref="AG59:AG62" si="27">IFERROR(IF(OR(AND(AC59="Muy Baja",AE59="Leve"),AND(AC59="Muy Baja",AE59="Menor"),AND(AC59="Baja",AE59="Leve")),"Bajo",IF(OR(AND(AC59="Muy baja",AE59="Moderado"),AND(AC59="Baja",AE59="Menor"),AND(AC59="Baja",AE59="Moderado"),AND(AC59="Media",AE59="Leve"),AND(AC59="Media",AE59="Menor"),AND(AC59="Media",AE59="Moderado"),AND(AC59="Alta",AE59="Leve"),AND(AC59="Alta",AE59="Menor")),"Moderado",IF(OR(AND(AC59="Muy Baja",AE59="Mayor"),AND(AC59="Baja",AE59="Mayor"),AND(AC59="Media",AE59="Mayor"),AND(AC59="Alta",AE59="Moderado"),AND(AC59="Alta",AE59="Mayor"),AND(AC59="Muy Alta",AE59="Leve"),AND(AC59="Muy Alta",AE59="Menor"),AND(AC59="Muy Alta",AE59="Moderado"),AND(AC59="Muy Alta",AE59="Mayor")),"Alto",IF(OR(AND(AC59="Muy Baja",AE59="Catastrófico"),AND(AC59="Baja",AE59="Catastrófico"),AND(AC59="Media",AE59="Catastrófico"),AND(AC59="Alta",AE59="Catastrófico"),AND(AC59="Muy Alta",AE59="Catastrófico")),"Extremo","")))),"")</f>
        <v>Moderado</v>
      </c>
      <c r="AH59" s="459" t="s">
        <v>168</v>
      </c>
      <c r="AI59" s="128"/>
      <c r="AJ59" s="128" t="s">
        <v>137</v>
      </c>
      <c r="AK59" s="129">
        <v>44927</v>
      </c>
      <c r="AL59" s="129"/>
      <c r="AM59" s="128"/>
      <c r="AN59" s="130" t="s">
        <v>109</v>
      </c>
      <c r="AO59" s="8"/>
    </row>
    <row r="60" spans="1:41" s="3" customFormat="1" ht="81.75" customHeight="1" x14ac:dyDescent="0.3">
      <c r="A60" s="1"/>
      <c r="B60" s="843"/>
      <c r="C60" s="845"/>
      <c r="D60" s="823"/>
      <c r="E60" s="814"/>
      <c r="F60" s="814"/>
      <c r="G60" s="814"/>
      <c r="H60" s="814"/>
      <c r="I60" s="732"/>
      <c r="J60" s="814"/>
      <c r="K60" s="762"/>
      <c r="L60" s="607"/>
      <c r="M60" s="777"/>
      <c r="N60" s="778">
        <f>IF(NOT(ISERROR(MATCH(M60,_xlfn.ANCHORARRAY(H63),0))),#REF!&amp;"Por favor no seleccionar los criterios de impacto",M60)</f>
        <v>0</v>
      </c>
      <c r="O60" s="741"/>
      <c r="P60" s="607"/>
      <c r="Q60" s="812"/>
      <c r="R60" s="26">
        <v>2</v>
      </c>
      <c r="S60" s="464" t="s">
        <v>450</v>
      </c>
      <c r="T60" s="464" t="s">
        <v>403</v>
      </c>
      <c r="U60" s="459" t="str">
        <f t="shared" si="20"/>
        <v>Probabilidad</v>
      </c>
      <c r="V60" s="459" t="s">
        <v>84</v>
      </c>
      <c r="W60" s="459" t="s">
        <v>52</v>
      </c>
      <c r="X60" s="460" t="str">
        <f t="shared" si="21"/>
        <v>40%</v>
      </c>
      <c r="Y60" s="459" t="s">
        <v>53</v>
      </c>
      <c r="Z60" s="459" t="s">
        <v>54</v>
      </c>
      <c r="AA60" s="459" t="s">
        <v>55</v>
      </c>
      <c r="AB60" s="461">
        <f t="shared" si="22"/>
        <v>0</v>
      </c>
      <c r="AC60" s="462" t="str">
        <f t="shared" si="23"/>
        <v>Muy Baja</v>
      </c>
      <c r="AD60" s="460">
        <f t="shared" si="24"/>
        <v>0</v>
      </c>
      <c r="AE60" s="462" t="str">
        <f t="shared" si="25"/>
        <v>Leve</v>
      </c>
      <c r="AF60" s="460">
        <f t="shared" si="26"/>
        <v>0</v>
      </c>
      <c r="AG60" s="463" t="str">
        <f t="shared" si="27"/>
        <v>Bajo</v>
      </c>
      <c r="AH60" s="459" t="s">
        <v>168</v>
      </c>
      <c r="AI60" s="23"/>
      <c r="AJ60" s="23" t="s">
        <v>138</v>
      </c>
      <c r="AK60" s="78">
        <v>44927</v>
      </c>
      <c r="AL60" s="78"/>
      <c r="AM60" s="23"/>
      <c r="AN60" s="28" t="s">
        <v>109</v>
      </c>
      <c r="AO60" s="8"/>
    </row>
    <row r="61" spans="1:41" s="3" customFormat="1" ht="49.5" customHeight="1" x14ac:dyDescent="0.3">
      <c r="A61" s="1"/>
      <c r="B61" s="843"/>
      <c r="C61" s="845"/>
      <c r="D61" s="823">
        <v>2</v>
      </c>
      <c r="E61" s="813" t="s">
        <v>42</v>
      </c>
      <c r="F61" s="813" t="s">
        <v>139</v>
      </c>
      <c r="G61" s="813" t="s">
        <v>140</v>
      </c>
      <c r="H61" s="813" t="s">
        <v>141</v>
      </c>
      <c r="I61" s="732" t="s">
        <v>73</v>
      </c>
      <c r="J61" s="813" t="s">
        <v>155</v>
      </c>
      <c r="K61" s="815" t="s">
        <v>156</v>
      </c>
      <c r="L61" s="754">
        <f>IF(K61="","",IF(K61="Muy Baja",0.2,IF(K61="Baja",0.4,IF(K61="Media",0.6,IF(K61="Alta",0.8,IF(K61="Muy Alta",1,))))))</f>
        <v>1</v>
      </c>
      <c r="M61" s="777" t="s">
        <v>136</v>
      </c>
      <c r="N61" s="778" t="str">
        <f>IF(M61="","",IF(NOT(ISERROR(MATCH(M61,'[7]Tabla Impacto'!$B$37:$B$39,0))),'[7]Tabla Impacto'!$F$37&amp;"Por favor no seleccionar los criterios de impacto(Afectación Económica o presupuestal y Pérdida Reputacional)",M61))</f>
        <v xml:space="preserve">     Genera consecuencias catastroficas sobre la entidad</v>
      </c>
      <c r="O61" s="837" t="s">
        <v>187</v>
      </c>
      <c r="P61" s="754">
        <v>1</v>
      </c>
      <c r="Q61" s="822" t="s">
        <v>158</v>
      </c>
      <c r="R61" s="26">
        <v>1</v>
      </c>
      <c r="S61" s="464" t="s">
        <v>451</v>
      </c>
      <c r="T61" s="464" t="s">
        <v>452</v>
      </c>
      <c r="U61" s="459" t="str">
        <f t="shared" si="20"/>
        <v>Probabilidad</v>
      </c>
      <c r="V61" s="459" t="s">
        <v>84</v>
      </c>
      <c r="W61" s="459" t="s">
        <v>52</v>
      </c>
      <c r="X61" s="460" t="str">
        <f t="shared" si="21"/>
        <v>40%</v>
      </c>
      <c r="Y61" s="459" t="s">
        <v>53</v>
      </c>
      <c r="Z61" s="459" t="s">
        <v>54</v>
      </c>
      <c r="AA61" s="459" t="s">
        <v>55</v>
      </c>
      <c r="AB61" s="461">
        <f t="shared" si="22"/>
        <v>0.6</v>
      </c>
      <c r="AC61" s="462" t="str">
        <f t="shared" si="23"/>
        <v>Media</v>
      </c>
      <c r="AD61" s="460">
        <f t="shared" si="24"/>
        <v>0.6</v>
      </c>
      <c r="AE61" s="462" t="str">
        <f t="shared" si="25"/>
        <v>Catastrófico</v>
      </c>
      <c r="AF61" s="460">
        <f t="shared" si="26"/>
        <v>1</v>
      </c>
      <c r="AG61" s="463" t="str">
        <f t="shared" si="27"/>
        <v>Extremo</v>
      </c>
      <c r="AH61" s="459" t="s">
        <v>91</v>
      </c>
      <c r="AI61" s="135"/>
      <c r="AJ61" s="135" t="s">
        <v>143</v>
      </c>
      <c r="AK61" s="136">
        <v>44927</v>
      </c>
      <c r="AL61" s="136"/>
      <c r="AM61" s="135"/>
      <c r="AN61" s="137" t="s">
        <v>109</v>
      </c>
      <c r="AO61" s="8"/>
    </row>
    <row r="62" spans="1:41" s="3" customFormat="1" ht="48" customHeight="1" x14ac:dyDescent="0.3">
      <c r="A62" s="1"/>
      <c r="B62" s="843"/>
      <c r="C62" s="845"/>
      <c r="D62" s="823"/>
      <c r="E62" s="814"/>
      <c r="F62" s="814"/>
      <c r="G62" s="814"/>
      <c r="H62" s="814"/>
      <c r="I62" s="732"/>
      <c r="J62" s="814"/>
      <c r="K62" s="762"/>
      <c r="L62" s="607"/>
      <c r="M62" s="777"/>
      <c r="N62" s="778">
        <f>IF(NOT(ISERROR(MATCH(M62,_xlfn.ANCHORARRAY(H65),0))),#REF!&amp;"Por favor no seleccionar los criterios de impacto",M62)</f>
        <v>0</v>
      </c>
      <c r="O62" s="763"/>
      <c r="P62" s="607"/>
      <c r="Q62" s="765"/>
      <c r="R62" s="26">
        <v>2</v>
      </c>
      <c r="S62" s="464" t="s">
        <v>454</v>
      </c>
      <c r="T62" s="464" t="s">
        <v>453</v>
      </c>
      <c r="U62" s="459" t="str">
        <f t="shared" si="20"/>
        <v>Impacto</v>
      </c>
      <c r="V62" s="459" t="s">
        <v>144</v>
      </c>
      <c r="W62" s="459" t="s">
        <v>145</v>
      </c>
      <c r="X62" s="460" t="str">
        <f t="shared" si="21"/>
        <v>35%</v>
      </c>
      <c r="Y62" s="459" t="s">
        <v>53</v>
      </c>
      <c r="Z62" s="459" t="s">
        <v>89</v>
      </c>
      <c r="AA62" s="459" t="s">
        <v>55</v>
      </c>
      <c r="AB62" s="461">
        <v>0.9</v>
      </c>
      <c r="AC62" s="462" t="str">
        <f t="shared" si="23"/>
        <v>Muy Alta</v>
      </c>
      <c r="AD62" s="460">
        <f t="shared" si="24"/>
        <v>0.9</v>
      </c>
      <c r="AE62" s="462" t="str">
        <f t="shared" si="25"/>
        <v>Leve</v>
      </c>
      <c r="AF62" s="460">
        <f t="shared" si="26"/>
        <v>0</v>
      </c>
      <c r="AG62" s="463" t="str">
        <f t="shared" si="27"/>
        <v>Alto</v>
      </c>
      <c r="AH62" s="459" t="s">
        <v>91</v>
      </c>
      <c r="AI62" s="142"/>
      <c r="AJ62" s="142" t="s">
        <v>143</v>
      </c>
      <c r="AK62" s="143">
        <v>44927</v>
      </c>
      <c r="AL62" s="143"/>
      <c r="AM62" s="142"/>
      <c r="AN62" s="144" t="s">
        <v>109</v>
      </c>
      <c r="AO62" s="8"/>
    </row>
    <row r="63" spans="1:41" s="3" customFormat="1" ht="27" customHeight="1" x14ac:dyDescent="0.3">
      <c r="A63" s="1"/>
      <c r="B63" s="843"/>
      <c r="C63" s="845"/>
      <c r="D63" s="823">
        <v>3</v>
      </c>
      <c r="E63" s="732" t="s">
        <v>146</v>
      </c>
      <c r="F63" s="732" t="s">
        <v>147</v>
      </c>
      <c r="G63" s="732" t="s">
        <v>148</v>
      </c>
      <c r="H63" s="734" t="s">
        <v>404</v>
      </c>
      <c r="I63" s="732" t="s">
        <v>73</v>
      </c>
      <c r="J63" s="732" t="s">
        <v>93</v>
      </c>
      <c r="K63" s="815" t="s">
        <v>107</v>
      </c>
      <c r="L63" s="754">
        <f>IF(K63="","",IF(K63="Muy Baja",0.2,IF(K63="Baja",0.4,IF(K63="Media",0.6,IF(K63="Alta",0.8,IF(K63="Muy Alta",1,))))))</f>
        <v>0.6</v>
      </c>
      <c r="M63" s="777" t="s">
        <v>142</v>
      </c>
      <c r="N63" s="778" t="str">
        <f>IF(M63="","",IF(NOT(ISERROR(MATCH(M63,'[7]Tabla Impacto'!$B$37:$B$39,0))),'[7]Tabla Impacto'!$F$37&amp;"Por favor no seleccionar los criterios de impacto(Afectación Económica o presupuestal y Pérdida Reputacional)",M63))</f>
        <v xml:space="preserve">     Genera altas consecuencias sobre la entidad</v>
      </c>
      <c r="O63" s="815" t="s">
        <v>119</v>
      </c>
      <c r="P63" s="754">
        <f>IF(O63="","",IF(O63="Leve",0.2,IF(O63="Menor",0.4,IF(O63="Moderado",0.6,IF(O63="Mayor",0.8,IF(O63="Catastrófico",1,))))))</f>
        <v>0.8</v>
      </c>
      <c r="Q63" s="822" t="str">
        <f>IF(OR(AND(K63="Muy Baja",O63="Leve"),AND(K63="Muy Baja",O63="Menor"),AND(K63="Baja",O63="Leve")),"Bajo",IF(OR(AND(K63="Muy baja",O63="Moderado"),AND(K63="Baja",O63="Menor"),AND(K63="Baja",O63="Moderado"),AND(K63="Media",O63="Leve"),AND(K63="Media",O63="Menor"),AND(K63="Media",O63="Moderado"),AND(K63="Alta",O63="Leve"),AND(K63="Alta",O63="Menor")),"Moderado",IF(OR(AND(K63="Muy Baja",O63="Mayor"),AND(K63="Baja",O63="Mayor"),AND(K63="Media",O63="Mayor"),AND(K63="Alta",O63="Moderado"),AND(K63="Alta",O63="Mayor"),AND(K63="Muy Alta",O63="Leve"),AND(K63="Muy Alta",O63="Menor"),AND(K63="Muy Alta",O63="Moderado"),AND(K63="Muy Alta",O63="Mayor")),"Alto",IF(OR(AND(K63="Muy Baja",O63="Catastrófico"),AND(K63="Baja",O63="Catastrófico"),AND(K63="Media",O63="Catastrófico"),AND(K63="Alta",O63="Catastrófico"),AND(K63="Muy Alta",O63="Catastrófico")),"Extremo",""))))</f>
        <v>Alto</v>
      </c>
      <c r="R63" s="26">
        <v>1</v>
      </c>
      <c r="S63" s="402" t="s">
        <v>405</v>
      </c>
      <c r="T63" s="402" t="s">
        <v>406</v>
      </c>
      <c r="U63" s="26" t="str">
        <f t="shared" ref="U63:U69" si="28">IF(OR(V63="Preventivo",V63="Detectivo"),"Probabilidad",IF(V63="Correctivo","Impacto",""))</f>
        <v>Probabilidad</v>
      </c>
      <c r="V63" s="28" t="s">
        <v>84</v>
      </c>
      <c r="W63" s="28" t="s">
        <v>52</v>
      </c>
      <c r="X63" s="29" t="str">
        <f t="shared" ref="X63:X69" si="29">IF(AND(V63="Preventivo",W63="Automático"),"50%",IF(AND(V63="Preventivo",W63="Manual"),"40%",IF(AND(V63="Detectivo",W63="Automático"),"40%",IF(AND(V63="Detectivo",W63="Manual"),"30%",IF(AND(V63="Correctivo",W63="Automático"),"35%",IF(AND(V63="Correctivo",W63="Manual"),"25%",""))))))</f>
        <v>40%</v>
      </c>
      <c r="Y63" s="28" t="s">
        <v>53</v>
      </c>
      <c r="Z63" s="28" t="s">
        <v>89</v>
      </c>
      <c r="AA63" s="28" t="s">
        <v>55</v>
      </c>
      <c r="AB63" s="132">
        <f t="shared" ref="AB63:AB66" si="30">IFERROR(IF(U63="Probabilidad",(L63-(+L63*X63)),IF(U63="Impacto",L63,"")),"")</f>
        <v>0.36</v>
      </c>
      <c r="AC63" s="133" t="str">
        <f t="shared" ref="AC63:AC66" si="31">IFERROR(IF(AB63="","",IF(AB63&lt;=0.2,"Muy Baja",IF(AB63&lt;=0.4,"Baja",IF(AB63&lt;=0.6,"Media",IF(AB63&lt;=0.8,"Alta","Muy Alta"))))),"")</f>
        <v>Baja</v>
      </c>
      <c r="AD63" s="86">
        <f t="shared" ref="AD63:AD66" si="32">+AB63</f>
        <v>0.36</v>
      </c>
      <c r="AE63" s="133" t="str">
        <f t="shared" ref="AE63:AE66" si="33">IFERROR(IF(AF63="","",IF(AF63&lt;=0.2,"Leve",IF(AF63&lt;=0.4,"Menor",IF(AF63&lt;=0.6,"Moderado",IF(AF63&lt;=0.8,"Mayor","Catastrófico"))))),"")</f>
        <v>Mayor</v>
      </c>
      <c r="AF63" s="86">
        <f t="shared" ref="AF63:AF66" si="34">IFERROR(IF(U63="Impacto",(P63-(+P63*X63)),IF(U63="Probabilidad",P63,"")),"")</f>
        <v>0.8</v>
      </c>
      <c r="AG63" s="134" t="str">
        <f t="shared" ref="AG63:AG66" si="35">IFERROR(IF(OR(AND(AC63="Muy Baja",AE63="Leve"),AND(AC63="Muy Baja",AE63="Menor"),AND(AC63="Baja",AE63="Leve")),"Bajo",IF(OR(AND(AC63="Muy baja",AE63="Moderado"),AND(AC63="Baja",AE63="Menor"),AND(AC63="Baja",AE63="Moderado"),AND(AC63="Media",AE63="Leve"),AND(AC63="Media",AE63="Menor"),AND(AC63="Media",AE63="Moderado"),AND(AC63="Alta",AE63="Leve"),AND(AC63="Alta",AE63="Menor")),"Moderado",IF(OR(AND(AC63="Muy Baja",AE63="Mayor"),AND(AC63="Baja",AE63="Mayor"),AND(AC63="Media",AE63="Mayor"),AND(AC63="Alta",AE63="Moderado"),AND(AC63="Alta",AE63="Mayor"),AND(AC63="Muy Alta",AE63="Leve"),AND(AC63="Muy Alta",AE63="Menor"),AND(AC63="Muy Alta",AE63="Moderado"),AND(AC63="Muy Alta",AE63="Mayor")),"Alto",IF(OR(AND(AC63="Muy Baja",AE63="Catastrófico"),AND(AC63="Baja",AE63="Catastrófico"),AND(AC63="Media",AE63="Catastrófico"),AND(AC63="Alta",AE63="Catastrófico"),AND(AC63="Muy Alta",AE63="Catastrófico")),"Extremo","")))),"")</f>
        <v>Alto</v>
      </c>
      <c r="AH63" s="135" t="s">
        <v>91</v>
      </c>
      <c r="AI63" s="135"/>
      <c r="AJ63" s="135" t="s">
        <v>143</v>
      </c>
      <c r="AK63" s="136">
        <v>44927</v>
      </c>
      <c r="AL63" s="136"/>
      <c r="AM63" s="135"/>
      <c r="AN63" s="137" t="s">
        <v>109</v>
      </c>
      <c r="AO63" s="8"/>
    </row>
    <row r="64" spans="1:41" s="3" customFormat="1" ht="27" customHeight="1" x14ac:dyDescent="0.3">
      <c r="A64" s="1"/>
      <c r="B64" s="843"/>
      <c r="C64" s="845"/>
      <c r="D64" s="823"/>
      <c r="E64" s="732"/>
      <c r="F64" s="732"/>
      <c r="G64" s="732"/>
      <c r="H64" s="734"/>
      <c r="I64" s="732"/>
      <c r="J64" s="732"/>
      <c r="K64" s="762"/>
      <c r="L64" s="607"/>
      <c r="M64" s="777"/>
      <c r="N64" s="778">
        <f>IF(NOT(ISERROR(MATCH(M64,_xlfn.ANCHORARRAY(#REF!),0))),#REF!&amp;"Por favor no seleccionar los criterios de impacto",M64)</f>
        <v>0</v>
      </c>
      <c r="O64" s="762"/>
      <c r="P64" s="607"/>
      <c r="Q64" s="765"/>
      <c r="R64" s="26">
        <v>2</v>
      </c>
      <c r="S64" s="402" t="s">
        <v>455</v>
      </c>
      <c r="T64" s="402" t="s">
        <v>406</v>
      </c>
      <c r="U64" s="26" t="str">
        <f t="shared" si="28"/>
        <v>Probabilidad</v>
      </c>
      <c r="V64" s="28" t="s">
        <v>84</v>
      </c>
      <c r="W64" s="28" t="s">
        <v>52</v>
      </c>
      <c r="X64" s="29" t="str">
        <f t="shared" si="29"/>
        <v>40%</v>
      </c>
      <c r="Y64" s="28" t="s">
        <v>53</v>
      </c>
      <c r="Z64" s="28" t="s">
        <v>89</v>
      </c>
      <c r="AA64" s="28" t="s">
        <v>55</v>
      </c>
      <c r="AB64" s="138">
        <f t="shared" si="30"/>
        <v>0</v>
      </c>
      <c r="AC64" s="139" t="str">
        <f t="shared" si="31"/>
        <v>Muy Baja</v>
      </c>
      <c r="AD64" s="140">
        <f t="shared" si="32"/>
        <v>0</v>
      </c>
      <c r="AE64" s="139" t="str">
        <f t="shared" si="33"/>
        <v>Leve</v>
      </c>
      <c r="AF64" s="140">
        <f t="shared" si="34"/>
        <v>0</v>
      </c>
      <c r="AG64" s="141" t="str">
        <f t="shared" si="35"/>
        <v>Bajo</v>
      </c>
      <c r="AH64" s="142" t="s">
        <v>91</v>
      </c>
      <c r="AI64" s="142"/>
      <c r="AJ64" s="142" t="s">
        <v>143</v>
      </c>
      <c r="AK64" s="143">
        <v>44927</v>
      </c>
      <c r="AL64" s="143"/>
      <c r="AM64" s="142"/>
      <c r="AN64" s="144" t="s">
        <v>109</v>
      </c>
      <c r="AO64" s="8"/>
    </row>
    <row r="65" spans="1:41" s="3" customFormat="1" ht="42.75" customHeight="1" x14ac:dyDescent="0.3">
      <c r="A65" s="1"/>
      <c r="B65" s="843"/>
      <c r="C65" s="845"/>
      <c r="D65" s="823">
        <v>4</v>
      </c>
      <c r="E65" s="732" t="s">
        <v>112</v>
      </c>
      <c r="F65" s="839" t="s">
        <v>149</v>
      </c>
      <c r="G65" s="839" t="s">
        <v>150</v>
      </c>
      <c r="H65" s="840" t="s">
        <v>407</v>
      </c>
      <c r="I65" s="732" t="s">
        <v>111</v>
      </c>
      <c r="J65" s="732" t="s">
        <v>86</v>
      </c>
      <c r="K65" s="815" t="s">
        <v>102</v>
      </c>
      <c r="L65" s="754">
        <f>IF(K65="","",IF(K65="Muy Baja",0.2,IF(K65="Baja",0.4,IF(K65="Media",0.6,IF(K65="Alta",0.8,IF(K65="Muy Alta",1,))))))</f>
        <v>0.8</v>
      </c>
      <c r="M65" s="777" t="s">
        <v>142</v>
      </c>
      <c r="N65" s="778" t="str">
        <f>IF(M65="","",IF(NOT(ISERROR(MATCH(M65,'[7]Tabla Impacto'!$B$37:$B$39,0))),'[7]Tabla Impacto'!$F$37&amp;"Por favor no seleccionar los criterios de impacto(Afectación Económica o presupuestal y Pérdida Reputacional)",M65))</f>
        <v xml:space="preserve">     Genera altas consecuencias sobre la entidad</v>
      </c>
      <c r="O65" s="815" t="s">
        <v>119</v>
      </c>
      <c r="P65" s="754">
        <f>IF(O65="","",IF(O65="Leve",0.2,IF(O65="Menor",0.4,IF(O65="Moderado",0.6,IF(O65="Mayor",0.8,IF(O65="Catastrófico",1,))))))</f>
        <v>0.8</v>
      </c>
      <c r="Q65" s="822" t="str">
        <f>IF(OR(AND(K65="Muy Baja",O65="Leve"),AND(K65="Muy Baja",O65="Menor"),AND(K65="Baja",O65="Leve")),"Bajo",IF(OR(AND(K65="Muy baja",O65="Moderado"),AND(K65="Baja",O65="Menor"),AND(K65="Baja",O65="Moderado"),AND(K65="Media",O65="Leve"),AND(K65="Media",O65="Menor"),AND(K65="Media",O65="Moderado"),AND(K65="Alta",O65="Leve"),AND(K65="Alta",O65="Menor")),"Moderado",IF(OR(AND(K65="Muy Baja",O65="Mayor"),AND(K65="Baja",O65="Mayor"),AND(K65="Media",O65="Mayor"),AND(K65="Alta",O65="Moderado"),AND(K65="Alta",O65="Mayor"),AND(K65="Muy Alta",O65="Leve"),AND(K65="Muy Alta",O65="Menor"),AND(K65="Muy Alta",O65="Moderado"),AND(K65="Muy Alta",O65="Mayor")),"Alto",IF(OR(AND(K65="Muy Baja",O65="Catastrófico"),AND(K65="Baja",O65="Catastrófico"),AND(K65="Media",O65="Catastrófico"),AND(K65="Alta",O65="Catastrófico"),AND(K65="Muy Alta",O65="Catastrófico")),"Extremo",""))))</f>
        <v>Alto</v>
      </c>
      <c r="R65" s="26">
        <v>1</v>
      </c>
      <c r="S65" s="402" t="s">
        <v>151</v>
      </c>
      <c r="T65" s="458" t="s">
        <v>152</v>
      </c>
      <c r="U65" s="26" t="str">
        <f t="shared" si="28"/>
        <v>Probabilidad</v>
      </c>
      <c r="V65" s="28" t="s">
        <v>84</v>
      </c>
      <c r="W65" s="28" t="s">
        <v>52</v>
      </c>
      <c r="X65" s="29" t="str">
        <f t="shared" si="29"/>
        <v>40%</v>
      </c>
      <c r="Y65" s="28" t="s">
        <v>53</v>
      </c>
      <c r="Z65" s="28" t="s">
        <v>89</v>
      </c>
      <c r="AA65" s="28" t="s">
        <v>55</v>
      </c>
      <c r="AB65" s="127">
        <f t="shared" si="30"/>
        <v>0.48</v>
      </c>
      <c r="AC65" s="12" t="str">
        <f t="shared" si="31"/>
        <v>Media</v>
      </c>
      <c r="AD65" s="18">
        <f t="shared" si="32"/>
        <v>0.48</v>
      </c>
      <c r="AE65" s="12" t="str">
        <f t="shared" si="33"/>
        <v>Mayor</v>
      </c>
      <c r="AF65" s="18">
        <f t="shared" si="34"/>
        <v>0.8</v>
      </c>
      <c r="AG65" s="13" t="str">
        <f t="shared" si="35"/>
        <v>Alto</v>
      </c>
      <c r="AH65" s="11" t="s">
        <v>91</v>
      </c>
      <c r="AI65" s="11"/>
      <c r="AJ65" s="11" t="s">
        <v>153</v>
      </c>
      <c r="AK65" s="145">
        <v>44927</v>
      </c>
      <c r="AL65" s="145"/>
      <c r="AM65" s="11"/>
      <c r="AN65" s="17" t="s">
        <v>109</v>
      </c>
      <c r="AO65" s="8"/>
    </row>
    <row r="66" spans="1:41" s="3" customFormat="1" ht="46.5" customHeight="1" x14ac:dyDescent="0.3">
      <c r="A66" s="1"/>
      <c r="B66" s="843"/>
      <c r="C66" s="845"/>
      <c r="D66" s="838"/>
      <c r="E66" s="732"/>
      <c r="F66" s="733"/>
      <c r="G66" s="733"/>
      <c r="H66" s="841"/>
      <c r="I66" s="732"/>
      <c r="J66" s="732"/>
      <c r="K66" s="762"/>
      <c r="L66" s="607"/>
      <c r="M66" s="777"/>
      <c r="N66" s="778">
        <f>IF(NOT(ISERROR(MATCH(M66,_xlfn.ANCHORARRAY(H67),0))),#REF!&amp;"Por favor no seleccionar los criterios de impacto",M66)</f>
        <v>0</v>
      </c>
      <c r="O66" s="762"/>
      <c r="P66" s="607"/>
      <c r="Q66" s="765"/>
      <c r="R66" s="26">
        <v>2</v>
      </c>
      <c r="S66" s="402" t="s">
        <v>408</v>
      </c>
      <c r="T66" s="458" t="s">
        <v>152</v>
      </c>
      <c r="U66" s="26" t="str">
        <f t="shared" si="28"/>
        <v>Probabilidad</v>
      </c>
      <c r="V66" s="28" t="s">
        <v>84</v>
      </c>
      <c r="W66" s="28" t="s">
        <v>52</v>
      </c>
      <c r="X66" s="29" t="str">
        <f t="shared" si="29"/>
        <v>40%</v>
      </c>
      <c r="Y66" s="28" t="s">
        <v>53</v>
      </c>
      <c r="Z66" s="28" t="s">
        <v>89</v>
      </c>
      <c r="AA66" s="28" t="s">
        <v>55</v>
      </c>
      <c r="AB66" s="131">
        <f t="shared" si="30"/>
        <v>0</v>
      </c>
      <c r="AC66" s="24" t="str">
        <f t="shared" si="31"/>
        <v>Muy Baja</v>
      </c>
      <c r="AD66" s="29">
        <f t="shared" si="32"/>
        <v>0</v>
      </c>
      <c r="AE66" s="24" t="str">
        <f t="shared" si="33"/>
        <v>Leve</v>
      </c>
      <c r="AF66" s="29">
        <f t="shared" si="34"/>
        <v>0</v>
      </c>
      <c r="AG66" s="25" t="str">
        <f t="shared" si="35"/>
        <v>Bajo</v>
      </c>
      <c r="AH66" s="23" t="s">
        <v>91</v>
      </c>
      <c r="AI66" s="23"/>
      <c r="AJ66" s="23" t="s">
        <v>153</v>
      </c>
      <c r="AK66" s="78">
        <v>44927</v>
      </c>
      <c r="AL66" s="78"/>
      <c r="AM66" s="23"/>
      <c r="AN66" s="28" t="s">
        <v>109</v>
      </c>
      <c r="AO66" s="8"/>
    </row>
    <row r="67" spans="1:41" s="3" customFormat="1" ht="220.8" x14ac:dyDescent="0.3">
      <c r="A67" s="1"/>
      <c r="B67" s="843"/>
      <c r="C67" s="845"/>
      <c r="D67" s="418">
        <v>5</v>
      </c>
      <c r="E67" s="403" t="s">
        <v>112</v>
      </c>
      <c r="F67" s="403" t="s">
        <v>457</v>
      </c>
      <c r="G67" s="410" t="s">
        <v>154</v>
      </c>
      <c r="H67" s="404" t="s">
        <v>458</v>
      </c>
      <c r="I67" s="403" t="s">
        <v>85</v>
      </c>
      <c r="J67" s="403" t="s">
        <v>86</v>
      </c>
      <c r="K67" s="42" t="s">
        <v>156</v>
      </c>
      <c r="L67" s="412">
        <f>IF(K67="","",IF(K67="Muy Baja",0.2,IF(K67="Baja",0.4,IF(K67="Media",0.6,IF(K67="Alta",0.8,IF(K67="Muy Alta",1,))))))</f>
        <v>1</v>
      </c>
      <c r="M67" s="405" t="s">
        <v>136</v>
      </c>
      <c r="N67" s="406" t="str">
        <f>IF(M67="","",IF(NOT(ISERROR(MATCH(M67,'[7]Tabla Impacto'!$B$37:$B$39,0))),'[7]Tabla Impacto'!$F$37&amp;"Por favor no seleccionar los criterios de impacto(Afectación Económica o presupuestal y Pérdida Reputacional)",M67))</f>
        <v xml:space="preserve">     Genera consecuencias catastroficas sobre la entidad</v>
      </c>
      <c r="O67" s="42" t="s">
        <v>187</v>
      </c>
      <c r="P67" s="412">
        <v>1</v>
      </c>
      <c r="Q67" s="43" t="s">
        <v>158</v>
      </c>
      <c r="R67" s="26">
        <v>1</v>
      </c>
      <c r="S67" s="402" t="s">
        <v>456</v>
      </c>
      <c r="T67" s="402" t="s">
        <v>160</v>
      </c>
      <c r="U67" s="26" t="str">
        <f t="shared" si="28"/>
        <v>Probabilidad</v>
      </c>
      <c r="V67" s="28" t="s">
        <v>51</v>
      </c>
      <c r="W67" s="28" t="s">
        <v>52</v>
      </c>
      <c r="X67" s="29" t="str">
        <f t="shared" si="29"/>
        <v>30%</v>
      </c>
      <c r="Y67" s="28" t="s">
        <v>95</v>
      </c>
      <c r="Z67" s="28" t="s">
        <v>54</v>
      </c>
      <c r="AA67" s="28" t="s">
        <v>55</v>
      </c>
      <c r="AB67" s="147">
        <v>0.48</v>
      </c>
      <c r="AC67" s="150" t="s">
        <v>107</v>
      </c>
      <c r="AD67" s="149">
        <v>0.48</v>
      </c>
      <c r="AE67" s="151" t="s">
        <v>157</v>
      </c>
      <c r="AF67" s="149">
        <v>1</v>
      </c>
      <c r="AG67" s="151" t="s">
        <v>158</v>
      </c>
      <c r="AH67" s="152" t="s">
        <v>91</v>
      </c>
      <c r="AI67" s="11"/>
      <c r="AJ67" s="11" t="s">
        <v>159</v>
      </c>
      <c r="AK67" s="145">
        <v>44927</v>
      </c>
      <c r="AL67" s="145"/>
      <c r="AM67" s="11"/>
      <c r="AN67" s="17" t="s">
        <v>109</v>
      </c>
      <c r="AO67" s="8"/>
    </row>
    <row r="68" spans="1:41" s="3" customFormat="1" ht="40.5" customHeight="1" x14ac:dyDescent="0.3">
      <c r="A68" s="1"/>
      <c r="B68" s="843"/>
      <c r="C68" s="845"/>
      <c r="D68" s="419"/>
      <c r="E68" s="813" t="s">
        <v>42</v>
      </c>
      <c r="F68" s="813" t="s">
        <v>139</v>
      </c>
      <c r="G68" s="813" t="s">
        <v>140</v>
      </c>
      <c r="H68" s="813" t="s">
        <v>459</v>
      </c>
      <c r="I68" s="813" t="s">
        <v>111</v>
      </c>
      <c r="J68" s="813" t="s">
        <v>155</v>
      </c>
      <c r="K68" s="848" t="s">
        <v>156</v>
      </c>
      <c r="L68" s="849">
        <f>IF(K68="","",IF(K68="Muy Baja",0.2,IF(K68="Baja",0.4,IF(K68="Media",0.6,IF(K68="Alta",0.8,IF(K68="Muy Alta",1,))))))</f>
        <v>1</v>
      </c>
      <c r="M68" s="849" t="s">
        <v>136</v>
      </c>
      <c r="N68" s="849" t="str">
        <f>IF(M68="","",IF(NOT(ISERROR(MATCH(M68,'[8]Tabla Impacto'!$B$37:$B$39,0))),'[8]Tabla Impacto'!$F$37&amp;"Por favor no seleccionar los criterios de impacto(Afectación Económica o presupuestal y Pérdida Reputacional)",M68))</f>
        <v xml:space="preserve">     Genera consecuencias catastroficas sobre la entidad</v>
      </c>
      <c r="O68" s="848" t="s">
        <v>187</v>
      </c>
      <c r="P68" s="849">
        <v>1</v>
      </c>
      <c r="Q68" s="861" t="s">
        <v>158</v>
      </c>
      <c r="R68" s="459">
        <v>1</v>
      </c>
      <c r="S68" s="458" t="s">
        <v>460</v>
      </c>
      <c r="T68" s="458" t="s">
        <v>452</v>
      </c>
      <c r="U68" s="459" t="str">
        <f t="shared" si="28"/>
        <v>Probabilidad</v>
      </c>
      <c r="V68" s="459" t="s">
        <v>84</v>
      </c>
      <c r="W68" s="459" t="s">
        <v>52</v>
      </c>
      <c r="X68" s="460" t="str">
        <f t="shared" si="29"/>
        <v>40%</v>
      </c>
      <c r="Y68" s="459" t="s">
        <v>53</v>
      </c>
      <c r="Z68" s="459" t="s">
        <v>54</v>
      </c>
      <c r="AA68" s="459" t="s">
        <v>55</v>
      </c>
      <c r="AB68" s="461">
        <f t="shared" ref="AB68" si="36">IFERROR(IF(U68="Probabilidad",(L68-(+L68*X68)),IF(U68="Impacto",L68,"")),"")</f>
        <v>0.6</v>
      </c>
      <c r="AC68" s="462" t="str">
        <f t="shared" ref="AC68:AC69" si="37">IFERROR(IF(AB68="","",IF(AB68&lt;=0.2,"Muy Baja",IF(AB68&lt;=0.4,"Baja",IF(AB68&lt;=0.6,"Media",IF(AB68&lt;=0.8,"Alta","Muy Alta"))))),"")</f>
        <v>Media</v>
      </c>
      <c r="AD68" s="460">
        <f t="shared" ref="AD68:AD69" si="38">+AB68</f>
        <v>0.6</v>
      </c>
      <c r="AE68" s="462" t="str">
        <f t="shared" ref="AE68:AE69" si="39">IFERROR(IF(AF68="","",IF(AF68&lt;=0.2,"Leve",IF(AF68&lt;=0.4,"Menor",IF(AF68&lt;=0.6,"Moderado",IF(AF68&lt;=0.8,"Mayor","Catastrófico"))))),"")</f>
        <v>Catastrófico</v>
      </c>
      <c r="AF68" s="460">
        <f t="shared" ref="AF68:AF69" si="40">IFERROR(IF(U68="Impacto",(P68-(+P68*X68)),IF(U68="Probabilidad",P68,"")),"")</f>
        <v>1</v>
      </c>
      <c r="AG68" s="463" t="str">
        <f t="shared" ref="AG68:AG69" si="41">IFERROR(IF(OR(AND(AC68="Muy Baja",AE68="Leve"),AND(AC68="Muy Baja",AE68="Menor"),AND(AC68="Baja",AE68="Leve")),"Bajo",IF(OR(AND(AC68="Muy baja",AE68="Moderado"),AND(AC68="Baja",AE68="Menor"),AND(AC68="Baja",AE68="Moderado"),AND(AC68="Media",AE68="Leve"),AND(AC68="Media",AE68="Menor"),AND(AC68="Media",AE68="Moderado"),AND(AC68="Alta",AE68="Leve"),AND(AC68="Alta",AE68="Menor")),"Moderado",IF(OR(AND(AC68="Muy Baja",AE68="Mayor"),AND(AC68="Baja",AE68="Mayor"),AND(AC68="Media",AE68="Mayor"),AND(AC68="Alta",AE68="Moderado"),AND(AC68="Alta",AE68="Mayor"),AND(AC68="Muy Alta",AE68="Leve"),AND(AC68="Muy Alta",AE68="Menor"),AND(AC68="Muy Alta",AE68="Moderado"),AND(AC68="Muy Alta",AE68="Mayor")),"Alto",IF(OR(AND(AC68="Muy Baja",AE68="Catastrófico"),AND(AC68="Baja",AE68="Catastrófico"),AND(AC68="Media",AE68="Catastrófico"),AND(AC68="Alta",AE68="Catastrófico"),AND(AC68="Muy Alta",AE68="Catastrófico")),"Extremo","")))),"")</f>
        <v>Extremo</v>
      </c>
      <c r="AH68" s="471" t="s">
        <v>91</v>
      </c>
      <c r="AI68" s="36"/>
      <c r="AJ68" s="36"/>
      <c r="AK68" s="82"/>
      <c r="AL68" s="82"/>
      <c r="AM68" s="36"/>
      <c r="AN68" s="39"/>
      <c r="AO68" s="8"/>
    </row>
    <row r="69" spans="1:41" s="3" customFormat="1" ht="48" customHeight="1" x14ac:dyDescent="0.3">
      <c r="A69" s="1"/>
      <c r="B69" s="843"/>
      <c r="C69" s="845"/>
      <c r="D69" s="469">
        <v>6</v>
      </c>
      <c r="E69" s="814"/>
      <c r="F69" s="814"/>
      <c r="G69" s="814"/>
      <c r="H69" s="814"/>
      <c r="I69" s="814"/>
      <c r="J69" s="814"/>
      <c r="K69" s="814"/>
      <c r="L69" s="814"/>
      <c r="M69" s="814"/>
      <c r="N69" s="814"/>
      <c r="O69" s="859"/>
      <c r="P69" s="860"/>
      <c r="Q69" s="862"/>
      <c r="R69" s="459">
        <v>2</v>
      </c>
      <c r="S69" s="458" t="s">
        <v>461</v>
      </c>
      <c r="T69" s="458" t="s">
        <v>453</v>
      </c>
      <c r="U69" s="459" t="str">
        <f t="shared" si="28"/>
        <v>Impacto</v>
      </c>
      <c r="V69" s="459" t="s">
        <v>144</v>
      </c>
      <c r="W69" s="459" t="s">
        <v>145</v>
      </c>
      <c r="X69" s="460" t="str">
        <f t="shared" si="29"/>
        <v>35%</v>
      </c>
      <c r="Y69" s="459" t="s">
        <v>53</v>
      </c>
      <c r="Z69" s="459" t="s">
        <v>89</v>
      </c>
      <c r="AA69" s="459" t="s">
        <v>55</v>
      </c>
      <c r="AB69" s="461">
        <v>0.9</v>
      </c>
      <c r="AC69" s="462" t="str">
        <f t="shared" si="37"/>
        <v>Muy Alta</v>
      </c>
      <c r="AD69" s="460">
        <f t="shared" si="38"/>
        <v>0.9</v>
      </c>
      <c r="AE69" s="462" t="str">
        <f t="shared" si="39"/>
        <v>Leve</v>
      </c>
      <c r="AF69" s="460">
        <f t="shared" si="40"/>
        <v>0</v>
      </c>
      <c r="AG69" s="470" t="str">
        <f t="shared" si="41"/>
        <v>Alto</v>
      </c>
      <c r="AH69" s="472" t="s">
        <v>91</v>
      </c>
      <c r="AI69" s="473"/>
      <c r="AJ69" s="473"/>
      <c r="AK69" s="474"/>
      <c r="AL69" s="474"/>
      <c r="AM69" s="473"/>
      <c r="AN69" s="106"/>
      <c r="AO69" s="8"/>
    </row>
    <row r="70" spans="1:41" s="3" customFormat="1" ht="27" customHeight="1" thickBot="1" x14ac:dyDescent="0.35">
      <c r="A70" s="1"/>
      <c r="B70" s="844"/>
      <c r="C70" s="846"/>
      <c r="D70" s="863"/>
      <c r="E70" s="671"/>
      <c r="F70" s="154"/>
      <c r="G70" s="155"/>
      <c r="H70" s="156"/>
      <c r="I70" s="156"/>
      <c r="J70" s="156"/>
      <c r="K70" s="156"/>
      <c r="L70" s="157"/>
      <c r="M70" s="157"/>
      <c r="N70" s="157"/>
      <c r="O70" s="157"/>
      <c r="P70" s="672"/>
      <c r="Q70" s="672"/>
      <c r="R70" s="669"/>
      <c r="S70" s="670"/>
      <c r="T70" s="670"/>
      <c r="U70" s="670"/>
      <c r="V70" s="671"/>
      <c r="W70" s="672"/>
      <c r="X70" s="672"/>
      <c r="Y70" s="672"/>
      <c r="Z70" s="672"/>
      <c r="AA70" s="156"/>
      <c r="AB70" s="156"/>
      <c r="AC70" s="156"/>
      <c r="AD70" s="156"/>
      <c r="AE70" s="156"/>
      <c r="AF70" s="158"/>
      <c r="AG70" s="156"/>
      <c r="AH70" s="159"/>
      <c r="AI70" s="160"/>
      <c r="AJ70" s="160"/>
      <c r="AK70" s="160"/>
      <c r="AL70" s="160"/>
      <c r="AM70" s="160"/>
      <c r="AN70" s="160"/>
      <c r="AO70" s="8"/>
    </row>
    <row r="71" spans="1:41" s="3" customFormat="1" ht="27" customHeight="1" thickTop="1" thickBot="1" x14ac:dyDescent="0.35">
      <c r="A71" s="1"/>
      <c r="B71" s="827" t="s">
        <v>527</v>
      </c>
      <c r="C71" s="68" t="s">
        <v>1</v>
      </c>
      <c r="D71" s="68" t="s">
        <v>2</v>
      </c>
      <c r="E71" s="69" t="s">
        <v>6</v>
      </c>
      <c r="F71" s="69" t="s">
        <v>7</v>
      </c>
      <c r="G71" s="69" t="s">
        <v>8</v>
      </c>
      <c r="H71" s="69" t="s">
        <v>9</v>
      </c>
      <c r="I71" s="69" t="s">
        <v>10</v>
      </c>
      <c r="J71" s="68" t="s">
        <v>11</v>
      </c>
      <c r="K71" s="68" t="s">
        <v>12</v>
      </c>
      <c r="L71" s="68" t="s">
        <v>13</v>
      </c>
      <c r="M71" s="68" t="s">
        <v>14</v>
      </c>
      <c r="N71" s="68" t="s">
        <v>15</v>
      </c>
      <c r="O71" s="68" t="s">
        <v>16</v>
      </c>
      <c r="P71" s="68" t="s">
        <v>13</v>
      </c>
      <c r="Q71" s="68" t="s">
        <v>17</v>
      </c>
      <c r="R71" s="68" t="s">
        <v>18</v>
      </c>
      <c r="S71" s="68" t="s">
        <v>19</v>
      </c>
      <c r="T71" s="68" t="s">
        <v>20</v>
      </c>
      <c r="U71" s="68" t="s">
        <v>21</v>
      </c>
      <c r="V71" s="68" t="s">
        <v>35</v>
      </c>
      <c r="W71" s="68" t="s">
        <v>36</v>
      </c>
      <c r="X71" s="68" t="s">
        <v>37</v>
      </c>
      <c r="Y71" s="68" t="s">
        <v>38</v>
      </c>
      <c r="Z71" s="68" t="s">
        <v>39</v>
      </c>
      <c r="AA71" s="69" t="s">
        <v>40</v>
      </c>
      <c r="AB71" s="68" t="s">
        <v>24</v>
      </c>
      <c r="AC71" s="68" t="s">
        <v>25</v>
      </c>
      <c r="AD71" s="69" t="s">
        <v>13</v>
      </c>
      <c r="AE71" s="68" t="s">
        <v>26</v>
      </c>
      <c r="AF71" s="69" t="s">
        <v>13</v>
      </c>
      <c r="AG71" s="68" t="s">
        <v>27</v>
      </c>
      <c r="AH71" s="69" t="s">
        <v>28</v>
      </c>
      <c r="AI71" s="48" t="s">
        <v>70</v>
      </c>
      <c r="AJ71" s="49" t="s">
        <v>30</v>
      </c>
      <c r="AK71" s="48" t="s">
        <v>31</v>
      </c>
      <c r="AL71" s="48" t="s">
        <v>32</v>
      </c>
      <c r="AM71" s="49" t="s">
        <v>33</v>
      </c>
      <c r="AN71" s="49" t="s">
        <v>34</v>
      </c>
      <c r="AO71" s="8"/>
    </row>
    <row r="72" spans="1:41" s="3" customFormat="1" ht="27" customHeight="1" thickBot="1" x14ac:dyDescent="0.35">
      <c r="A72" s="1"/>
      <c r="B72" s="828"/>
      <c r="C72" s="597" t="s">
        <v>162</v>
      </c>
      <c r="D72" s="598"/>
      <c r="E72" s="598"/>
      <c r="F72" s="598"/>
      <c r="G72" s="598"/>
      <c r="H72" s="598"/>
      <c r="I72" s="598"/>
      <c r="J72" s="598"/>
      <c r="K72" s="598"/>
      <c r="L72" s="598"/>
      <c r="M72" s="598"/>
      <c r="N72" s="598"/>
      <c r="O72" s="598"/>
      <c r="P72" s="598"/>
      <c r="Q72" s="598"/>
      <c r="R72" s="598"/>
      <c r="S72" s="598"/>
      <c r="T72" s="598"/>
      <c r="U72" s="598"/>
      <c r="V72" s="598"/>
      <c r="W72" s="598"/>
      <c r="X72" s="598"/>
      <c r="Y72" s="598"/>
      <c r="Z72" s="598"/>
      <c r="AA72" s="598"/>
      <c r="AB72" s="598"/>
      <c r="AC72" s="598"/>
      <c r="AD72" s="598"/>
      <c r="AE72" s="598"/>
      <c r="AF72" s="598"/>
      <c r="AG72" s="598"/>
      <c r="AH72" s="598"/>
      <c r="AI72" s="161"/>
      <c r="AJ72" s="162"/>
      <c r="AK72" s="162"/>
      <c r="AL72" s="162"/>
      <c r="AM72" s="162"/>
      <c r="AN72" s="163"/>
      <c r="AO72" s="8"/>
    </row>
    <row r="73" spans="1:41" s="3" customFormat="1" ht="86.25" customHeight="1" x14ac:dyDescent="0.3">
      <c r="A73" s="1"/>
      <c r="B73" s="828"/>
      <c r="C73" s="830" t="s">
        <v>528</v>
      </c>
      <c r="D73" s="833">
        <v>1</v>
      </c>
      <c r="E73" s="835" t="s">
        <v>42</v>
      </c>
      <c r="F73" s="864" t="s">
        <v>163</v>
      </c>
      <c r="G73" s="864" t="s">
        <v>164</v>
      </c>
      <c r="H73" s="866" t="s">
        <v>165</v>
      </c>
      <c r="I73" s="835" t="s">
        <v>73</v>
      </c>
      <c r="J73" s="835" t="s">
        <v>86</v>
      </c>
      <c r="K73" s="853" t="s">
        <v>102</v>
      </c>
      <c r="L73" s="855">
        <f>IF(K73="","",IF(K73="Muy Baja",0.2,IF(K73="Baja",0.4,IF(K73="Media",0.6,IF(K73="Alta",0.8,IF(K73="Muy Alta",1,))))))</f>
        <v>0.8</v>
      </c>
      <c r="M73" s="857" t="s">
        <v>142</v>
      </c>
      <c r="N73" s="855" t="str">
        <f>IF(M73="","",IF(NOT(ISERROR(MATCH(M73,'[9]Tabla Impacto'!$B$37:$B$39,0))),'[9]Tabla Impacto'!$F$37&amp;"Por favor no seleccionar los criterios de impacto(Afectación Económica o presupuestal y Pérdida Reputacional)",M73))</f>
        <v xml:space="preserve">     Genera altas consecuencias sobre la entidad</v>
      </c>
      <c r="O73" s="853" t="s">
        <v>119</v>
      </c>
      <c r="P73" s="855">
        <f>IF(O73="","",IF(O73="Leve",0.2,IF(O73="Menor",0.4,IF(O73="Moderado",0.6,IF(O73="Mayor",0.8,IF(O73="Catastrófico",1,))))))</f>
        <v>0.8</v>
      </c>
      <c r="Q73" s="850" t="str">
        <f>IF(OR(AND(K73="Muy Baja",O73="Leve"),AND(K73="Muy Baja",O73="Menor"),AND(K73="Baja",O73="Leve")),"Bajo",IF(OR(AND(K73="Muy baja",O73="Moderado"),AND(K73="Baja",O73="Menor"),AND(K73="Baja",O73="Moderado"),AND(K73="Media",O73="Leve"),AND(K73="Media",O73="Menor"),AND(K73="Media",O73="Moderado"),AND(K73="Alta",O73="Leve"),AND(K73="Alta",O73="Menor")),"Moderado",IF(OR(AND(K73="Muy Baja",O73="Mayor"),AND(K73="Baja",O73="Mayor"),AND(K73="Media",O73="Mayor"),AND(K73="Alta",O73="Moderado"),AND(K73="Alta",O73="Mayor"),AND(K73="Muy Alta",O73="Leve"),AND(K73="Muy Alta",O73="Menor"),AND(K73="Muy Alta",O73="Moderado"),AND(K73="Muy Alta",O73="Mayor")),"Alto",IF(OR(AND(K73="Muy Baja",O73="Catastrófico"),AND(K73="Baja",O73="Catastrófico"),AND(K73="Media",O73="Catastrófico"),AND(K73="Alta",O73="Catastrófico"),AND(K73="Muy Alta",O73="Catastrófico")),"Extremo",""))))</f>
        <v>Alto</v>
      </c>
      <c r="R73" s="166">
        <v>1</v>
      </c>
      <c r="S73" s="167" t="s">
        <v>166</v>
      </c>
      <c r="T73" s="168" t="s">
        <v>167</v>
      </c>
      <c r="U73" s="166" t="str">
        <f>IF(OR(V73="Preventivo",V73="Detectivo"),"Probabilidad",IF(V73="Correctivo","Impacto",""))</f>
        <v>Probabilidad</v>
      </c>
      <c r="V73" s="169" t="s">
        <v>51</v>
      </c>
      <c r="W73" s="169" t="s">
        <v>52</v>
      </c>
      <c r="X73" s="170" t="str">
        <f>IF(AND(V73="Preventivo",W73="Automático"),"50%",IF(AND(V73="Preventivo",W73="Manual"),"40%",IF(AND(V73="Detectivo",W73="Automático"),"40%",IF(AND(V73="Detectivo",W73="Manual"),"30%",IF(AND(V73="Correctivo",W73="Automático"),"35%",IF(AND(V73="Correctivo",W73="Manual"),"25%",""))))))</f>
        <v>30%</v>
      </c>
      <c r="Y73" s="169" t="s">
        <v>53</v>
      </c>
      <c r="Z73" s="169" t="s">
        <v>54</v>
      </c>
      <c r="AA73" s="169" t="s">
        <v>55</v>
      </c>
      <c r="AB73" s="171">
        <f>IFERROR(IF(U73="Probabilidad",(L73-(+L73*X73)),IF(U73="Impacto",L73,"")),"")</f>
        <v>0.56000000000000005</v>
      </c>
      <c r="AC73" s="164" t="str">
        <f>IFERROR(IF(AB73="","",IF(AB73&lt;=0.2,"Muy Baja",IF(AB73&lt;=0.4,"Baja",IF(AB73&lt;=0.6,"Media",IF(AB73&lt;=0.8,"Alta","Muy Alta"))))),"")</f>
        <v>Media</v>
      </c>
      <c r="AD73" s="170">
        <f>+AB73</f>
        <v>0.56000000000000005</v>
      </c>
      <c r="AE73" s="164" t="str">
        <f>IFERROR(IF(AF73="","",IF(AF73&lt;=0.2,"Leve",IF(AF73&lt;=0.4,"Menor",IF(AF73&lt;=0.6,"Moderado",IF(AF73&lt;=0.8,"Mayor","Catastrófico"))))),"")</f>
        <v>Mayor</v>
      </c>
      <c r="AF73" s="170">
        <f>IFERROR(IF(U73="Impacto",(P73-(+P73*X73)),IF(U73="Probabilidad",P73,"")),"")</f>
        <v>0.8</v>
      </c>
      <c r="AG73" s="165" t="str">
        <f>IFERROR(IF(OR(AND(AC73="Muy Baja",AE73="Leve"),AND(AC73="Muy Baja",AE73="Menor"),AND(AC73="Baja",AE73="Leve")),"Bajo",IF(OR(AND(AC73="Muy baja",AE73="Moderado"),AND(AC73="Baja",AE73="Menor"),AND(AC73="Baja",AE73="Moderado"),AND(AC73="Media",AE73="Leve"),AND(AC73="Media",AE73="Menor"),AND(AC73="Media",AE73="Moderado"),AND(AC73="Alta",AE73="Leve"),AND(AC73="Alta",AE73="Menor")),"Moderado",IF(OR(AND(AC73="Muy Baja",AE73="Mayor"),AND(AC73="Baja",AE73="Mayor"),AND(AC73="Media",AE73="Mayor"),AND(AC73="Alta",AE73="Moderado"),AND(AC73="Alta",AE73="Mayor"),AND(AC73="Muy Alta",AE73="Leve"),AND(AC73="Muy Alta",AE73="Menor"),AND(AC73="Muy Alta",AE73="Moderado"),AND(AC73="Muy Alta",AE73="Mayor")),"Alto",IF(OR(AND(AC73="Muy Baja",AE73="Catastrófico"),AND(AC73="Baja",AE73="Catastrófico"),AND(AC73="Media",AE73="Catastrófico"),AND(AC73="Alta",AE73="Catastrófico"),AND(AC73="Muy Alta",AE73="Catastrófico")),"Extremo","")))),"")</f>
        <v>Alto</v>
      </c>
      <c r="AH73" s="169" t="s">
        <v>168</v>
      </c>
      <c r="AI73" s="172"/>
      <c r="AJ73" s="172"/>
      <c r="AK73" s="172"/>
      <c r="AL73" s="172"/>
      <c r="AM73" s="172"/>
      <c r="AN73" s="173"/>
      <c r="AO73" s="8"/>
    </row>
    <row r="74" spans="1:41" s="3" customFormat="1" ht="69" customHeight="1" x14ac:dyDescent="0.3">
      <c r="A74" s="1"/>
      <c r="B74" s="828"/>
      <c r="C74" s="831"/>
      <c r="D74" s="834"/>
      <c r="E74" s="836"/>
      <c r="F74" s="865"/>
      <c r="G74" s="865"/>
      <c r="H74" s="867"/>
      <c r="I74" s="836"/>
      <c r="J74" s="836"/>
      <c r="K74" s="854"/>
      <c r="L74" s="856"/>
      <c r="M74" s="858"/>
      <c r="N74" s="856">
        <f>IF(NOT(ISERROR(MATCH(M74,_xlfn.ANCHORARRAY(H78),0))),#REF!&amp;"Por favor no seleccionar los criterios de impacto",M74)</f>
        <v>0</v>
      </c>
      <c r="O74" s="854"/>
      <c r="P74" s="856"/>
      <c r="Q74" s="851"/>
      <c r="R74" s="174">
        <v>2</v>
      </c>
      <c r="S74" s="175"/>
      <c r="T74" s="175"/>
      <c r="U74" s="174" t="str">
        <f>IF(OR(V74="Preventivo",V74="Detectivo"),"Probabilidad",IF(V74="Correctivo","Impacto",""))</f>
        <v/>
      </c>
      <c r="V74" s="176"/>
      <c r="W74" s="176"/>
      <c r="X74" s="177" t="str">
        <f>IF(AND(V74="Preventivo",W74="Automático"),"50%",IF(AND(V74="Preventivo",W74="Manual"),"40%",IF(AND(V74="Detectivo",W74="Automático"),"40%",IF(AND(V74="Detectivo",W74="Manual"),"30%",IF(AND(V74="Correctivo",W74="Automático"),"35%",IF(AND(V74="Correctivo",W74="Manual"),"25%",""))))))</f>
        <v/>
      </c>
      <c r="Y74" s="176"/>
      <c r="Z74" s="176"/>
      <c r="AA74" s="176"/>
      <c r="AB74" s="178" t="str">
        <f>IFERROR(IF(U74="Probabilidad",(L74-(+L74*X74)),IF(U74="Impacto",L74,"")),"")</f>
        <v/>
      </c>
      <c r="AC74" s="179" t="str">
        <f>IFERROR(IF(AB74="","",IF(AB74&lt;=0.2,"Muy Baja",IF(AB74&lt;=0.4,"Baja",IF(AB74&lt;=0.6,"Media",IF(AB74&lt;=0.8,"Alta","Muy Alta"))))),"")</f>
        <v/>
      </c>
      <c r="AD74" s="177" t="str">
        <f>+AB74</f>
        <v/>
      </c>
      <c r="AE74" s="179" t="str">
        <f>IFERROR(IF(AF74="","",IF(AF74&lt;=0.2,"Leve",IF(AF74&lt;=0.4,"Menor",IF(AF74&lt;=0.6,"Moderado",IF(AF74&lt;=0.8,"Mayor","Catastrófico"))))),"")</f>
        <v/>
      </c>
      <c r="AF74" s="177" t="str">
        <f>IFERROR(IF(U74="Impacto",(P74-(+P74*X74)),IF(U74="Probabilidad",P74,"")),"")</f>
        <v/>
      </c>
      <c r="AG74" s="180" t="str">
        <f>IFERROR(IF(OR(AND(AC74="Muy Baja",AE74="Leve"),AND(AC74="Muy Baja",AE74="Menor"),AND(AC74="Baja",AE74="Leve")),"Bajo",IF(OR(AND(AC74="Muy baja",AE74="Moderado"),AND(AC74="Baja",AE74="Menor"),AND(AC74="Baja",AE74="Moderado"),AND(AC74="Media",AE74="Leve"),AND(AC74="Media",AE74="Menor"),AND(AC74="Media",AE74="Moderado"),AND(AC74="Alta",AE74="Leve"),AND(AC74="Alta",AE74="Menor")),"Moderado",IF(OR(AND(AC74="Muy Baja",AE74="Mayor"),AND(AC74="Baja",AE74="Mayor"),AND(AC74="Media",AE74="Mayor"),AND(AC74="Alta",AE74="Moderado"),AND(AC74="Alta",AE74="Mayor"),AND(AC74="Muy Alta",AE74="Leve"),AND(AC74="Muy Alta",AE74="Menor"),AND(AC74="Muy Alta",AE74="Moderado"),AND(AC74="Muy Alta",AE74="Mayor")),"Alto",IF(OR(AND(AC74="Muy Baja",AE74="Catastrófico"),AND(AC74="Baja",AE74="Catastrófico"),AND(AC74="Media",AE74="Catastrófico"),AND(AC74="Alta",AE74="Catastrófico"),AND(AC74="Muy Alta",AE74="Catastrófico")),"Extremo","")))),"")</f>
        <v/>
      </c>
      <c r="AH74" s="176"/>
      <c r="AI74" s="181"/>
      <c r="AJ74" s="181"/>
      <c r="AK74" s="181"/>
      <c r="AL74" s="181"/>
      <c r="AM74" s="181"/>
      <c r="AN74" s="182"/>
      <c r="AO74" s="8"/>
    </row>
    <row r="75" spans="1:41" s="3" customFormat="1" ht="46.5" customHeight="1" thickBot="1" x14ac:dyDescent="0.35">
      <c r="A75" s="1"/>
      <c r="B75" s="829"/>
      <c r="C75" s="832"/>
      <c r="D75" s="852"/>
      <c r="E75" s="852"/>
      <c r="F75" s="184"/>
      <c r="G75" s="185"/>
      <c r="H75" s="186"/>
      <c r="I75" s="186"/>
      <c r="J75" s="186"/>
      <c r="K75" s="186"/>
      <c r="L75" s="183"/>
      <c r="M75" s="183"/>
      <c r="N75" s="183"/>
      <c r="O75" s="183"/>
      <c r="P75" s="852"/>
      <c r="Q75" s="852"/>
      <c r="R75" s="852"/>
      <c r="S75" s="852"/>
      <c r="T75" s="852"/>
      <c r="U75" s="852"/>
      <c r="V75" s="852"/>
      <c r="W75" s="852"/>
      <c r="X75" s="852"/>
      <c r="Y75" s="852"/>
      <c r="Z75" s="852"/>
      <c r="AA75" s="186"/>
      <c r="AB75" s="186"/>
      <c r="AC75" s="186"/>
      <c r="AD75" s="186"/>
      <c r="AE75" s="186"/>
      <c r="AF75" s="185"/>
      <c r="AG75" s="186"/>
      <c r="AH75" s="185"/>
      <c r="AI75" s="187"/>
      <c r="AJ75" s="187"/>
      <c r="AK75" s="187"/>
      <c r="AL75" s="187"/>
      <c r="AM75" s="187"/>
      <c r="AN75" s="188"/>
      <c r="AO75" s="8"/>
    </row>
    <row r="76" spans="1:41" s="3" customFormat="1" ht="27" customHeight="1" thickTop="1" thickBot="1" x14ac:dyDescent="0.35">
      <c r="A76" s="1"/>
      <c r="B76" s="1017" t="s">
        <v>169</v>
      </c>
      <c r="C76" s="68" t="s">
        <v>1</v>
      </c>
      <c r="D76" s="68" t="s">
        <v>2</v>
      </c>
      <c r="E76" s="69" t="s">
        <v>6</v>
      </c>
      <c r="F76" s="69" t="s">
        <v>7</v>
      </c>
      <c r="G76" s="69" t="s">
        <v>8</v>
      </c>
      <c r="H76" s="69" t="s">
        <v>9</v>
      </c>
      <c r="I76" s="69" t="s">
        <v>10</v>
      </c>
      <c r="J76" s="68" t="s">
        <v>11</v>
      </c>
      <c r="K76" s="68" t="s">
        <v>12</v>
      </c>
      <c r="L76" s="68" t="s">
        <v>13</v>
      </c>
      <c r="M76" s="68" t="s">
        <v>14</v>
      </c>
      <c r="N76" s="68" t="s">
        <v>15</v>
      </c>
      <c r="O76" s="68" t="s">
        <v>16</v>
      </c>
      <c r="P76" s="68" t="s">
        <v>13</v>
      </c>
      <c r="Q76" s="68" t="s">
        <v>17</v>
      </c>
      <c r="R76" s="68" t="s">
        <v>18</v>
      </c>
      <c r="S76" s="68" t="s">
        <v>19</v>
      </c>
      <c r="T76" s="68" t="s">
        <v>20</v>
      </c>
      <c r="U76" s="68" t="s">
        <v>21</v>
      </c>
      <c r="V76" s="68" t="s">
        <v>35</v>
      </c>
      <c r="W76" s="68" t="s">
        <v>36</v>
      </c>
      <c r="X76" s="68" t="s">
        <v>37</v>
      </c>
      <c r="Y76" s="68" t="s">
        <v>38</v>
      </c>
      <c r="Z76" s="68" t="s">
        <v>39</v>
      </c>
      <c r="AA76" s="69" t="s">
        <v>40</v>
      </c>
      <c r="AB76" s="68" t="s">
        <v>24</v>
      </c>
      <c r="AC76" s="68" t="s">
        <v>25</v>
      </c>
      <c r="AD76" s="69" t="s">
        <v>13</v>
      </c>
      <c r="AE76" s="68" t="s">
        <v>26</v>
      </c>
      <c r="AF76" s="69" t="s">
        <v>13</v>
      </c>
      <c r="AG76" s="68" t="s">
        <v>27</v>
      </c>
      <c r="AH76" s="69" t="s">
        <v>28</v>
      </c>
      <c r="AI76" s="48" t="s">
        <v>70</v>
      </c>
      <c r="AJ76" s="49" t="s">
        <v>30</v>
      </c>
      <c r="AK76" s="48" t="s">
        <v>31</v>
      </c>
      <c r="AL76" s="48" t="s">
        <v>32</v>
      </c>
      <c r="AM76" s="49" t="s">
        <v>33</v>
      </c>
      <c r="AN76" s="49" t="s">
        <v>34</v>
      </c>
      <c r="AO76" s="8"/>
    </row>
    <row r="77" spans="1:41" s="3" customFormat="1" ht="27" customHeight="1" thickBot="1" x14ac:dyDescent="0.35">
      <c r="A77" s="1"/>
      <c r="B77" s="990"/>
      <c r="C77" s="597" t="s">
        <v>170</v>
      </c>
      <c r="D77" s="598"/>
      <c r="E77" s="598"/>
      <c r="F77" s="598"/>
      <c r="G77" s="598"/>
      <c r="H77" s="598"/>
      <c r="I77" s="598"/>
      <c r="J77" s="598"/>
      <c r="K77" s="598"/>
      <c r="L77" s="598"/>
      <c r="M77" s="598"/>
      <c r="N77" s="598"/>
      <c r="O77" s="598"/>
      <c r="P77" s="598"/>
      <c r="Q77" s="598"/>
      <c r="R77" s="598"/>
      <c r="S77" s="598"/>
      <c r="T77" s="598"/>
      <c r="U77" s="598"/>
      <c r="V77" s="598"/>
      <c r="W77" s="598"/>
      <c r="X77" s="598"/>
      <c r="Y77" s="598"/>
      <c r="Z77" s="598"/>
      <c r="AA77" s="598"/>
      <c r="AB77" s="598"/>
      <c r="AC77" s="598"/>
      <c r="AD77" s="598"/>
      <c r="AE77" s="598"/>
      <c r="AF77" s="598"/>
      <c r="AG77" s="598"/>
      <c r="AH77" s="598"/>
      <c r="AI77" s="161"/>
      <c r="AJ77" s="162"/>
      <c r="AK77" s="162"/>
      <c r="AL77" s="162"/>
      <c r="AM77" s="162"/>
      <c r="AN77" s="163"/>
      <c r="AO77" s="8"/>
    </row>
    <row r="78" spans="1:41" s="3" customFormat="1" ht="132" x14ac:dyDescent="0.3">
      <c r="A78" s="1"/>
      <c r="B78" s="990"/>
      <c r="C78" s="870" t="s">
        <v>529</v>
      </c>
      <c r="D78" s="873">
        <v>1</v>
      </c>
      <c r="E78" s="685" t="s">
        <v>112</v>
      </c>
      <c r="F78" s="685" t="s">
        <v>171</v>
      </c>
      <c r="G78" s="685" t="s">
        <v>172</v>
      </c>
      <c r="H78" s="687" t="s">
        <v>173</v>
      </c>
      <c r="I78" s="685" t="s">
        <v>73</v>
      </c>
      <c r="J78" s="685" t="s">
        <v>93</v>
      </c>
      <c r="K78" s="868" t="s">
        <v>107</v>
      </c>
      <c r="L78" s="677">
        <f>IF(K78="","",IF(K78="Muy Baja",0.2,IF(K78="Baja",0.4,IF(K78="Media",0.6,IF(K78="Alta",0.8,IF(K78="Muy Alta",1,))))))</f>
        <v>0.6</v>
      </c>
      <c r="M78" s="679" t="s">
        <v>142</v>
      </c>
      <c r="N78" s="677" t="str">
        <f>IF(M78="","",IF(NOT(ISERROR(MATCH(M78,'[10]Tabla Impacto'!$B$37:$B$39,0))),'[10]Tabla Impacto'!$F$37&amp;"Por favor no seleccionar los criterios de impacto(Afectación Económica o presupuestal y Pérdida Reputacional)",M78))</f>
        <v xml:space="preserve">     Genera altas consecuencias sobre la entidad</v>
      </c>
      <c r="O78" s="681" t="s">
        <v>119</v>
      </c>
      <c r="P78" s="677">
        <f>IF(O78="","",IF(O78="Leve",0.2,IF(O78="Menor",0.4,IF(O78="Moderado",0.6,IF(O78="Mayor",0.8,IF(O78="Catastrófico",1,))))))</f>
        <v>0.8</v>
      </c>
      <c r="Q78" s="683" t="str">
        <f>IF(OR(AND(K78="Muy Baja",O78="Leve"),AND(K78="Muy Baja",O78="Menor"),AND(K78="Baja",O78="Leve")),"Bajo",IF(OR(AND(K78="Muy baja",O78="Moderado"),AND(K78="Baja",O78="Menor"),AND(K78="Baja",O78="Moderado"),AND(K78="Media",O78="Leve"),AND(K78="Media",O78="Menor"),AND(K78="Media",O78="Moderado"),AND(K78="Alta",O78="Leve"),AND(K78="Alta",O78="Menor")),"Moderado",IF(OR(AND(K78="Muy Baja",O78="Mayor"),AND(K78="Baja",O78="Mayor"),AND(K78="Media",O78="Mayor"),AND(K78="Alta",O78="Moderado"),AND(K78="Alta",O78="Mayor"),AND(K78="Muy Alta",O78="Leve"),AND(K78="Muy Alta",O78="Menor"),AND(K78="Muy Alta",O78="Moderado"),AND(K78="Muy Alta",O78="Mayor")),"Alto",IF(OR(AND(K78="Muy Baja",O78="Catastrófico"),AND(K78="Baja",O78="Catastrófico"),AND(K78="Media",O78="Catastrófico"),AND(K78="Alta",O78="Catastrófico"),AND(K78="Muy Alta",O78="Catastrófico")),"Extremo",""))))</f>
        <v>Alto</v>
      </c>
      <c r="R78" s="87">
        <v>1</v>
      </c>
      <c r="S78" s="190" t="s">
        <v>174</v>
      </c>
      <c r="T78" s="190" t="s">
        <v>175</v>
      </c>
      <c r="U78" s="87" t="str">
        <f>IF(OR(V78="Preventivo",V78="Detectivo"),"Probabilidad",IF(V78="Correctivo","Impacto",""))</f>
        <v>Probabilidad</v>
      </c>
      <c r="V78" s="137" t="s">
        <v>84</v>
      </c>
      <c r="W78" s="137" t="s">
        <v>52</v>
      </c>
      <c r="X78" s="86" t="str">
        <f>IF(AND(V78="Preventivo",W78="Automático"),"50%",IF(AND(V78="Preventivo",W78="Manual"),"40%",IF(AND(V78="Detectivo",W78="Automático"),"40%",IF(AND(V78="Detectivo",W78="Manual"),"30%",IF(AND(V78="Correctivo",W78="Automático"),"35%",IF(AND(V78="Correctivo",W78="Manual"),"25%",""))))))</f>
        <v>40%</v>
      </c>
      <c r="Y78" s="137" t="s">
        <v>53</v>
      </c>
      <c r="Z78" s="137" t="s">
        <v>54</v>
      </c>
      <c r="AA78" s="137" t="s">
        <v>55</v>
      </c>
      <c r="AB78" s="191">
        <f>IFERROR(IF(U78="Probabilidad",(L78-(+L78*X78)),IF(U78="Impacto",L78,"")),"")</f>
        <v>0.36</v>
      </c>
      <c r="AC78" s="133" t="str">
        <f>IFERROR(IF(AB78="","",IF(AB78&lt;=0.2,"Muy Baja",IF(AB78&lt;=0.4,"Baja",IF(AB78&lt;=0.6,"Media",IF(AB78&lt;=0.8,"Alta","Muy Alta"))))),"")</f>
        <v>Baja</v>
      </c>
      <c r="AD78" s="86">
        <f>+AB78</f>
        <v>0.36</v>
      </c>
      <c r="AE78" s="133" t="str">
        <f>IFERROR(IF(AF78="","",IF(AF78&lt;=0.2,"Leve",IF(AF78&lt;=0.4,"Menor",IF(AF78&lt;=0.6,"Moderado",IF(AF78&lt;=0.8,"Mayor","Catastrófico"))))),"")</f>
        <v>Mayor</v>
      </c>
      <c r="AF78" s="86">
        <f>IFERROR(IF(U78="Impacto",(P78-(+P78*X78)),IF(U78="Probabilidad",P78,"")),"")</f>
        <v>0.8</v>
      </c>
      <c r="AG78" s="134" t="str">
        <f>IFERROR(IF(OR(AND(AC78="Muy Baja",AE78="Leve"),AND(AC78="Muy Baja",AE78="Menor"),AND(AC78="Baja",AE78="Leve")),"Bajo",IF(OR(AND(AC78="Muy baja",AE78="Moderado"),AND(AC78="Baja",AE78="Menor"),AND(AC78="Baja",AE78="Moderado"),AND(AC78="Media",AE78="Leve"),AND(AC78="Media",AE78="Menor"),AND(AC78="Media",AE78="Moderado"),AND(AC78="Alta",AE78="Leve"),AND(AC78="Alta",AE78="Menor")),"Moderado",IF(OR(AND(AC78="Muy Baja",AE78="Mayor"),AND(AC78="Baja",AE78="Mayor"),AND(AC78="Media",AE78="Mayor"),AND(AC78="Alta",AE78="Moderado"),AND(AC78="Alta",AE78="Mayor"),AND(AC78="Muy Alta",AE78="Leve"),AND(AC78="Muy Alta",AE78="Menor"),AND(AC78="Muy Alta",AE78="Moderado"),AND(AC78="Muy Alta",AE78="Mayor")),"Alto",IF(OR(AND(AC78="Muy Baja",AE78="Catastrófico"),AND(AC78="Baja",AE78="Catastrófico"),AND(AC78="Media",AE78="Catastrófico"),AND(AC78="Alta",AE78="Catastrófico"),AND(AC78="Muy Alta",AE78="Catastrófico")),"Extremo","")))),"")</f>
        <v>Alto</v>
      </c>
      <c r="AH78" s="137" t="s">
        <v>91</v>
      </c>
      <c r="AI78" s="135" t="s">
        <v>176</v>
      </c>
      <c r="AJ78" s="137" t="s">
        <v>177</v>
      </c>
      <c r="AK78" s="136" t="s">
        <v>178</v>
      </c>
      <c r="AL78" s="136" t="s">
        <v>179</v>
      </c>
      <c r="AM78" s="135" t="s">
        <v>180</v>
      </c>
      <c r="AN78" s="137" t="s">
        <v>109</v>
      </c>
      <c r="AO78" s="8"/>
    </row>
    <row r="79" spans="1:41" s="3" customFormat="1" ht="14.4" x14ac:dyDescent="0.3">
      <c r="A79" s="1"/>
      <c r="B79" s="990"/>
      <c r="C79" s="871"/>
      <c r="D79" s="874"/>
      <c r="E79" s="686"/>
      <c r="F79" s="686"/>
      <c r="G79" s="686"/>
      <c r="H79" s="688"/>
      <c r="I79" s="686"/>
      <c r="J79" s="686"/>
      <c r="K79" s="869"/>
      <c r="L79" s="678"/>
      <c r="M79" s="680"/>
      <c r="N79" s="678">
        <f>IF(NOT(ISERROR(MATCH(M79,_xlfn.ANCHORARRAY(#REF!),0))),#REF!&amp;"Por favor no seleccionar los criterios de impacto",M79)</f>
        <v>0</v>
      </c>
      <c r="O79" s="682"/>
      <c r="P79" s="678"/>
      <c r="Q79" s="684"/>
      <c r="R79" s="192">
        <v>2</v>
      </c>
      <c r="S79" s="193"/>
      <c r="T79" s="193"/>
      <c r="U79" s="192" t="str">
        <f>IF(OR(V79="Preventivo",V79="Detectivo"),"Probabilidad",IF(V79="Correctivo","Impacto",""))</f>
        <v/>
      </c>
      <c r="V79" s="144"/>
      <c r="W79" s="144"/>
      <c r="X79" s="140" t="str">
        <f>IF(AND(V79="Preventivo",W79="Automático"),"50%",IF(AND(V79="Preventivo",W79="Manual"),"40%",IF(AND(V79="Detectivo",W79="Automático"),"40%",IF(AND(V79="Detectivo",W79="Manual"),"30%",IF(AND(V79="Correctivo",W79="Automático"),"35%",IF(AND(V79="Correctivo",W79="Manual"),"25%",""))))))</f>
        <v/>
      </c>
      <c r="Y79" s="144"/>
      <c r="Z79" s="144"/>
      <c r="AA79" s="144"/>
      <c r="AB79" s="194" t="str">
        <f>IFERROR(IF(U79="Probabilidad",(L79-(+L79*X79)),IF(U79="Impacto",L79,"")),"")</f>
        <v/>
      </c>
      <c r="AC79" s="195" t="str">
        <f>IFERROR(IF(AB79="","",IF(AB79&lt;=0.2,"Muy Baja",IF(AB79&lt;=0.4,"Baja",IF(AB79&lt;=0.6,"Media",IF(AB79&lt;=0.8,"Alta","Muy Alta"))))),"")</f>
        <v/>
      </c>
      <c r="AD79" s="140" t="str">
        <f>+AB79</f>
        <v/>
      </c>
      <c r="AE79" s="195" t="str">
        <f>IFERROR(IF(AF79="","",IF(AF79&lt;=0.2,"Leve",IF(AF79&lt;=0.4,"Menor",IF(AF79&lt;=0.6,"Moderado",IF(AF79&lt;=0.8,"Mayor","Catastrófico"))))),"")</f>
        <v/>
      </c>
      <c r="AF79" s="140" t="str">
        <f>IFERROR(IF(U79="Impacto",(P79-(+P79*X79)),IF(U79="Probabilidad",P79,"")),"")</f>
        <v/>
      </c>
      <c r="AG79" s="196" t="str">
        <f>IFERROR(IF(OR(AND(AC79="Muy Baja",AE79="Leve"),AND(AC79="Muy Baja",AE79="Menor"),AND(AC79="Baja",AE79="Leve")),"Bajo",IF(OR(AND(AC79="Muy baja",AE79="Moderado"),AND(AC79="Baja",AE79="Menor"),AND(AC79="Baja",AE79="Moderado"),AND(AC79="Media",AE79="Leve"),AND(AC79="Media",AE79="Menor"),AND(AC79="Media",AE79="Moderado"),AND(AC79="Alta",AE79="Leve"),AND(AC79="Alta",AE79="Menor")),"Moderado",IF(OR(AND(AC79="Muy Baja",AE79="Mayor"),AND(AC79="Baja",AE79="Mayor"),AND(AC79="Media",AE79="Mayor"),AND(AC79="Alta",AE79="Moderado"),AND(AC79="Alta",AE79="Mayor"),AND(AC79="Muy Alta",AE79="Leve"),AND(AC79="Muy Alta",AE79="Menor"),AND(AC79="Muy Alta",AE79="Moderado"),AND(AC79="Muy Alta",AE79="Mayor")),"Alto",IF(OR(AND(AC79="Muy Baja",AE79="Catastrófico"),AND(AC79="Baja",AE79="Catastrófico"),AND(AC79="Media",AE79="Catastrófico"),AND(AC79="Alta",AE79="Catastrófico"),AND(AC79="Muy Alta",AE79="Catastrófico")),"Extremo","")))),"")</f>
        <v/>
      </c>
      <c r="AH79" s="144"/>
      <c r="AI79" s="142"/>
      <c r="AJ79" s="144"/>
      <c r="AK79" s="143"/>
      <c r="AL79" s="143"/>
      <c r="AM79" s="142"/>
      <c r="AN79" s="144"/>
      <c r="AO79" s="8"/>
    </row>
    <row r="80" spans="1:41" s="3" customFormat="1" ht="27" customHeight="1" thickBot="1" x14ac:dyDescent="0.35">
      <c r="A80" s="1"/>
      <c r="B80" s="990"/>
      <c r="C80" s="872"/>
      <c r="D80" s="673"/>
      <c r="E80" s="673"/>
      <c r="F80" s="198"/>
      <c r="G80" s="198"/>
      <c r="H80" s="199"/>
      <c r="I80" s="199"/>
      <c r="J80" s="199"/>
      <c r="K80" s="199"/>
      <c r="L80" s="197"/>
      <c r="M80" s="197"/>
      <c r="N80" s="197"/>
      <c r="O80" s="197"/>
      <c r="P80" s="673"/>
      <c r="Q80" s="673"/>
      <c r="R80" s="673"/>
      <c r="S80" s="673"/>
      <c r="T80" s="673"/>
      <c r="U80" s="673"/>
      <c r="V80" s="673"/>
      <c r="W80" s="673"/>
      <c r="X80" s="673"/>
      <c r="Y80" s="673"/>
      <c r="Z80" s="673"/>
      <c r="AA80" s="199"/>
      <c r="AB80" s="199"/>
      <c r="AC80" s="199"/>
      <c r="AD80" s="199"/>
      <c r="AE80" s="199"/>
      <c r="AF80" s="198"/>
      <c r="AG80" s="199"/>
      <c r="AH80" s="200"/>
      <c r="AI80" s="201"/>
      <c r="AJ80" s="202"/>
      <c r="AK80" s="202"/>
      <c r="AL80" s="202"/>
      <c r="AM80" s="202"/>
      <c r="AN80" s="202"/>
      <c r="AO80" s="8"/>
    </row>
    <row r="81" spans="1:41" s="3" customFormat="1" ht="27" customHeight="1" thickBot="1" x14ac:dyDescent="0.35">
      <c r="A81" s="1"/>
      <c r="B81" s="990"/>
      <c r="C81" s="68" t="s">
        <v>1</v>
      </c>
      <c r="D81" s="68" t="s">
        <v>2</v>
      </c>
      <c r="E81" s="69" t="s">
        <v>6</v>
      </c>
      <c r="F81" s="69" t="s">
        <v>7</v>
      </c>
      <c r="G81" s="69" t="s">
        <v>8</v>
      </c>
      <c r="H81" s="69" t="s">
        <v>9</v>
      </c>
      <c r="I81" s="69" t="s">
        <v>10</v>
      </c>
      <c r="J81" s="68" t="s">
        <v>11</v>
      </c>
      <c r="K81" s="68" t="s">
        <v>12</v>
      </c>
      <c r="L81" s="68" t="s">
        <v>13</v>
      </c>
      <c r="M81" s="68" t="s">
        <v>14</v>
      </c>
      <c r="N81" s="68" t="s">
        <v>15</v>
      </c>
      <c r="O81" s="68" t="s">
        <v>16</v>
      </c>
      <c r="P81" s="68" t="s">
        <v>13</v>
      </c>
      <c r="Q81" s="68" t="s">
        <v>17</v>
      </c>
      <c r="R81" s="68" t="s">
        <v>18</v>
      </c>
      <c r="S81" s="68" t="s">
        <v>19</v>
      </c>
      <c r="T81" s="68" t="s">
        <v>20</v>
      </c>
      <c r="U81" s="68" t="s">
        <v>21</v>
      </c>
      <c r="V81" s="68" t="s">
        <v>35</v>
      </c>
      <c r="W81" s="68" t="s">
        <v>36</v>
      </c>
      <c r="X81" s="68" t="s">
        <v>37</v>
      </c>
      <c r="Y81" s="68" t="s">
        <v>38</v>
      </c>
      <c r="Z81" s="68" t="s">
        <v>39</v>
      </c>
      <c r="AA81" s="69" t="s">
        <v>40</v>
      </c>
      <c r="AB81" s="68" t="s">
        <v>24</v>
      </c>
      <c r="AC81" s="68" t="s">
        <v>25</v>
      </c>
      <c r="AD81" s="69" t="s">
        <v>13</v>
      </c>
      <c r="AE81" s="68" t="s">
        <v>26</v>
      </c>
      <c r="AF81" s="69" t="s">
        <v>13</v>
      </c>
      <c r="AG81" s="68" t="s">
        <v>27</v>
      </c>
      <c r="AH81" s="69" t="s">
        <v>28</v>
      </c>
      <c r="AI81" s="68" t="s">
        <v>70</v>
      </c>
      <c r="AJ81" s="69" t="s">
        <v>30</v>
      </c>
      <c r="AK81" s="68" t="s">
        <v>31</v>
      </c>
      <c r="AL81" s="68" t="s">
        <v>32</v>
      </c>
      <c r="AM81" s="69" t="s">
        <v>33</v>
      </c>
      <c r="AN81" s="69" t="s">
        <v>34</v>
      </c>
      <c r="AO81" s="8"/>
    </row>
    <row r="82" spans="1:41" s="3" customFormat="1" ht="27" customHeight="1" thickBot="1" x14ac:dyDescent="0.35">
      <c r="A82" s="1"/>
      <c r="B82" s="990"/>
      <c r="C82" s="597" t="s">
        <v>531</v>
      </c>
      <c r="D82" s="598"/>
      <c r="E82" s="598"/>
      <c r="F82" s="598"/>
      <c r="G82" s="598"/>
      <c r="H82" s="598"/>
      <c r="I82" s="598"/>
      <c r="J82" s="598"/>
      <c r="K82" s="598"/>
      <c r="L82" s="598"/>
      <c r="M82" s="598"/>
      <c r="N82" s="598"/>
      <c r="O82" s="598"/>
      <c r="P82" s="598"/>
      <c r="Q82" s="598"/>
      <c r="R82" s="598"/>
      <c r="S82" s="598"/>
      <c r="T82" s="598"/>
      <c r="U82" s="598"/>
      <c r="V82" s="598"/>
      <c r="W82" s="598"/>
      <c r="X82" s="598"/>
      <c r="Y82" s="598"/>
      <c r="Z82" s="598"/>
      <c r="AA82" s="598"/>
      <c r="AB82" s="598"/>
      <c r="AC82" s="598"/>
      <c r="AD82" s="598"/>
      <c r="AE82" s="598"/>
      <c r="AF82" s="598"/>
      <c r="AG82" s="598"/>
      <c r="AH82" s="599"/>
      <c r="AI82" s="126"/>
      <c r="AJ82" s="126"/>
      <c r="AK82" s="126"/>
      <c r="AL82" s="126"/>
      <c r="AM82" s="126"/>
      <c r="AN82" s="126"/>
      <c r="AO82" s="8"/>
    </row>
    <row r="83" spans="1:41" s="3" customFormat="1" ht="151.80000000000001" x14ac:dyDescent="0.3">
      <c r="A83" s="1"/>
      <c r="B83" s="990"/>
      <c r="C83" s="674" t="s">
        <v>530</v>
      </c>
      <c r="D83" s="203">
        <v>1</v>
      </c>
      <c r="E83" s="204" t="s">
        <v>181</v>
      </c>
      <c r="F83" s="85" t="s">
        <v>182</v>
      </c>
      <c r="G83" s="204" t="s">
        <v>183</v>
      </c>
      <c r="H83" s="205" t="s">
        <v>184</v>
      </c>
      <c r="I83" s="85" t="s">
        <v>73</v>
      </c>
      <c r="J83" s="85" t="s">
        <v>185</v>
      </c>
      <c r="K83" s="189" t="s">
        <v>107</v>
      </c>
      <c r="L83" s="86">
        <v>0.2</v>
      </c>
      <c r="M83" s="206" t="s">
        <v>186</v>
      </c>
      <c r="N83" s="206" t="s">
        <v>186</v>
      </c>
      <c r="O83" s="207" t="s">
        <v>187</v>
      </c>
      <c r="P83" s="206">
        <v>1</v>
      </c>
      <c r="Q83" s="208" t="s">
        <v>158</v>
      </c>
      <c r="R83" s="87">
        <v>1</v>
      </c>
      <c r="S83" s="205" t="s">
        <v>188</v>
      </c>
      <c r="T83" s="205" t="s">
        <v>189</v>
      </c>
      <c r="U83" s="87" t="s">
        <v>78</v>
      </c>
      <c r="V83" s="209" t="s">
        <v>84</v>
      </c>
      <c r="W83" s="209" t="s">
        <v>52</v>
      </c>
      <c r="X83" s="210">
        <v>0.4</v>
      </c>
      <c r="Y83" s="209" t="s">
        <v>53</v>
      </c>
      <c r="Z83" s="209" t="s">
        <v>190</v>
      </c>
      <c r="AA83" s="85" t="s">
        <v>191</v>
      </c>
      <c r="AB83" s="146">
        <v>0.36</v>
      </c>
      <c r="AC83" s="211" t="s">
        <v>124</v>
      </c>
      <c r="AD83" s="146">
        <v>0.36</v>
      </c>
      <c r="AE83" s="212" t="s">
        <v>157</v>
      </c>
      <c r="AF83" s="146">
        <v>1</v>
      </c>
      <c r="AG83" s="213" t="s">
        <v>158</v>
      </c>
      <c r="AH83" s="214"/>
      <c r="AI83" s="93"/>
      <c r="AJ83" s="93"/>
      <c r="AK83" s="93"/>
      <c r="AL83" s="93"/>
      <c r="AM83" s="93"/>
      <c r="AN83" s="93"/>
      <c r="AO83" s="8"/>
    </row>
    <row r="84" spans="1:41" s="3" customFormat="1" ht="151.80000000000001" x14ac:dyDescent="0.3">
      <c r="A84" s="1"/>
      <c r="B84" s="990"/>
      <c r="C84" s="674"/>
      <c r="D84" s="215">
        <v>2</v>
      </c>
      <c r="E84" s="216" t="s">
        <v>192</v>
      </c>
      <c r="F84" s="217" t="s">
        <v>193</v>
      </c>
      <c r="G84" s="216" t="s">
        <v>194</v>
      </c>
      <c r="H84" s="218" t="s">
        <v>195</v>
      </c>
      <c r="I84" s="217" t="s">
        <v>196</v>
      </c>
      <c r="J84" s="219" t="s">
        <v>185</v>
      </c>
      <c r="K84" s="220" t="s">
        <v>107</v>
      </c>
      <c r="L84" s="221">
        <v>0.2</v>
      </c>
      <c r="M84" s="206" t="s">
        <v>186</v>
      </c>
      <c r="N84" s="206" t="s">
        <v>186</v>
      </c>
      <c r="O84" s="222" t="s">
        <v>187</v>
      </c>
      <c r="P84" s="223">
        <v>1</v>
      </c>
      <c r="Q84" s="224" t="s">
        <v>158</v>
      </c>
      <c r="R84" s="225">
        <v>1</v>
      </c>
      <c r="S84" s="218" t="s">
        <v>197</v>
      </c>
      <c r="T84" s="218" t="s">
        <v>198</v>
      </c>
      <c r="U84" s="225" t="s">
        <v>78</v>
      </c>
      <c r="V84" s="226" t="s">
        <v>84</v>
      </c>
      <c r="W84" s="226" t="s">
        <v>52</v>
      </c>
      <c r="X84" s="227">
        <v>0.4</v>
      </c>
      <c r="Y84" s="226" t="s">
        <v>53</v>
      </c>
      <c r="Z84" s="226" t="s">
        <v>190</v>
      </c>
      <c r="AA84" s="217" t="s">
        <v>106</v>
      </c>
      <c r="AB84" s="153">
        <v>0.36</v>
      </c>
      <c r="AC84" s="148" t="s">
        <v>124</v>
      </c>
      <c r="AD84" s="153">
        <v>0.36</v>
      </c>
      <c r="AE84" s="228" t="s">
        <v>157</v>
      </c>
      <c r="AF84" s="153">
        <v>1</v>
      </c>
      <c r="AG84" s="229" t="s">
        <v>158</v>
      </c>
      <c r="AH84" s="230"/>
      <c r="AI84" s="93"/>
      <c r="AJ84" s="93"/>
      <c r="AK84" s="93"/>
      <c r="AL84" s="93"/>
      <c r="AM84" s="93"/>
      <c r="AN84" s="93"/>
      <c r="AO84" s="8"/>
    </row>
    <row r="85" spans="1:41" s="3" customFormat="1" ht="27" customHeight="1" thickBot="1" x14ac:dyDescent="0.35">
      <c r="A85" s="1"/>
      <c r="B85" s="990"/>
      <c r="C85" s="675"/>
      <c r="D85" s="676"/>
      <c r="E85" s="673"/>
      <c r="F85" s="198"/>
      <c r="G85" s="198"/>
      <c r="H85" s="199"/>
      <c r="I85" s="199"/>
      <c r="J85" s="199"/>
      <c r="K85" s="199"/>
      <c r="L85" s="197"/>
      <c r="M85" s="197"/>
      <c r="N85" s="197"/>
      <c r="O85" s="197"/>
      <c r="P85" s="673"/>
      <c r="Q85" s="673"/>
      <c r="R85" s="673"/>
      <c r="S85" s="673"/>
      <c r="T85" s="673"/>
      <c r="U85" s="673"/>
      <c r="V85" s="673"/>
      <c r="W85" s="673"/>
      <c r="X85" s="673"/>
      <c r="Y85" s="673"/>
      <c r="Z85" s="673"/>
      <c r="AA85" s="199"/>
      <c r="AB85" s="199"/>
      <c r="AC85" s="199"/>
      <c r="AD85" s="199"/>
      <c r="AE85" s="199"/>
      <c r="AF85" s="198"/>
      <c r="AG85" s="199"/>
      <c r="AH85" s="200"/>
      <c r="AI85" s="201"/>
      <c r="AJ85" s="202"/>
      <c r="AK85" s="202"/>
      <c r="AL85" s="202"/>
      <c r="AM85" s="202"/>
      <c r="AN85" s="202"/>
      <c r="AO85" s="8"/>
    </row>
    <row r="86" spans="1:41" s="3" customFormat="1" ht="27" customHeight="1" thickBot="1" x14ac:dyDescent="0.35">
      <c r="A86" s="1"/>
      <c r="B86" s="990"/>
      <c r="C86" s="231" t="s">
        <v>1</v>
      </c>
      <c r="D86" s="48" t="s">
        <v>2</v>
      </c>
      <c r="E86" s="49" t="s">
        <v>6</v>
      </c>
      <c r="F86" s="49" t="s">
        <v>7</v>
      </c>
      <c r="G86" s="49" t="s">
        <v>8</v>
      </c>
      <c r="H86" s="49" t="s">
        <v>9</v>
      </c>
      <c r="I86" s="49" t="s">
        <v>10</v>
      </c>
      <c r="J86" s="48" t="s">
        <v>11</v>
      </c>
      <c r="K86" s="48" t="s">
        <v>12</v>
      </c>
      <c r="L86" s="48" t="s">
        <v>13</v>
      </c>
      <c r="M86" s="48" t="s">
        <v>14</v>
      </c>
      <c r="N86" s="48" t="s">
        <v>15</v>
      </c>
      <c r="O86" s="48" t="s">
        <v>16</v>
      </c>
      <c r="P86" s="48" t="s">
        <v>13</v>
      </c>
      <c r="Q86" s="48" t="s">
        <v>17</v>
      </c>
      <c r="R86" s="48" t="s">
        <v>18</v>
      </c>
      <c r="S86" s="48" t="s">
        <v>19</v>
      </c>
      <c r="T86" s="48" t="s">
        <v>20</v>
      </c>
      <c r="U86" s="48" t="s">
        <v>21</v>
      </c>
      <c r="V86" s="48" t="s">
        <v>35</v>
      </c>
      <c r="W86" s="48" t="s">
        <v>36</v>
      </c>
      <c r="X86" s="48" t="s">
        <v>37</v>
      </c>
      <c r="Y86" s="48" t="s">
        <v>38</v>
      </c>
      <c r="Z86" s="48" t="s">
        <v>39</v>
      </c>
      <c r="AA86" s="49" t="s">
        <v>40</v>
      </c>
      <c r="AB86" s="48" t="s">
        <v>24</v>
      </c>
      <c r="AC86" s="49" t="s">
        <v>25</v>
      </c>
      <c r="AD86" s="49" t="s">
        <v>13</v>
      </c>
      <c r="AE86" s="49" t="s">
        <v>26</v>
      </c>
      <c r="AF86" s="49" t="s">
        <v>13</v>
      </c>
      <c r="AG86" s="48" t="s">
        <v>27</v>
      </c>
      <c r="AH86" s="49" t="s">
        <v>28</v>
      </c>
      <c r="AI86" s="68" t="s">
        <v>70</v>
      </c>
      <c r="AJ86" s="69" t="s">
        <v>30</v>
      </c>
      <c r="AK86" s="68" t="s">
        <v>31</v>
      </c>
      <c r="AL86" s="68" t="s">
        <v>32</v>
      </c>
      <c r="AM86" s="69" t="s">
        <v>33</v>
      </c>
      <c r="AN86" s="69" t="s">
        <v>34</v>
      </c>
      <c r="AO86" s="8"/>
    </row>
    <row r="87" spans="1:41" s="3" customFormat="1" ht="27" customHeight="1" thickBot="1" x14ac:dyDescent="0.35">
      <c r="A87" s="1"/>
      <c r="B87" s="990"/>
      <c r="C87" s="597" t="s">
        <v>199</v>
      </c>
      <c r="D87" s="598"/>
      <c r="E87" s="598"/>
      <c r="F87" s="598"/>
      <c r="G87" s="598"/>
      <c r="H87" s="598"/>
      <c r="I87" s="598"/>
      <c r="J87" s="598"/>
      <c r="K87" s="598"/>
      <c r="L87" s="598"/>
      <c r="M87" s="598"/>
      <c r="N87" s="598"/>
      <c r="O87" s="598"/>
      <c r="P87" s="598"/>
      <c r="Q87" s="598"/>
      <c r="R87" s="598"/>
      <c r="S87" s="598"/>
      <c r="T87" s="598"/>
      <c r="U87" s="598"/>
      <c r="V87" s="598"/>
      <c r="W87" s="598"/>
      <c r="X87" s="598"/>
      <c r="Y87" s="598"/>
      <c r="Z87" s="598"/>
      <c r="AA87" s="598"/>
      <c r="AB87" s="598"/>
      <c r="AC87" s="598"/>
      <c r="AD87" s="598"/>
      <c r="AE87" s="598"/>
      <c r="AF87" s="598"/>
      <c r="AG87" s="598"/>
      <c r="AH87" s="599"/>
      <c r="AI87" s="70"/>
      <c r="AJ87" s="70"/>
      <c r="AK87" s="70"/>
      <c r="AL87" s="70"/>
      <c r="AM87" s="70"/>
      <c r="AN87" s="70"/>
      <c r="AO87" s="8"/>
    </row>
    <row r="88" spans="1:41" s="3" customFormat="1" ht="27" customHeight="1" x14ac:dyDescent="0.3">
      <c r="A88" s="1"/>
      <c r="B88" s="990"/>
      <c r="C88" s="880" t="s">
        <v>200</v>
      </c>
      <c r="D88" s="874">
        <v>1</v>
      </c>
      <c r="E88" s="883" t="s">
        <v>201</v>
      </c>
      <c r="F88" s="883" t="s">
        <v>202</v>
      </c>
      <c r="G88" s="787" t="s">
        <v>203</v>
      </c>
      <c r="H88" s="787" t="s">
        <v>204</v>
      </c>
      <c r="I88" s="884" t="s">
        <v>73</v>
      </c>
      <c r="J88" s="884" t="s">
        <v>205</v>
      </c>
      <c r="K88" s="868" t="s">
        <v>107</v>
      </c>
      <c r="L88" s="667">
        <v>0.6</v>
      </c>
      <c r="M88" s="769" t="s">
        <v>206</v>
      </c>
      <c r="N88" s="769" t="s">
        <v>206</v>
      </c>
      <c r="O88" s="876" t="s">
        <v>119</v>
      </c>
      <c r="P88" s="875">
        <v>0.8</v>
      </c>
      <c r="Q88" s="876" t="s">
        <v>207</v>
      </c>
      <c r="R88" s="232">
        <v>1</v>
      </c>
      <c r="S88" s="234" t="s">
        <v>208</v>
      </c>
      <c r="T88" s="234" t="s">
        <v>209</v>
      </c>
      <c r="U88" s="209" t="s">
        <v>78</v>
      </c>
      <c r="V88" s="235" t="s">
        <v>84</v>
      </c>
      <c r="W88" s="235" t="s">
        <v>52</v>
      </c>
      <c r="X88" s="236">
        <v>0.4</v>
      </c>
      <c r="Y88" s="235" t="s">
        <v>53</v>
      </c>
      <c r="Z88" s="235" t="s">
        <v>89</v>
      </c>
      <c r="AA88" s="85" t="s">
        <v>191</v>
      </c>
      <c r="AB88" s="206">
        <v>0.36</v>
      </c>
      <c r="AC88" s="237" t="s">
        <v>47</v>
      </c>
      <c r="AD88" s="206">
        <v>0.36</v>
      </c>
      <c r="AE88" s="233" t="s">
        <v>119</v>
      </c>
      <c r="AF88" s="206">
        <v>0.8</v>
      </c>
      <c r="AG88" s="233" t="s">
        <v>207</v>
      </c>
      <c r="AH88" s="238" t="s">
        <v>56</v>
      </c>
      <c r="AI88" s="239"/>
      <c r="AJ88" s="240"/>
      <c r="AK88" s="95"/>
      <c r="AL88" s="192"/>
      <c r="AM88" s="241"/>
      <c r="AN88" s="242"/>
      <c r="AO88" s="243"/>
    </row>
    <row r="89" spans="1:41" s="3" customFormat="1" ht="36" customHeight="1" x14ac:dyDescent="0.3">
      <c r="A89" s="1"/>
      <c r="B89" s="990"/>
      <c r="C89" s="880"/>
      <c r="D89" s="882"/>
      <c r="E89" s="651"/>
      <c r="F89" s="651"/>
      <c r="G89" s="788"/>
      <c r="H89" s="788"/>
      <c r="I89" s="787"/>
      <c r="J89" s="787"/>
      <c r="K89" s="869"/>
      <c r="L89" s="668"/>
      <c r="M89" s="875"/>
      <c r="N89" s="769"/>
      <c r="O89" s="877"/>
      <c r="P89" s="878"/>
      <c r="Q89" s="879"/>
      <c r="R89" s="244">
        <v>2</v>
      </c>
      <c r="S89" s="246" t="s">
        <v>210</v>
      </c>
      <c r="T89" s="247" t="s">
        <v>211</v>
      </c>
      <c r="U89" s="248" t="s">
        <v>78</v>
      </c>
      <c r="V89" s="249" t="s">
        <v>84</v>
      </c>
      <c r="W89" s="250" t="s">
        <v>52</v>
      </c>
      <c r="X89" s="251">
        <v>0.4</v>
      </c>
      <c r="Y89" s="250" t="s">
        <v>53</v>
      </c>
      <c r="Z89" s="249" t="s">
        <v>89</v>
      </c>
      <c r="AA89" s="94" t="s">
        <v>191</v>
      </c>
      <c r="AB89" s="83">
        <v>0</v>
      </c>
      <c r="AC89" s="252" t="s">
        <v>75</v>
      </c>
      <c r="AD89" s="245">
        <v>0</v>
      </c>
      <c r="AE89" s="252" t="s">
        <v>110</v>
      </c>
      <c r="AF89" s="83">
        <v>0</v>
      </c>
      <c r="AG89" s="253" t="s">
        <v>124</v>
      </c>
      <c r="AH89" s="254" t="s">
        <v>56</v>
      </c>
      <c r="AI89" s="255"/>
      <c r="AJ89" s="192"/>
      <c r="AK89" s="240"/>
      <c r="AL89" s="256"/>
      <c r="AM89" s="242"/>
      <c r="AN89" s="257"/>
      <c r="AO89" s="8"/>
    </row>
    <row r="90" spans="1:41" s="3" customFormat="1" ht="27" customHeight="1" thickBot="1" x14ac:dyDescent="0.35">
      <c r="A90" s="1"/>
      <c r="B90" s="990"/>
      <c r="C90" s="881"/>
      <c r="D90" s="650"/>
      <c r="E90" s="651"/>
      <c r="F90" s="258"/>
      <c r="G90" s="258"/>
      <c r="H90" s="259"/>
      <c r="I90" s="260"/>
      <c r="J90" s="261"/>
      <c r="K90" s="262"/>
      <c r="L90" s="262"/>
      <c r="M90" s="261"/>
      <c r="N90" s="262"/>
      <c r="O90" s="261"/>
      <c r="P90" s="263"/>
      <c r="Q90" s="263"/>
      <c r="R90" s="264"/>
      <c r="S90" s="264"/>
      <c r="T90" s="265"/>
      <c r="U90" s="266"/>
      <c r="V90" s="265"/>
      <c r="W90" s="266"/>
      <c r="X90" s="266"/>
      <c r="Y90" s="264"/>
      <c r="Z90" s="265"/>
      <c r="AA90" s="265"/>
      <c r="AB90" s="264"/>
      <c r="AC90" s="265"/>
      <c r="AD90" s="265"/>
      <c r="AE90" s="262"/>
      <c r="AF90" s="267"/>
      <c r="AG90" s="84"/>
      <c r="AH90" s="268"/>
      <c r="AI90" s="268"/>
      <c r="AJ90" s="268"/>
      <c r="AK90" s="269"/>
      <c r="AL90" s="270"/>
      <c r="AM90" s="268"/>
      <c r="AN90" s="271"/>
      <c r="AO90" s="8"/>
    </row>
    <row r="91" spans="1:41" s="3" customFormat="1" ht="27" customHeight="1" thickBot="1" x14ac:dyDescent="0.35">
      <c r="A91" s="1"/>
      <c r="B91" s="990"/>
      <c r="C91" s="231" t="s">
        <v>1</v>
      </c>
      <c r="D91" s="48" t="s">
        <v>2</v>
      </c>
      <c r="E91" s="49" t="s">
        <v>6</v>
      </c>
      <c r="F91" s="49" t="s">
        <v>7</v>
      </c>
      <c r="G91" s="49" t="s">
        <v>8</v>
      </c>
      <c r="H91" s="49" t="s">
        <v>9</v>
      </c>
      <c r="I91" s="49" t="s">
        <v>10</v>
      </c>
      <c r="J91" s="48" t="s">
        <v>11</v>
      </c>
      <c r="K91" s="48" t="s">
        <v>12</v>
      </c>
      <c r="L91" s="48" t="s">
        <v>13</v>
      </c>
      <c r="M91" s="48" t="s">
        <v>14</v>
      </c>
      <c r="N91" s="48" t="s">
        <v>15</v>
      </c>
      <c r="O91" s="48" t="s">
        <v>16</v>
      </c>
      <c r="P91" s="48" t="s">
        <v>13</v>
      </c>
      <c r="Q91" s="48" t="s">
        <v>17</v>
      </c>
      <c r="R91" s="48" t="s">
        <v>18</v>
      </c>
      <c r="S91" s="48" t="s">
        <v>19</v>
      </c>
      <c r="T91" s="48" t="s">
        <v>20</v>
      </c>
      <c r="U91" s="48" t="s">
        <v>21</v>
      </c>
      <c r="V91" s="48" t="s">
        <v>35</v>
      </c>
      <c r="W91" s="48" t="s">
        <v>36</v>
      </c>
      <c r="X91" s="48" t="s">
        <v>37</v>
      </c>
      <c r="Y91" s="48" t="s">
        <v>38</v>
      </c>
      <c r="Z91" s="48" t="s">
        <v>39</v>
      </c>
      <c r="AA91" s="49" t="s">
        <v>40</v>
      </c>
      <c r="AB91" s="48" t="s">
        <v>24</v>
      </c>
      <c r="AC91" s="49" t="s">
        <v>25</v>
      </c>
      <c r="AD91" s="49" t="s">
        <v>13</v>
      </c>
      <c r="AE91" s="49" t="s">
        <v>26</v>
      </c>
      <c r="AF91" s="49" t="s">
        <v>13</v>
      </c>
      <c r="AG91" s="48" t="s">
        <v>27</v>
      </c>
      <c r="AH91" s="49" t="s">
        <v>28</v>
      </c>
      <c r="AI91" s="68" t="s">
        <v>70</v>
      </c>
      <c r="AJ91" s="69" t="s">
        <v>30</v>
      </c>
      <c r="AK91" s="68" t="s">
        <v>31</v>
      </c>
      <c r="AL91" s="68" t="s">
        <v>32</v>
      </c>
      <c r="AM91" s="69" t="s">
        <v>33</v>
      </c>
      <c r="AN91" s="69" t="s">
        <v>34</v>
      </c>
      <c r="AO91" s="8"/>
    </row>
    <row r="92" spans="1:41" s="3" customFormat="1" ht="27" customHeight="1" thickBot="1" x14ac:dyDescent="0.35">
      <c r="A92" s="1"/>
      <c r="B92" s="990"/>
      <c r="C92" s="597" t="s">
        <v>532</v>
      </c>
      <c r="D92" s="598"/>
      <c r="E92" s="598"/>
      <c r="F92" s="598"/>
      <c r="G92" s="598"/>
      <c r="H92" s="598"/>
      <c r="I92" s="598"/>
      <c r="J92" s="598"/>
      <c r="K92" s="598"/>
      <c r="L92" s="598"/>
      <c r="M92" s="598"/>
      <c r="N92" s="598"/>
      <c r="O92" s="598"/>
      <c r="P92" s="598"/>
      <c r="Q92" s="598"/>
      <c r="R92" s="598"/>
      <c r="S92" s="598"/>
      <c r="T92" s="598"/>
      <c r="U92" s="598"/>
      <c r="V92" s="598"/>
      <c r="W92" s="598"/>
      <c r="X92" s="598"/>
      <c r="Y92" s="598"/>
      <c r="Z92" s="598"/>
      <c r="AA92" s="598"/>
      <c r="AB92" s="598"/>
      <c r="AC92" s="598"/>
      <c r="AD92" s="598"/>
      <c r="AE92" s="598"/>
      <c r="AF92" s="598"/>
      <c r="AG92" s="598"/>
      <c r="AH92" s="599"/>
      <c r="AI92" s="70"/>
      <c r="AJ92" s="70"/>
      <c r="AK92" s="70"/>
      <c r="AL92" s="70"/>
      <c r="AM92" s="70"/>
      <c r="AN92" s="70"/>
      <c r="AO92" s="8"/>
    </row>
    <row r="93" spans="1:41" s="3" customFormat="1" ht="62.25" customHeight="1" x14ac:dyDescent="0.3">
      <c r="A93" s="1"/>
      <c r="B93" s="990"/>
      <c r="C93" s="689" t="s">
        <v>534</v>
      </c>
      <c r="D93" s="885">
        <v>1</v>
      </c>
      <c r="E93" s="665" t="s">
        <v>112</v>
      </c>
      <c r="F93" s="665" t="s">
        <v>416</v>
      </c>
      <c r="G93" s="887" t="s">
        <v>466</v>
      </c>
      <c r="H93" s="887" t="s">
        <v>513</v>
      </c>
      <c r="I93" s="665" t="s">
        <v>73</v>
      </c>
      <c r="J93" s="665" t="s">
        <v>46</v>
      </c>
      <c r="K93" s="913" t="s">
        <v>47</v>
      </c>
      <c r="L93" s="915">
        <v>0.4</v>
      </c>
      <c r="M93" s="917" t="s">
        <v>94</v>
      </c>
      <c r="N93" s="917" t="s">
        <v>213</v>
      </c>
      <c r="O93" s="891" t="s">
        <v>119</v>
      </c>
      <c r="P93" s="889">
        <v>0.8</v>
      </c>
      <c r="Q93" s="891" t="s">
        <v>207</v>
      </c>
      <c r="R93" s="690">
        <v>1</v>
      </c>
      <c r="S93" s="691" t="s">
        <v>482</v>
      </c>
      <c r="T93" s="665" t="s">
        <v>483</v>
      </c>
      <c r="U93" s="899" t="s">
        <v>78</v>
      </c>
      <c r="V93" s="899" t="s">
        <v>84</v>
      </c>
      <c r="W93" s="899" t="s">
        <v>52</v>
      </c>
      <c r="X93" s="895">
        <v>0.4</v>
      </c>
      <c r="Y93" s="690" t="s">
        <v>53</v>
      </c>
      <c r="Z93" s="690" t="s">
        <v>54</v>
      </c>
      <c r="AA93" s="690" t="s">
        <v>106</v>
      </c>
      <c r="AB93" s="895">
        <v>0.24</v>
      </c>
      <c r="AC93" s="896" t="s">
        <v>47</v>
      </c>
      <c r="AD93" s="895">
        <v>0.24</v>
      </c>
      <c r="AE93" s="897" t="s">
        <v>119</v>
      </c>
      <c r="AF93" s="895">
        <v>0.8</v>
      </c>
      <c r="AG93" s="898" t="s">
        <v>207</v>
      </c>
      <c r="AH93" s="893" t="s">
        <v>91</v>
      </c>
      <c r="AI93" s="893" t="s">
        <v>484</v>
      </c>
      <c r="AJ93" s="893" t="s">
        <v>177</v>
      </c>
      <c r="AK93" s="894" t="s">
        <v>485</v>
      </c>
      <c r="AL93" s="894" t="s">
        <v>179</v>
      </c>
      <c r="AM93" s="893" t="s">
        <v>486</v>
      </c>
      <c r="AN93" s="892" t="s">
        <v>109</v>
      </c>
      <c r="AO93" s="8"/>
    </row>
    <row r="94" spans="1:41" s="3" customFormat="1" ht="79.5" customHeight="1" x14ac:dyDescent="0.3">
      <c r="A94" s="1"/>
      <c r="B94" s="990"/>
      <c r="C94" s="600"/>
      <c r="D94" s="886"/>
      <c r="E94" s="666"/>
      <c r="F94" s="666"/>
      <c r="G94" s="666"/>
      <c r="H94" s="888"/>
      <c r="I94" s="666"/>
      <c r="J94" s="666"/>
      <c r="K94" s="914"/>
      <c r="L94" s="916"/>
      <c r="M94" s="666"/>
      <c r="N94" s="666"/>
      <c r="O94" s="877"/>
      <c r="P94" s="890"/>
      <c r="Q94" s="879"/>
      <c r="R94" s="690"/>
      <c r="S94" s="691"/>
      <c r="T94" s="665"/>
      <c r="U94" s="899"/>
      <c r="V94" s="899"/>
      <c r="W94" s="899"/>
      <c r="X94" s="895"/>
      <c r="Y94" s="690"/>
      <c r="Z94" s="690"/>
      <c r="AA94" s="690"/>
      <c r="AB94" s="895"/>
      <c r="AC94" s="896"/>
      <c r="AD94" s="895"/>
      <c r="AE94" s="897"/>
      <c r="AF94" s="895"/>
      <c r="AG94" s="898"/>
      <c r="AH94" s="893"/>
      <c r="AI94" s="893"/>
      <c r="AJ94" s="893"/>
      <c r="AK94" s="894"/>
      <c r="AL94" s="894"/>
      <c r="AM94" s="893"/>
      <c r="AN94" s="892"/>
      <c r="AO94" s="8"/>
    </row>
    <row r="95" spans="1:41" s="3" customFormat="1" ht="27" customHeight="1" thickBot="1" x14ac:dyDescent="0.35">
      <c r="A95" s="1"/>
      <c r="B95" s="990"/>
      <c r="C95" s="475"/>
      <c r="D95" s="650"/>
      <c r="E95" s="651"/>
      <c r="F95" s="258"/>
      <c r="G95" s="258"/>
      <c r="H95" s="259"/>
      <c r="I95" s="260"/>
      <c r="J95" s="261"/>
      <c r="K95" s="262"/>
      <c r="L95" s="262"/>
      <c r="M95" s="261"/>
      <c r="N95" s="262"/>
      <c r="O95" s="261"/>
      <c r="P95" s="263"/>
      <c r="Q95" s="263"/>
      <c r="R95" s="264"/>
      <c r="S95" s="264"/>
      <c r="T95" s="265"/>
      <c r="U95" s="266"/>
      <c r="V95" s="265"/>
      <c r="W95" s="266"/>
      <c r="X95" s="266"/>
      <c r="Y95" s="264"/>
      <c r="Z95" s="265"/>
      <c r="AA95" s="265"/>
      <c r="AB95" s="264"/>
      <c r="AC95" s="265"/>
      <c r="AD95" s="265"/>
      <c r="AE95" s="262"/>
      <c r="AF95" s="267"/>
      <c r="AG95" s="84"/>
      <c r="AH95" s="268"/>
      <c r="AI95" s="268"/>
      <c r="AJ95" s="268"/>
      <c r="AK95" s="269"/>
      <c r="AL95" s="270"/>
      <c r="AM95" s="268"/>
      <c r="AN95" s="271"/>
      <c r="AO95" s="8"/>
    </row>
    <row r="96" spans="1:41" s="3" customFormat="1" ht="27" customHeight="1" thickBot="1" x14ac:dyDescent="0.35">
      <c r="A96" s="1"/>
      <c r="B96" s="990"/>
      <c r="C96" s="597" t="s">
        <v>535</v>
      </c>
      <c r="D96" s="598"/>
      <c r="E96" s="598"/>
      <c r="F96" s="598"/>
      <c r="G96" s="598"/>
      <c r="H96" s="598"/>
      <c r="I96" s="598"/>
      <c r="J96" s="598"/>
      <c r="K96" s="598"/>
      <c r="L96" s="598"/>
      <c r="M96" s="598"/>
      <c r="N96" s="598"/>
      <c r="O96" s="598"/>
      <c r="P96" s="598"/>
      <c r="Q96" s="598"/>
      <c r="R96" s="598"/>
      <c r="S96" s="598"/>
      <c r="T96" s="598"/>
      <c r="U96" s="598"/>
      <c r="V96" s="598"/>
      <c r="W96" s="598"/>
      <c r="X96" s="598"/>
      <c r="Y96" s="598"/>
      <c r="Z96" s="598"/>
      <c r="AA96" s="598"/>
      <c r="AB96" s="598"/>
      <c r="AC96" s="598"/>
      <c r="AD96" s="598"/>
      <c r="AE96" s="598"/>
      <c r="AF96" s="598"/>
      <c r="AG96" s="598"/>
      <c r="AH96" s="599"/>
      <c r="AI96" s="267"/>
      <c r="AJ96" s="267"/>
      <c r="AK96" s="267"/>
      <c r="AL96" s="267"/>
      <c r="AM96" s="267"/>
      <c r="AN96" s="267"/>
      <c r="AO96" s="8"/>
    </row>
    <row r="97" spans="1:41" s="3" customFormat="1" ht="97.2" thickBot="1" x14ac:dyDescent="0.35">
      <c r="A97" s="1"/>
      <c r="B97" s="990"/>
      <c r="C97" s="689" t="s">
        <v>533</v>
      </c>
      <c r="D97" s="453">
        <v>1</v>
      </c>
      <c r="E97" s="454" t="s">
        <v>479</v>
      </c>
      <c r="F97" s="454" t="s">
        <v>212</v>
      </c>
      <c r="G97" s="455" t="s">
        <v>480</v>
      </c>
      <c r="H97" s="455" t="s">
        <v>481</v>
      </c>
      <c r="I97" s="454" t="s">
        <v>73</v>
      </c>
      <c r="J97" s="454" t="s">
        <v>46</v>
      </c>
      <c r="K97" s="486" t="s">
        <v>47</v>
      </c>
      <c r="L97" s="456">
        <v>0.4</v>
      </c>
      <c r="M97" s="452" t="s">
        <v>94</v>
      </c>
      <c r="N97" s="452" t="s">
        <v>213</v>
      </c>
      <c r="O97" s="450" t="s">
        <v>119</v>
      </c>
      <c r="P97" s="451">
        <v>0.8</v>
      </c>
      <c r="Q97" s="450" t="s">
        <v>207</v>
      </c>
      <c r="R97" s="448">
        <v>1</v>
      </c>
      <c r="S97" s="454" t="s">
        <v>482</v>
      </c>
      <c r="T97" s="454" t="s">
        <v>483</v>
      </c>
      <c r="U97" s="448" t="s">
        <v>78</v>
      </c>
      <c r="V97" s="448" t="s">
        <v>84</v>
      </c>
      <c r="W97" s="448" t="s">
        <v>52</v>
      </c>
      <c r="X97" s="446">
        <v>0.4</v>
      </c>
      <c r="Y97" s="448" t="s">
        <v>53</v>
      </c>
      <c r="Z97" s="448" t="s">
        <v>54</v>
      </c>
      <c r="AA97" s="448" t="s">
        <v>106</v>
      </c>
      <c r="AB97" s="446">
        <v>0.24</v>
      </c>
      <c r="AC97" s="449" t="s">
        <v>47</v>
      </c>
      <c r="AD97" s="446">
        <v>0.24</v>
      </c>
      <c r="AE97" s="445" t="s">
        <v>119</v>
      </c>
      <c r="AF97" s="446">
        <v>0.8</v>
      </c>
      <c r="AG97" s="447" t="s">
        <v>207</v>
      </c>
      <c r="AH97" s="443" t="s">
        <v>91</v>
      </c>
      <c r="AI97" s="443" t="s">
        <v>484</v>
      </c>
      <c r="AJ97" s="443" t="s">
        <v>177</v>
      </c>
      <c r="AK97" s="442" t="s">
        <v>485</v>
      </c>
      <c r="AL97" s="442" t="s">
        <v>179</v>
      </c>
      <c r="AM97" s="443" t="s">
        <v>486</v>
      </c>
      <c r="AN97" s="444" t="s">
        <v>109</v>
      </c>
      <c r="AO97" s="8"/>
    </row>
    <row r="98" spans="1:41" s="3" customFormat="1" ht="202.2" thickBot="1" x14ac:dyDescent="0.35">
      <c r="A98" s="1"/>
      <c r="B98" s="990"/>
      <c r="C98" s="600"/>
      <c r="D98" s="487">
        <v>2</v>
      </c>
      <c r="E98" s="457" t="s">
        <v>112</v>
      </c>
      <c r="F98" s="454" t="s">
        <v>487</v>
      </c>
      <c r="G98" s="454" t="s">
        <v>488</v>
      </c>
      <c r="H98" s="455" t="s">
        <v>489</v>
      </c>
      <c r="I98" s="455" t="s">
        <v>73</v>
      </c>
      <c r="J98" s="454" t="s">
        <v>490</v>
      </c>
      <c r="K98" s="488" t="s">
        <v>207</v>
      </c>
      <c r="L98" s="456">
        <v>0.85</v>
      </c>
      <c r="M98" s="452" t="s">
        <v>491</v>
      </c>
      <c r="N98" s="452" t="s">
        <v>492</v>
      </c>
      <c r="O98" s="489" t="s">
        <v>119</v>
      </c>
      <c r="P98" s="451">
        <v>0.9</v>
      </c>
      <c r="Q98" s="490" t="s">
        <v>207</v>
      </c>
      <c r="R98" s="448">
        <v>1</v>
      </c>
      <c r="S98" s="454" t="s">
        <v>493</v>
      </c>
      <c r="T98" s="454" t="s">
        <v>494</v>
      </c>
      <c r="U98" s="448" t="s">
        <v>495</v>
      </c>
      <c r="V98" s="448" t="s">
        <v>496</v>
      </c>
      <c r="W98" s="448" t="s">
        <v>52</v>
      </c>
      <c r="X98" s="491">
        <v>0.4</v>
      </c>
      <c r="Y98" s="448" t="s">
        <v>497</v>
      </c>
      <c r="Z98" s="448" t="s">
        <v>54</v>
      </c>
      <c r="AA98" s="448" t="s">
        <v>498</v>
      </c>
      <c r="AB98" s="446">
        <v>0.3</v>
      </c>
      <c r="AC98" s="492" t="s">
        <v>47</v>
      </c>
      <c r="AD98" s="491">
        <v>0.45</v>
      </c>
      <c r="AE98" s="493" t="s">
        <v>119</v>
      </c>
      <c r="AF98" s="491">
        <v>0.6</v>
      </c>
      <c r="AG98" s="494" t="s">
        <v>107</v>
      </c>
      <c r="AH98" s="448" t="s">
        <v>499</v>
      </c>
      <c r="AI98" s="448" t="s">
        <v>500</v>
      </c>
      <c r="AJ98" s="448" t="s">
        <v>501</v>
      </c>
      <c r="AK98" s="446" t="s">
        <v>485</v>
      </c>
      <c r="AL98" s="495" t="s">
        <v>179</v>
      </c>
      <c r="AM98" s="496" t="s">
        <v>486</v>
      </c>
      <c r="AN98" s="497" t="s">
        <v>109</v>
      </c>
      <c r="AO98" s="8"/>
    </row>
    <row r="99" spans="1:41" s="3" customFormat="1" ht="27" customHeight="1" thickTop="1" thickBot="1" x14ac:dyDescent="0.35">
      <c r="A99" s="1"/>
      <c r="B99" s="625" t="s">
        <v>214</v>
      </c>
      <c r="C99" s="231" t="s">
        <v>1</v>
      </c>
      <c r="D99" s="48" t="s">
        <v>2</v>
      </c>
      <c r="E99" s="49" t="s">
        <v>6</v>
      </c>
      <c r="F99" s="49" t="s">
        <v>7</v>
      </c>
      <c r="G99" s="49" t="s">
        <v>8</v>
      </c>
      <c r="H99" s="49" t="s">
        <v>9</v>
      </c>
      <c r="I99" s="49" t="s">
        <v>10</v>
      </c>
      <c r="J99" s="48" t="s">
        <v>11</v>
      </c>
      <c r="K99" s="48" t="s">
        <v>12</v>
      </c>
      <c r="L99" s="48" t="s">
        <v>13</v>
      </c>
      <c r="M99" s="48" t="s">
        <v>14</v>
      </c>
      <c r="N99" s="48" t="s">
        <v>15</v>
      </c>
      <c r="O99" s="48" t="s">
        <v>16</v>
      </c>
      <c r="P99" s="48" t="s">
        <v>13</v>
      </c>
      <c r="Q99" s="48" t="s">
        <v>17</v>
      </c>
      <c r="R99" s="48" t="s">
        <v>18</v>
      </c>
      <c r="S99" s="48" t="s">
        <v>19</v>
      </c>
      <c r="T99" s="48" t="s">
        <v>20</v>
      </c>
      <c r="U99" s="48" t="s">
        <v>21</v>
      </c>
      <c r="V99" s="48" t="s">
        <v>35</v>
      </c>
      <c r="W99" s="48" t="s">
        <v>36</v>
      </c>
      <c r="X99" s="48" t="s">
        <v>37</v>
      </c>
      <c r="Y99" s="48" t="s">
        <v>38</v>
      </c>
      <c r="Z99" s="48" t="s">
        <v>39</v>
      </c>
      <c r="AA99" s="49" t="s">
        <v>40</v>
      </c>
      <c r="AB99" s="48" t="s">
        <v>24</v>
      </c>
      <c r="AC99" s="49" t="s">
        <v>25</v>
      </c>
      <c r="AD99" s="49" t="s">
        <v>13</v>
      </c>
      <c r="AE99" s="49" t="s">
        <v>26</v>
      </c>
      <c r="AF99" s="49" t="s">
        <v>13</v>
      </c>
      <c r="AG99" s="48" t="s">
        <v>27</v>
      </c>
      <c r="AH99" s="49" t="s">
        <v>28</v>
      </c>
      <c r="AI99" s="48" t="s">
        <v>70</v>
      </c>
      <c r="AJ99" s="49" t="s">
        <v>30</v>
      </c>
      <c r="AK99" s="48" t="s">
        <v>31</v>
      </c>
      <c r="AL99" s="48" t="s">
        <v>32</v>
      </c>
      <c r="AM99" s="49" t="s">
        <v>33</v>
      </c>
      <c r="AN99" s="49" t="s">
        <v>34</v>
      </c>
      <c r="AO99" s="8"/>
    </row>
    <row r="100" spans="1:41" s="3" customFormat="1" ht="27" customHeight="1" thickBot="1" x14ac:dyDescent="0.35">
      <c r="A100" s="1"/>
      <c r="B100" s="626"/>
      <c r="C100" s="597" t="s">
        <v>536</v>
      </c>
      <c r="D100" s="598"/>
      <c r="E100" s="598"/>
      <c r="F100" s="598"/>
      <c r="G100" s="598"/>
      <c r="H100" s="598"/>
      <c r="I100" s="598"/>
      <c r="J100" s="598"/>
      <c r="K100" s="598"/>
      <c r="L100" s="598"/>
      <c r="M100" s="598"/>
      <c r="N100" s="598"/>
      <c r="O100" s="598"/>
      <c r="P100" s="598"/>
      <c r="Q100" s="598"/>
      <c r="R100" s="598"/>
      <c r="S100" s="598"/>
      <c r="T100" s="598"/>
      <c r="U100" s="598"/>
      <c r="V100" s="598"/>
      <c r="W100" s="598"/>
      <c r="X100" s="598"/>
      <c r="Y100" s="598"/>
      <c r="Z100" s="598"/>
      <c r="AA100" s="598"/>
      <c r="AB100" s="598"/>
      <c r="AC100" s="598"/>
      <c r="AD100" s="598"/>
      <c r="AE100" s="598"/>
      <c r="AF100" s="598"/>
      <c r="AG100" s="598"/>
      <c r="AH100" s="598"/>
      <c r="AI100" s="272"/>
      <c r="AJ100" s="273"/>
      <c r="AK100" s="273"/>
      <c r="AL100" s="273"/>
      <c r="AM100" s="273"/>
      <c r="AN100" s="274"/>
      <c r="AO100" s="8"/>
    </row>
    <row r="101" spans="1:41" s="3" customFormat="1" ht="67.5" customHeight="1" x14ac:dyDescent="0.3">
      <c r="A101" s="1"/>
      <c r="B101" s="626"/>
      <c r="C101" s="653" t="s">
        <v>537</v>
      </c>
      <c r="D101" s="656">
        <v>1</v>
      </c>
      <c r="E101" s="658" t="s">
        <v>112</v>
      </c>
      <c r="F101" s="658" t="s">
        <v>216</v>
      </c>
      <c r="G101" s="658" t="s">
        <v>217</v>
      </c>
      <c r="H101" s="908" t="s">
        <v>218</v>
      </c>
      <c r="I101" s="658" t="s">
        <v>85</v>
      </c>
      <c r="J101" s="910">
        <v>150</v>
      </c>
      <c r="K101" s="582" t="s">
        <v>107</v>
      </c>
      <c r="L101" s="900">
        <f>IF(K101="","",IF(K101="Muy Baja",0.2,IF(K101="Baja",0.4,IF(K101="Media",0.6,IF(K101="Alta",0.8,IF(K101="Muy Alta",1,))))))</f>
        <v>0.6</v>
      </c>
      <c r="M101" s="902" t="s">
        <v>76</v>
      </c>
      <c r="N101" s="900" t="str">
        <f>IF(NOT(ISERROR(MATCH(M101,'[11]Tabla Impacto'!$B$221:$B$223,0))),'[11]Tabla Impacto'!$F$223&amp;"Por favor no seleccionar los criterios de impacto(Afectación Económica o presupuestal y Pérdida Reputacional)",M101)</f>
        <v xml:space="preserve">     Entre 100 y 500 SMLMV </v>
      </c>
      <c r="O101" s="904" t="s">
        <v>119</v>
      </c>
      <c r="P101" s="900">
        <f>IF(O101="","",IF(O101="Leve",0.2,IF(O101="Menor",0.4,IF(O101="Moderado",0.6,IF(O101="Mayor",0.8,IF(O101="Catastrófico",1,))))))</f>
        <v>0.8</v>
      </c>
      <c r="Q101" s="906" t="str">
        <f>IF(OR(AND(K101="Muy Baja",O101="Leve"),AND(K101="Muy Baja",O101="Menor"),AND(K101="Baja",O101="Leve")),"Bajo",IF(OR(AND(K101="Muy baja",O101="Moderado"),AND(K101="Baja",O101="Menor"),AND(K101="Baja",O101="Moderado"),AND(K101="Media",O101="Leve"),AND(K101="Media",O101="Menor"),AND(K101="Media",O101="Moderado"),AND(K101="Alta",O101="Leve"),AND(K101="Alta",O101="Menor")),"Moderado",IF(OR(AND(K101="Muy Baja",O101="Mayor"),AND(K101="Baja",O101="Mayor"),AND(K101="Media",O101="Mayor"),AND(K101="Alta",O101="Moderado"),AND(K101="Alta",O101="Mayor"),AND(K101="Muy Alta",O101="Leve"),AND(K101="Muy Alta",O101="Menor"),AND(K101="Muy Alta",O101="Moderado"),AND(K101="Muy Alta",O101="Mayor")),"Alto",IF(OR(AND(K101="Muy Baja",O101="Catastrófico"),AND(K101="Baja",O101="Catastrófico"),AND(K101="Media",O101="Catastrófico"),AND(K101="Alta",O101="Catastrófico"),AND(K101="Muy Alta",O101="Catastrófico")),"Extremo",""))))</f>
        <v>Alto</v>
      </c>
      <c r="R101" s="275">
        <v>1</v>
      </c>
      <c r="S101" s="276" t="s">
        <v>219</v>
      </c>
      <c r="T101" s="31">
        <v>15</v>
      </c>
      <c r="U101" s="277" t="str">
        <f>IF(OR(V101="Preventivo",V101="Detectivo"),"Probabilidad",IF(V101="Correctivo","Impacto",""))</f>
        <v>Probabilidad</v>
      </c>
      <c r="V101" s="278" t="s">
        <v>84</v>
      </c>
      <c r="W101" s="278" t="s">
        <v>52</v>
      </c>
      <c r="X101" s="279" t="str">
        <f>IF(AND(V101="Preventivo",W101="Automático"),"50%",IF(AND(V101="Preventivo",W101="Manual"),"40%",IF(AND(V101="Detectivo",W101="Automático"),"40%",IF(AND(V101="Detectivo",W101="Manual"),"30%",IF(AND(V101="Correctivo",W101="Automático"),"35%",IF(AND(V101="Correctivo",W101="Manual"),"25%",""))))))</f>
        <v>40%</v>
      </c>
      <c r="Y101" s="278" t="s">
        <v>53</v>
      </c>
      <c r="Z101" s="278" t="s">
        <v>54</v>
      </c>
      <c r="AA101" s="278" t="s">
        <v>55</v>
      </c>
      <c r="AB101" s="280">
        <f>IFERROR(IF(U101="Probabilidad",(L101-(+L101*X101)),IF(U101="Impacto",L101,"")),"")</f>
        <v>0.36</v>
      </c>
      <c r="AC101" s="12" t="str">
        <f>IFERROR(IF(AB101="","",IF(AB101&lt;=0.2,"Muy Baja",IF(AB101&lt;=0.4,"Baja",IF(AB101&lt;=0.6,"Media",IF(AB101&lt;=0.8,"Alta","Muy Alta"))))),"")</f>
        <v>Baja</v>
      </c>
      <c r="AD101" s="281">
        <f>+AB101</f>
        <v>0.36</v>
      </c>
      <c r="AE101" s="24" t="str">
        <f>IFERROR(IF(AF101="","",IF(AF101&lt;=0.2,"Leve",IF(AF101&lt;=0.4,"Menor",IF(AF101&lt;=0.6,"Moderado",IF(AF101&lt;=0.8,"Mayor","Catastrófico"))))),"")</f>
        <v>Mayor</v>
      </c>
      <c r="AF101" s="281">
        <f>IFERROR(IF(U101="Impacto",(P101-(+P101*X101)),IF(U101="Probabilidad",P101,"")),"")</f>
        <v>0.8</v>
      </c>
      <c r="AG101" s="25" t="str">
        <f>IFERROR(IF(OR(AND(AC101="Muy Baja",AE101="Leve"),AND(AC101="Muy Baja",AE101="Menor"),AND(AC101="Baja",AE101="Leve")),"Bajo",IF(OR(AND(AC101="Muy baja",AE101="Moderado"),AND(AC101="Baja",AE101="Menor"),AND(AC101="Baja",AE101="Moderado"),AND(AC101="Media",AE101="Leve"),AND(AC101="Media",AE101="Menor"),AND(AC101="Media",AE101="Moderado"),AND(AC101="Alta",AE101="Leve"),AND(AC101="Alta",AE101="Menor")),"Moderado",IF(OR(AND(AC101="Muy Baja",AE101="Mayor"),AND(AC101="Baja",AE101="Mayor"),AND(AC101="Media",AE101="Mayor"),AND(AC101="Alta",AE101="Moderado"),AND(AC101="Alta",AE101="Mayor"),AND(AC101="Muy Alta",AE101="Leve"),AND(AC101="Muy Alta",AE101="Menor"),AND(AC101="Muy Alta",AE101="Moderado"),AND(AC101="Muy Alta",AE101="Mayor")),"Alto",IF(OR(AND(AC101="Muy Baja",AE101="Catastrófico"),AND(AC101="Baja",AE101="Catastrófico"),AND(AC101="Media",AE101="Catastrófico"),AND(AC101="Alta",AE101="Catastrófico"),AND(AC101="Muy Alta",AE101="Catastrófico")),"Extremo","")))),"")</f>
        <v>Alto</v>
      </c>
      <c r="AH101" s="282" t="s">
        <v>91</v>
      </c>
      <c r="AI101" s="283" t="s">
        <v>168</v>
      </c>
      <c r="AJ101" s="283" t="s">
        <v>220</v>
      </c>
      <c r="AK101" s="284" t="s">
        <v>221</v>
      </c>
      <c r="AL101" s="284" t="s">
        <v>222</v>
      </c>
      <c r="AM101" s="283" t="s">
        <v>223</v>
      </c>
      <c r="AN101" s="285" t="s">
        <v>109</v>
      </c>
      <c r="AO101" s="8"/>
    </row>
    <row r="102" spans="1:41" s="3" customFormat="1" ht="65.25" customHeight="1" x14ac:dyDescent="0.3">
      <c r="A102" s="1"/>
      <c r="B102" s="626"/>
      <c r="C102" s="654"/>
      <c r="D102" s="657"/>
      <c r="E102" s="659"/>
      <c r="F102" s="659"/>
      <c r="G102" s="659"/>
      <c r="H102" s="909"/>
      <c r="I102" s="659"/>
      <c r="J102" s="911"/>
      <c r="K102" s="582"/>
      <c r="L102" s="901"/>
      <c r="M102" s="903"/>
      <c r="N102" s="901">
        <f>IF(NOT(ISERROR(MATCH(M102,_xlfn.ANCHORARRAY(H105),0))),#REF!&amp;"Por favor no seleccionar los criterios de impacto",M102)</f>
        <v>0</v>
      </c>
      <c r="O102" s="905"/>
      <c r="P102" s="901"/>
      <c r="Q102" s="907"/>
      <c r="R102" s="287">
        <v>2</v>
      </c>
      <c r="S102" s="288" t="s">
        <v>224</v>
      </c>
      <c r="T102" s="289">
        <v>20</v>
      </c>
      <c r="U102" s="290" t="str">
        <f>IF(OR(V102="Preventivo",V102="Detectivo"),"Probabilidad",IF(V102="Correctivo","Impacto",""))</f>
        <v>Probabilidad</v>
      </c>
      <c r="V102" s="291" t="s">
        <v>84</v>
      </c>
      <c r="W102" s="291" t="s">
        <v>52</v>
      </c>
      <c r="X102" s="292" t="str">
        <f>IF(AND(V102="Preventivo",W102="Automático"),"50%",IF(AND(V102="Preventivo",W102="Manual"),"40%",IF(AND(V102="Detectivo",W102="Automático"),"40%",IF(AND(V102="Detectivo",W102="Manual"),"30%",IF(AND(V102="Correctivo",W102="Automático"),"35%",IF(AND(V102="Correctivo",W102="Manual"),"25%",""))))))</f>
        <v>40%</v>
      </c>
      <c r="Y102" s="291" t="s">
        <v>53</v>
      </c>
      <c r="Z102" s="291" t="s">
        <v>54</v>
      </c>
      <c r="AA102" s="291" t="s">
        <v>55</v>
      </c>
      <c r="AB102" s="293">
        <f>IFERROR(IF(AND(U101="Probabilidad",U102="Probabilidad"),(AD101-(+AD101*X102)),IF(U102="Probabilidad",(L101-(+L101*X102)),IF(U102="Impacto",AD101,""))),"")</f>
        <v>0.216</v>
      </c>
      <c r="AC102" s="24" t="str">
        <f>IFERROR(IF(AB102="","",IF(AB102&lt;=0.2,"Muy Baja",IF(AB102&lt;=0.4,"Baja",IF(AB102&lt;=0.6,"Media",IF(AB102&lt;=0.8,"Alta","Muy Alta"))))),"")</f>
        <v>Baja</v>
      </c>
      <c r="AD102" s="294">
        <f>+AB102</f>
        <v>0.216</v>
      </c>
      <c r="AE102" s="295" t="str">
        <f>IFERROR(IF(AF102="","",IF(AF102&lt;=0.2,"Leve",IF(AF102&lt;=0.4,"Menor",IF(AF102&lt;=0.6,"Moderado",IF(AF102&lt;=0.8,"Mayor","Catastrófico"))))),"")</f>
        <v>Catastrófico</v>
      </c>
      <c r="AF102" s="294" t="str">
        <f>IFERROR(IF(AND(U101="Impacto",U102="Impacto"),(AF99-(+AF99*X102)),IF(U102="Impacto",($M$11-(+$M$11*X102)),IF(U102="Probabilidad",AF99,""))),"")</f>
        <v>%</v>
      </c>
      <c r="AG102" s="296" t="str">
        <f>IFERROR(IF(OR(AND(AC102="Muy Baja",AE102="Leve"),AND(AC102="Muy Baja",AE102="Menor"),AND(AC102="Baja",AE102="Leve")),"Bajo",IF(OR(AND(AC102="Muy baja",AE102="Moderado"),AND(AC102="Baja",AE102="Menor"),AND(AC102="Baja",AE102="Moderado"),AND(AC102="Media",AE102="Leve"),AND(AC102="Media",AE102="Menor"),AND(AC102="Media",AE102="Moderado"),AND(AC102="Alta",AE102="Leve"),AND(AC102="Alta",AE102="Menor")),"Moderado",IF(OR(AND(AC102="Muy Baja",AE102="Mayor"),AND(AC102="Baja",AE102="Mayor"),AND(AC102="Media",AE102="Mayor"),AND(AC102="Alta",AE102="Moderado"),AND(AC102="Alta",AE102="Mayor"),AND(AC102="Muy Alta",AE102="Leve"),AND(AC102="Muy Alta",AE102="Menor"),AND(AC102="Muy Alta",AE102="Moderado"),AND(AC102="Muy Alta",AE102="Mayor")),"Alto",IF(OR(AND(AC102="Muy Baja",AE102="Catastrófico"),AND(AC102="Baja",AE102="Catastrófico"),AND(AC102="Media",AE102="Catastrófico"),AND(AC102="Alta",AE102="Catastrófico"),AND(AC102="Muy Alta",AE102="Catastrófico")),"Extremo","")))),"")</f>
        <v>Extremo</v>
      </c>
      <c r="AH102" s="297" t="s">
        <v>91</v>
      </c>
      <c r="AI102" s="286" t="s">
        <v>168</v>
      </c>
      <c r="AJ102" s="286" t="s">
        <v>220</v>
      </c>
      <c r="AK102" s="298" t="s">
        <v>221</v>
      </c>
      <c r="AL102" s="298" t="s">
        <v>222</v>
      </c>
      <c r="AM102" s="286" t="s">
        <v>223</v>
      </c>
      <c r="AN102" s="299" t="s">
        <v>109</v>
      </c>
      <c r="AO102" s="8"/>
    </row>
    <row r="103" spans="1:41" s="3" customFormat="1" ht="27" customHeight="1" thickBot="1" x14ac:dyDescent="0.35">
      <c r="A103" s="1"/>
      <c r="B103" s="626"/>
      <c r="C103" s="655"/>
      <c r="D103" s="650"/>
      <c r="E103" s="651"/>
      <c r="F103" s="300"/>
      <c r="G103" s="300"/>
      <c r="H103" s="261"/>
      <c r="I103" s="261"/>
      <c r="J103" s="261"/>
      <c r="K103" s="261"/>
      <c r="L103" s="261"/>
      <c r="M103" s="261"/>
      <c r="N103" s="261"/>
      <c r="O103" s="261"/>
      <c r="P103" s="261"/>
      <c r="Q103" s="261"/>
      <c r="R103" s="266"/>
      <c r="S103" s="266"/>
      <c r="T103" s="266"/>
      <c r="U103" s="266"/>
      <c r="V103" s="266"/>
      <c r="W103" s="266"/>
      <c r="X103" s="266"/>
      <c r="Y103" s="266"/>
      <c r="Z103" s="266"/>
      <c r="AA103" s="266"/>
      <c r="AB103" s="266"/>
      <c r="AC103" s="266"/>
      <c r="AD103" s="266"/>
      <c r="AE103" s="261"/>
      <c r="AF103" s="267"/>
      <c r="AG103" s="84"/>
      <c r="AH103" s="267"/>
      <c r="AI103" s="267"/>
      <c r="AJ103" s="267"/>
      <c r="AK103" s="267"/>
      <c r="AL103" s="267"/>
      <c r="AM103" s="267"/>
      <c r="AN103" s="301"/>
      <c r="AO103" s="8"/>
    </row>
    <row r="104" spans="1:41" s="3" customFormat="1" ht="27" customHeight="1" thickBot="1" x14ac:dyDescent="0.35">
      <c r="A104" s="1"/>
      <c r="B104" s="626"/>
      <c r="C104" s="231" t="s">
        <v>1</v>
      </c>
      <c r="D104" s="48" t="s">
        <v>2</v>
      </c>
      <c r="E104" s="49" t="s">
        <v>6</v>
      </c>
      <c r="F104" s="49" t="s">
        <v>7</v>
      </c>
      <c r="G104" s="49" t="s">
        <v>8</v>
      </c>
      <c r="H104" s="49" t="s">
        <v>9</v>
      </c>
      <c r="I104" s="49" t="s">
        <v>10</v>
      </c>
      <c r="J104" s="48" t="s">
        <v>11</v>
      </c>
      <c r="K104" s="48" t="s">
        <v>12</v>
      </c>
      <c r="L104" s="48" t="s">
        <v>13</v>
      </c>
      <c r="M104" s="48" t="s">
        <v>14</v>
      </c>
      <c r="N104" s="48" t="s">
        <v>15</v>
      </c>
      <c r="O104" s="48" t="s">
        <v>16</v>
      </c>
      <c r="P104" s="48" t="s">
        <v>13</v>
      </c>
      <c r="Q104" s="48" t="s">
        <v>17</v>
      </c>
      <c r="R104" s="48" t="s">
        <v>18</v>
      </c>
      <c r="S104" s="48" t="s">
        <v>19</v>
      </c>
      <c r="T104" s="48" t="s">
        <v>20</v>
      </c>
      <c r="U104" s="48" t="s">
        <v>21</v>
      </c>
      <c r="V104" s="48" t="s">
        <v>35</v>
      </c>
      <c r="W104" s="48" t="s">
        <v>36</v>
      </c>
      <c r="X104" s="48" t="s">
        <v>37</v>
      </c>
      <c r="Y104" s="48" t="s">
        <v>38</v>
      </c>
      <c r="Z104" s="48" t="s">
        <v>39</v>
      </c>
      <c r="AA104" s="49" t="s">
        <v>40</v>
      </c>
      <c r="AB104" s="48" t="s">
        <v>24</v>
      </c>
      <c r="AC104" s="49" t="s">
        <v>25</v>
      </c>
      <c r="AD104" s="49" t="s">
        <v>13</v>
      </c>
      <c r="AE104" s="49" t="s">
        <v>26</v>
      </c>
      <c r="AF104" s="49" t="s">
        <v>13</v>
      </c>
      <c r="AG104" s="48" t="s">
        <v>27</v>
      </c>
      <c r="AH104" s="49" t="s">
        <v>28</v>
      </c>
      <c r="AI104" s="68" t="s">
        <v>70</v>
      </c>
      <c r="AJ104" s="69" t="s">
        <v>30</v>
      </c>
      <c r="AK104" s="68" t="s">
        <v>31</v>
      </c>
      <c r="AL104" s="68" t="s">
        <v>32</v>
      </c>
      <c r="AM104" s="69" t="s">
        <v>33</v>
      </c>
      <c r="AN104" s="69" t="s">
        <v>34</v>
      </c>
      <c r="AO104" s="8"/>
    </row>
    <row r="105" spans="1:41" s="3" customFormat="1" ht="27" customHeight="1" thickBot="1" x14ac:dyDescent="0.35">
      <c r="A105" s="1"/>
      <c r="B105" s="626"/>
      <c r="C105" s="597" t="s">
        <v>637</v>
      </c>
      <c r="D105" s="598"/>
      <c r="E105" s="598"/>
      <c r="F105" s="598"/>
      <c r="G105" s="598"/>
      <c r="H105" s="598"/>
      <c r="I105" s="598"/>
      <c r="J105" s="598"/>
      <c r="K105" s="598"/>
      <c r="L105" s="598"/>
      <c r="M105" s="598"/>
      <c r="N105" s="598"/>
      <c r="O105" s="598"/>
      <c r="P105" s="598"/>
      <c r="Q105" s="598"/>
      <c r="R105" s="598"/>
      <c r="S105" s="598"/>
      <c r="T105" s="598"/>
      <c r="U105" s="598"/>
      <c r="V105" s="598"/>
      <c r="W105" s="598"/>
      <c r="X105" s="598"/>
      <c r="Y105" s="598"/>
      <c r="Z105" s="598"/>
      <c r="AA105" s="598"/>
      <c r="AB105" s="598"/>
      <c r="AC105" s="598"/>
      <c r="AD105" s="598"/>
      <c r="AE105" s="598"/>
      <c r="AF105" s="598"/>
      <c r="AG105" s="598"/>
      <c r="AH105" s="598"/>
      <c r="AI105" s="70"/>
      <c r="AJ105" s="70"/>
      <c r="AK105" s="70"/>
      <c r="AL105" s="70"/>
      <c r="AM105" s="70"/>
      <c r="AN105" s="70"/>
      <c r="AO105" s="8"/>
    </row>
    <row r="106" spans="1:41" s="3" customFormat="1" ht="27" customHeight="1" x14ac:dyDescent="0.3">
      <c r="A106" s="1"/>
      <c r="B106" s="626"/>
      <c r="C106" s="586" t="s">
        <v>215</v>
      </c>
      <c r="D106" s="660">
        <v>1</v>
      </c>
      <c r="E106" s="605" t="s">
        <v>42</v>
      </c>
      <c r="F106" s="605" t="s">
        <v>225</v>
      </c>
      <c r="G106" s="605" t="s">
        <v>226</v>
      </c>
      <c r="H106" s="662" t="s">
        <v>227</v>
      </c>
      <c r="I106" s="605" t="s">
        <v>73</v>
      </c>
      <c r="J106" s="605" t="s">
        <v>46</v>
      </c>
      <c r="K106" s="606" t="s">
        <v>47</v>
      </c>
      <c r="L106" s="607">
        <f>IF(K106="","",IF(K106="Muy Baja",0.2,IF(K106="Baja",0.4,IF(K106="Media",0.6,IF(K106="Alta",0.8,IF(K106="Muy Alta",1,))))))</f>
        <v>0.4</v>
      </c>
      <c r="M106" s="744" t="s">
        <v>48</v>
      </c>
      <c r="N106" s="607" t="str">
        <f>IF(M106="","",IF(NOT(ISERROR(MATCH(M106,'[12]Tabla Impacto'!$B$37:$B$39,0))),'[12]Tabla Impacto'!$F$37&amp;"Por favor no seleccionar los criterios de impacto(Afectación Económica o presupuestal y Pérdida Reputacional)",M106))</f>
        <v xml:space="preserve">     Genera medianas consecuencias sobre la entidad</v>
      </c>
      <c r="O106" s="741" t="s">
        <v>636</v>
      </c>
      <c r="P106" s="607">
        <v>0.6</v>
      </c>
      <c r="Q106" s="920" t="s">
        <v>636</v>
      </c>
      <c r="R106" s="14">
        <v>1</v>
      </c>
      <c r="S106" s="66" t="s">
        <v>228</v>
      </c>
      <c r="T106" s="66" t="s">
        <v>229</v>
      </c>
      <c r="U106" s="14" t="str">
        <f>IF(OR(V106="Preventivo",V106="Detectivo"),"Probabilidad",IF(V106="Correctivo","Impacto",""))</f>
        <v>Probabilidad</v>
      </c>
      <c r="V106" s="17" t="s">
        <v>84</v>
      </c>
      <c r="W106" s="17" t="s">
        <v>52</v>
      </c>
      <c r="X106" s="18" t="str">
        <f>IF(AND(V106="Preventivo",W106="Automático"),"50%",IF(AND(V106="Preventivo",W106="Manual"),"40%",IF(AND(V106="Detectivo",W106="Automático"),"40%",IF(AND(V106="Detectivo",W106="Manual"),"30%",IF(AND(V106="Correctivo",W106="Automático"),"35%",IF(AND(V106="Correctivo",W106="Manual"),"25%",""))))))</f>
        <v>40%</v>
      </c>
      <c r="Y106" s="17" t="s">
        <v>53</v>
      </c>
      <c r="Z106" s="17" t="s">
        <v>89</v>
      </c>
      <c r="AA106" s="17" t="s">
        <v>55</v>
      </c>
      <c r="AB106" s="19">
        <f>IFERROR(IF(U106="Probabilidad",(L106-(+L106*X106)),IF(U106="Impacto",L106,"")),"")</f>
        <v>0.24</v>
      </c>
      <c r="AC106" s="12" t="str">
        <f>IFERROR(IF(AB106="","",IF(AB106&lt;=0.2,"Muy Baja",IF(AB106&lt;=0.4,"Baja",IF(AB106&lt;=0.6,"Media",IF(AB106&lt;=0.8,"Alta","Muy Alta"))))),"")</f>
        <v>Baja</v>
      </c>
      <c r="AD106" s="18">
        <f>+AB106</f>
        <v>0.24</v>
      </c>
      <c r="AE106" s="12" t="str">
        <f>IFERROR(IF(AF106="","",IF(AF106&lt;=0.2,"Leve",IF(AF106&lt;=0.4,"Menor",IF(AF106&lt;=0.6,"Moderado",IF(AF106&lt;=0.8,"Mayor","Catastrófico"))))),"")</f>
        <v>Moderado</v>
      </c>
      <c r="AF106" s="18">
        <f>IFERROR(IF(U106="Impacto",(P106-(+P106*X106)),IF(U106="Probabilidad",P106,"")),"")</f>
        <v>0.6</v>
      </c>
      <c r="AG106" s="13" t="str">
        <f>IFERROR(IF(OR(AND(AC106="Muy Baja",AE106="Leve"),AND(AC106="Muy Baja",AE106="Menor"),AND(AC106="Baja",AE106="Leve")),"Bajo",IF(OR(AND(AC106="Muy baja",AE106="Moderado"),AND(AC106="Baja",AE106="Menor"),AND(AC106="Baja",AE106="Moderado"),AND(AC106="Media",AE106="Leve"),AND(AC106="Media",AE106="Menor"),AND(AC106="Media",AE106="Moderado"),AND(AC106="Alta",AE106="Leve"),AND(AC106="Alta",AE106="Menor")),"Moderado",IF(OR(AND(AC106="Muy Baja",AE106="Mayor"),AND(AC106="Baja",AE106="Mayor"),AND(AC106="Media",AE106="Mayor"),AND(AC106="Alta",AE106="Moderado"),AND(AC106="Alta",AE106="Mayor"),AND(AC106="Muy Alta",AE106="Leve"),AND(AC106="Muy Alta",AE106="Menor"),AND(AC106="Muy Alta",AE106="Moderado"),AND(AC106="Muy Alta",AE106="Mayor")),"Alto",IF(OR(AND(AC106="Muy Baja",AE106="Catastrófico"),AND(AC106="Baja",AE106="Catastrófico"),AND(AC106="Media",AE106="Catastrófico"),AND(AC106="Alta",AE106="Catastrófico"),AND(AC106="Muy Alta",AE106="Catastrófico")),"Extremo","")))),"")</f>
        <v>Moderado</v>
      </c>
      <c r="AH106" s="17" t="s">
        <v>56</v>
      </c>
      <c r="AI106" s="302"/>
      <c r="AJ106" s="302"/>
      <c r="AK106" s="302"/>
      <c r="AL106" s="302"/>
      <c r="AM106" s="302"/>
      <c r="AN106" s="302"/>
      <c r="AO106" s="8"/>
    </row>
    <row r="107" spans="1:41" s="3" customFormat="1" ht="27" customHeight="1" x14ac:dyDescent="0.3">
      <c r="A107" s="1"/>
      <c r="B107" s="626"/>
      <c r="C107" s="587"/>
      <c r="D107" s="661"/>
      <c r="E107" s="580"/>
      <c r="F107" s="580"/>
      <c r="G107" s="580"/>
      <c r="H107" s="581"/>
      <c r="I107" s="580"/>
      <c r="J107" s="580"/>
      <c r="K107" s="582"/>
      <c r="L107" s="583"/>
      <c r="M107" s="584"/>
      <c r="N107" s="583">
        <f>IF(NOT(ISERROR(MATCH(M107,_xlfn.ANCHORARRAY(H110),0))),#REF!&amp;"Por favor no seleccionar los criterios de impacto",M107)</f>
        <v>0</v>
      </c>
      <c r="O107" s="742"/>
      <c r="P107" s="583"/>
      <c r="Q107" s="921"/>
      <c r="R107" s="26">
        <v>2</v>
      </c>
      <c r="S107" s="27" t="s">
        <v>230</v>
      </c>
      <c r="T107" s="27" t="s">
        <v>231</v>
      </c>
      <c r="U107" s="26" t="str">
        <f>IF(OR(V107="Preventivo",V107="Detectivo"),"Probabilidad",IF(V107="Correctivo","Impacto",""))</f>
        <v>Probabilidad</v>
      </c>
      <c r="V107" s="28" t="s">
        <v>84</v>
      </c>
      <c r="W107" s="28" t="s">
        <v>52</v>
      </c>
      <c r="X107" s="29" t="str">
        <f>IF(AND(V107="Preventivo",W107="Automático"),"50%",IF(AND(V107="Preventivo",W107="Manual"),"40%",IF(AND(V107="Detectivo",W107="Automático"),"40%",IF(AND(V107="Detectivo",W107="Manual"),"30%",IF(AND(V107="Correctivo",W107="Automático"),"35%",IF(AND(V107="Correctivo",W107="Manual"),"25%",""))))))</f>
        <v>40%</v>
      </c>
      <c r="Y107" s="28" t="s">
        <v>95</v>
      </c>
      <c r="Z107" s="28" t="s">
        <v>89</v>
      </c>
      <c r="AA107" s="28" t="s">
        <v>90</v>
      </c>
      <c r="AB107" s="30">
        <f>IFERROR(IF(U107="Probabilidad",(L107-(+L107*X107)),IF(U107="Impacto",L107,"")),"")</f>
        <v>0</v>
      </c>
      <c r="AC107" s="24" t="str">
        <f>IFERROR(IF(AB107="","",IF(AB107&lt;=0.2,"Muy Baja",IF(AB107&lt;=0.4,"Baja",IF(AB107&lt;=0.6,"Media",IF(AB107&lt;=0.8,"Alta","Muy Alta"))))),"")</f>
        <v>Muy Baja</v>
      </c>
      <c r="AD107" s="29">
        <f>+AB107</f>
        <v>0</v>
      </c>
      <c r="AE107" s="24" t="str">
        <f>IFERROR(IF(AF107="","",IF(AF107&lt;=0.2,"Leve",IF(AF107&lt;=0.4,"Menor",IF(AF107&lt;=0.6,"Moderado",IF(AF107&lt;=0.8,"Mayor","Catastrófico"))))),"")</f>
        <v>Leve</v>
      </c>
      <c r="AF107" s="29">
        <f>IFERROR(IF(U107="Impacto",(P107-(+P107*X107)),IF(U107="Probabilidad",P107,"")),"")</f>
        <v>0</v>
      </c>
      <c r="AG107" s="25" t="str">
        <f>IFERROR(IF(OR(AND(AC107="Muy Baja",AE107="Leve"),AND(AC107="Muy Baja",AE107="Menor"),AND(AC107="Baja",AE107="Leve")),"Bajo",IF(OR(AND(AC107="Muy baja",AE107="Moderado"),AND(AC107="Baja",AE107="Menor"),AND(AC107="Baja",AE107="Moderado"),AND(AC107="Media",AE107="Leve"),AND(AC107="Media",AE107="Menor"),AND(AC107="Media",AE107="Moderado"),AND(AC107="Alta",AE107="Leve"),AND(AC107="Alta",AE107="Menor")),"Moderado",IF(OR(AND(AC107="Muy Baja",AE107="Mayor"),AND(AC107="Baja",AE107="Mayor"),AND(AC107="Media",AE107="Mayor"),AND(AC107="Alta",AE107="Moderado"),AND(AC107="Alta",AE107="Mayor"),AND(AC107="Muy Alta",AE107="Leve"),AND(AC107="Muy Alta",AE107="Menor"),AND(AC107="Muy Alta",AE107="Moderado"),AND(AC107="Muy Alta",AE107="Mayor")),"Alto",IF(OR(AND(AC107="Muy Baja",AE107="Catastrófico"),AND(AC107="Baja",AE107="Catastrófico"),AND(AC107="Media",AE107="Catastrófico"),AND(AC107="Alta",AE107="Catastrófico"),AND(AC107="Muy Alta",AE107="Catastrófico")),"Extremo","")))),"")</f>
        <v>Bajo</v>
      </c>
      <c r="AH107" s="28" t="s">
        <v>56</v>
      </c>
      <c r="AI107" s="302"/>
      <c r="AJ107" s="302"/>
      <c r="AK107" s="302"/>
      <c r="AL107" s="302"/>
      <c r="AM107" s="302"/>
      <c r="AN107" s="302"/>
      <c r="AO107" s="8"/>
    </row>
    <row r="108" spans="1:41" s="3" customFormat="1" ht="27" customHeight="1" x14ac:dyDescent="0.3">
      <c r="A108" s="1"/>
      <c r="B108" s="626"/>
      <c r="C108" s="587"/>
      <c r="D108" s="918">
        <v>2</v>
      </c>
      <c r="E108" s="580" t="s">
        <v>42</v>
      </c>
      <c r="F108" s="580" t="s">
        <v>232</v>
      </c>
      <c r="G108" s="580" t="s">
        <v>233</v>
      </c>
      <c r="H108" s="581" t="s">
        <v>234</v>
      </c>
      <c r="I108" s="580" t="s">
        <v>73</v>
      </c>
      <c r="J108" s="580" t="s">
        <v>93</v>
      </c>
      <c r="K108" s="582" t="s">
        <v>107</v>
      </c>
      <c r="L108" s="583">
        <f>IF(K108="","",IF(K108="Muy Baja",0.2,IF(K108="Baja",0.4,IF(K108="Media",0.6,IF(K108="Alta",0.8,IF(K108="Muy Alta",1,))))))</f>
        <v>0.6</v>
      </c>
      <c r="M108" s="584" t="s">
        <v>142</v>
      </c>
      <c r="N108" s="583" t="str">
        <f>IF(M108="","",IF(NOT(ISERROR(MATCH(M108,'[12]Tabla Impacto'!$B$37:$B$39,0))),'[12]Tabla Impacto'!$F$37&amp;"Por favor no seleccionar los criterios de impacto(Afectación Económica o presupuestal y Pérdida Reputacional)",M108))</f>
        <v xml:space="preserve">     Genera altas consecuencias sobre la entidad</v>
      </c>
      <c r="O108" s="582" t="s">
        <v>119</v>
      </c>
      <c r="P108" s="583">
        <f>IF(O108="","",IF(O108="Leve",0.2,IF(O108="Menor",0.4,IF(O108="Moderado",0.6,IF(O108="Mayor",0.8,IF(O108="Catastrófico",1,))))))</f>
        <v>0.8</v>
      </c>
      <c r="Q108" s="912" t="str">
        <f>IF(OR(AND(K108="Muy Baja",O108="Leve"),AND(K108="Muy Baja",O108="Menor"),AND(K108="Baja",O108="Leve")),"Bajo",IF(OR(AND(K108="Muy baja",O108="Moderado"),AND(K108="Baja",O108="Menor"),AND(K108="Baja",O108="Moderado"),AND(K108="Media",O108="Leve"),AND(K108="Media",O108="Menor"),AND(K108="Media",O108="Moderado"),AND(K108="Alta",O108="Leve"),AND(K108="Alta",O108="Menor")),"Moderado",IF(OR(AND(K108="Muy Baja",O108="Mayor"),AND(K108="Baja",O108="Mayor"),AND(K108="Media",O108="Mayor"),AND(K108="Alta",O108="Moderado"),AND(K108="Alta",O108="Mayor"),AND(K108="Muy Alta",O108="Leve"),AND(K108="Muy Alta",O108="Menor"),AND(K108="Muy Alta",O108="Moderado"),AND(K108="Muy Alta",O108="Mayor")),"Alto",IF(OR(AND(K108="Muy Baja",O108="Catastrófico"),AND(K108="Baja",O108="Catastrófico"),AND(K108="Media",O108="Catastrófico"),AND(K108="Alta",O108="Catastrófico"),AND(K108="Muy Alta",O108="Catastrófico")),"Extremo",""))))</f>
        <v>Alto</v>
      </c>
      <c r="R108" s="26">
        <v>1</v>
      </c>
      <c r="S108" s="27" t="s">
        <v>235</v>
      </c>
      <c r="T108" s="27" t="s">
        <v>236</v>
      </c>
      <c r="U108" s="26" t="str">
        <f>IF(OR(V108="Preventivo",V108="Detectivo"),"Probabilidad",IF(V108="Correctivo","Impacto",""))</f>
        <v>Probabilidad</v>
      </c>
      <c r="V108" s="28" t="s">
        <v>84</v>
      </c>
      <c r="W108" s="28" t="s">
        <v>52</v>
      </c>
      <c r="X108" s="29" t="str">
        <f>IF(AND(V108="Preventivo",W108="Automático"),"50%",IF(AND(V108="Preventivo",W108="Manual"),"40%",IF(AND(V108="Detectivo",W108="Automático"),"40%",IF(AND(V108="Detectivo",W108="Manual"),"30%",IF(AND(V108="Correctivo",W108="Automático"),"35%",IF(AND(V108="Correctivo",W108="Manual"),"25%",""))))))</f>
        <v>40%</v>
      </c>
      <c r="Y108" s="28" t="s">
        <v>95</v>
      </c>
      <c r="Z108" s="28" t="s">
        <v>89</v>
      </c>
      <c r="AA108" s="28" t="s">
        <v>90</v>
      </c>
      <c r="AB108" s="30">
        <f>IFERROR(IF(U108="Probabilidad",(L108-(+L108*X108)),IF(U108="Impacto",L108,"")),"")</f>
        <v>0.36</v>
      </c>
      <c r="AC108" s="24" t="str">
        <f>IFERROR(IF(AB108="","",IF(AB108&lt;=0.2,"Muy Baja",IF(AB108&lt;=0.4,"Baja",IF(AB108&lt;=0.6,"Media",IF(AB108&lt;=0.8,"Alta","Muy Alta"))))),"")</f>
        <v>Baja</v>
      </c>
      <c r="AD108" s="29">
        <f>+AB108</f>
        <v>0.36</v>
      </c>
      <c r="AE108" s="24" t="str">
        <f>IFERROR(IF(AF108="","",IF(AF108&lt;=0.2,"Leve",IF(AF108&lt;=0.4,"Menor",IF(AF108&lt;=0.6,"Moderado",IF(AF108&lt;=0.8,"Mayor","Catastrófico"))))),"")</f>
        <v>Mayor</v>
      </c>
      <c r="AF108" s="29">
        <f>IFERROR(IF(U108="Impacto",(P108-(+P108*X108)),IF(U108="Probabilidad",P108,"")),"")</f>
        <v>0.8</v>
      </c>
      <c r="AG108" s="25" t="str">
        <f>IFERROR(IF(OR(AND(AC108="Muy Baja",AE108="Leve"),AND(AC108="Muy Baja",AE108="Menor"),AND(AC108="Baja",AE108="Leve")),"Bajo",IF(OR(AND(AC108="Muy baja",AE108="Moderado"),AND(AC108="Baja",AE108="Menor"),AND(AC108="Baja",AE108="Moderado"),AND(AC108="Media",AE108="Leve"),AND(AC108="Media",AE108="Menor"),AND(AC108="Media",AE108="Moderado"),AND(AC108="Alta",AE108="Leve"),AND(AC108="Alta",AE108="Menor")),"Moderado",IF(OR(AND(AC108="Muy Baja",AE108="Mayor"),AND(AC108="Baja",AE108="Mayor"),AND(AC108="Media",AE108="Mayor"),AND(AC108="Alta",AE108="Moderado"),AND(AC108="Alta",AE108="Mayor"),AND(AC108="Muy Alta",AE108="Leve"),AND(AC108="Muy Alta",AE108="Menor"),AND(AC108="Muy Alta",AE108="Moderado"),AND(AC108="Muy Alta",AE108="Mayor")),"Alto",IF(OR(AND(AC108="Muy Baja",AE108="Catastrófico"),AND(AC108="Baja",AE108="Catastrófico"),AND(AC108="Media",AE108="Catastrófico"),AND(AC108="Alta",AE108="Catastrófico"),AND(AC108="Muy Alta",AE108="Catastrófico")),"Extremo","")))),"")</f>
        <v>Alto</v>
      </c>
      <c r="AH108" s="28" t="s">
        <v>56</v>
      </c>
      <c r="AI108" s="302"/>
      <c r="AJ108" s="302"/>
      <c r="AK108" s="302"/>
      <c r="AL108" s="302"/>
      <c r="AM108" s="302"/>
      <c r="AN108" s="302"/>
      <c r="AO108" s="8"/>
    </row>
    <row r="109" spans="1:41" s="3" customFormat="1" ht="27" customHeight="1" x14ac:dyDescent="0.3">
      <c r="A109" s="1"/>
      <c r="B109" s="626"/>
      <c r="C109" s="587"/>
      <c r="D109" s="661"/>
      <c r="E109" s="580"/>
      <c r="F109" s="580"/>
      <c r="G109" s="580"/>
      <c r="H109" s="581"/>
      <c r="I109" s="580"/>
      <c r="J109" s="580"/>
      <c r="K109" s="582"/>
      <c r="L109" s="583"/>
      <c r="M109" s="584"/>
      <c r="N109" s="583">
        <f>IF(NOT(ISERROR(MATCH(M109,_xlfn.ANCHORARRAY(H112),0))),#REF!&amp;"Por favor no seleccionar los criterios de impacto",M109)</f>
        <v>0</v>
      </c>
      <c r="O109" s="582"/>
      <c r="P109" s="583"/>
      <c r="Q109" s="912"/>
      <c r="R109" s="303"/>
      <c r="S109" s="303"/>
      <c r="T109" s="303"/>
      <c r="U109" s="303"/>
      <c r="V109" s="303"/>
      <c r="W109" s="303"/>
      <c r="X109" s="303"/>
      <c r="Y109" s="303"/>
      <c r="Z109" s="303"/>
      <c r="AA109" s="303"/>
      <c r="AB109" s="303"/>
      <c r="AC109" s="303"/>
      <c r="AD109" s="303"/>
      <c r="AE109" s="304"/>
      <c r="AF109" s="305"/>
      <c r="AG109" s="37"/>
      <c r="AH109" s="305"/>
      <c r="AI109" s="302"/>
      <c r="AJ109" s="302"/>
      <c r="AK109" s="302"/>
      <c r="AL109" s="302"/>
      <c r="AM109" s="302"/>
      <c r="AN109" s="302"/>
      <c r="AO109" s="8"/>
    </row>
    <row r="110" spans="1:41" s="3" customFormat="1" ht="27" customHeight="1" x14ac:dyDescent="0.3">
      <c r="A110" s="1"/>
      <c r="B110" s="626"/>
      <c r="C110" s="587"/>
      <c r="D110" s="918">
        <v>3</v>
      </c>
      <c r="E110" s="580" t="s">
        <v>42</v>
      </c>
      <c r="F110" s="580" t="s">
        <v>237</v>
      </c>
      <c r="G110" s="580" t="s">
        <v>238</v>
      </c>
      <c r="H110" s="581" t="s">
        <v>239</v>
      </c>
      <c r="I110" s="580" t="s">
        <v>73</v>
      </c>
      <c r="J110" s="580" t="s">
        <v>86</v>
      </c>
      <c r="K110" s="582" t="s">
        <v>102</v>
      </c>
      <c r="L110" s="583">
        <f>IF(K110="","",IF(K110="Muy Baja",0.2,IF(K110="Baja",0.4,IF(K110="Media",0.6,IF(K110="Alta",0.8,IF(K110="Muy Alta",1,))))))</f>
        <v>0.8</v>
      </c>
      <c r="M110" s="584" t="s">
        <v>142</v>
      </c>
      <c r="N110" s="583" t="str">
        <f>IF(M110="","",IF(NOT(ISERROR(MATCH(M110,'[12]Tabla Impacto'!$B$37:$B$39,0))),'[12]Tabla Impacto'!$F$37&amp;"Por favor no seleccionar los criterios de impacto(Afectación Económica o presupuestal y Pérdida Reputacional)",M110))</f>
        <v xml:space="preserve">     Genera altas consecuencias sobre la entidad</v>
      </c>
      <c r="O110" s="582" t="s">
        <v>119</v>
      </c>
      <c r="P110" s="583">
        <f>IF(O110="","",IF(O110="Leve",0.2,IF(O110="Menor",0.4,IF(O110="Moderado",0.6,IF(O110="Mayor",0.8,IF(O110="Catastrófico",1,))))))</f>
        <v>0.8</v>
      </c>
      <c r="Q110" s="912" t="str">
        <f>IF(OR(AND(K110="Muy Baja",O110="Leve"),AND(K110="Muy Baja",O110="Menor"),AND(K110="Baja",O110="Leve")),"Bajo",IF(OR(AND(K110="Muy baja",O110="Moderado"),AND(K110="Baja",O110="Menor"),AND(K110="Baja",O110="Moderado"),AND(K110="Media",O110="Leve"),AND(K110="Media",O110="Menor"),AND(K110="Media",O110="Moderado"),AND(K110="Alta",O110="Leve"),AND(K110="Alta",O110="Menor")),"Moderado",IF(OR(AND(K110="Muy Baja",O110="Mayor"),AND(K110="Baja",O110="Mayor"),AND(K110="Media",O110="Mayor"),AND(K110="Alta",O110="Moderado"),AND(K110="Alta",O110="Mayor"),AND(K110="Muy Alta",O110="Leve"),AND(K110="Muy Alta",O110="Menor"),AND(K110="Muy Alta",O110="Moderado"),AND(K110="Muy Alta",O110="Mayor")),"Alto",IF(OR(AND(K110="Muy Baja",O110="Catastrófico"),AND(K110="Baja",O110="Catastrófico"),AND(K110="Media",O110="Catastrófico"),AND(K110="Alta",O110="Catastrófico"),AND(K110="Muy Alta",O110="Catastrófico")),"Extremo",""))))</f>
        <v>Alto</v>
      </c>
      <c r="R110" s="26">
        <v>1</v>
      </c>
      <c r="S110" s="27" t="s">
        <v>240</v>
      </c>
      <c r="T110" s="27" t="s">
        <v>241</v>
      </c>
      <c r="U110" s="26" t="str">
        <f>IF(OR(V110="Preventivo",V110="Detectivo"),"Probabilidad",IF(V110="Correctivo","Impacto",""))</f>
        <v>Probabilidad</v>
      </c>
      <c r="V110" s="28" t="s">
        <v>84</v>
      </c>
      <c r="W110" s="28" t="s">
        <v>52</v>
      </c>
      <c r="X110" s="29" t="str">
        <f>IF(AND(V110="Preventivo",W110="Automático"),"50%",IF(AND(V110="Preventivo",W110="Manual"),"40%",IF(AND(V110="Detectivo",W110="Automático"),"40%",IF(AND(V110="Detectivo",W110="Manual"),"30%",IF(AND(V110="Correctivo",W110="Automático"),"35%",IF(AND(V110="Correctivo",W110="Manual"),"25%",""))))))</f>
        <v>40%</v>
      </c>
      <c r="Y110" s="28" t="s">
        <v>95</v>
      </c>
      <c r="Z110" s="28" t="s">
        <v>89</v>
      </c>
      <c r="AA110" s="28" t="s">
        <v>90</v>
      </c>
      <c r="AB110" s="30">
        <f>IFERROR(IF(U110="Probabilidad",(L110-(+L110*X110)),IF(U110="Impacto",L110,"")),"")</f>
        <v>0.48</v>
      </c>
      <c r="AC110" s="24" t="str">
        <f>IFERROR(IF(AB110="","",IF(AB110&lt;=0.2,"Muy Baja",IF(AB110&lt;=0.4,"Baja",IF(AB110&lt;=0.6,"Media",IF(AB110&lt;=0.8,"Alta","Muy Alta"))))),"")</f>
        <v>Media</v>
      </c>
      <c r="AD110" s="29">
        <f>+AB110</f>
        <v>0.48</v>
      </c>
      <c r="AE110" s="24" t="str">
        <f>IFERROR(IF(AF110="","",IF(AF110&lt;=0.2,"Leve",IF(AF110&lt;=0.4,"Menor",IF(AF110&lt;=0.6,"Moderado",IF(AF110&lt;=0.8,"Mayor","Catastrófico"))))),"")</f>
        <v>Mayor</v>
      </c>
      <c r="AF110" s="29">
        <f>IFERROR(IF(U110="Impacto",(P110-(+P110*X110)),IF(U110="Probabilidad",P110,"")),"")</f>
        <v>0.8</v>
      </c>
      <c r="AG110" s="25" t="str">
        <f>IFERROR(IF(OR(AND(AC110="Muy Baja",AE110="Leve"),AND(AC110="Muy Baja",AE110="Menor"),AND(AC110="Baja",AE110="Leve")),"Bajo",IF(OR(AND(AC110="Muy baja",AE110="Moderado"),AND(AC110="Baja",AE110="Menor"),AND(AC110="Baja",AE110="Moderado"),AND(AC110="Media",AE110="Leve"),AND(AC110="Media",AE110="Menor"),AND(AC110="Media",AE110="Moderado"),AND(AC110="Alta",AE110="Leve"),AND(AC110="Alta",AE110="Menor")),"Moderado",IF(OR(AND(AC110="Muy Baja",AE110="Mayor"),AND(AC110="Baja",AE110="Mayor"),AND(AC110="Media",AE110="Mayor"),AND(AC110="Alta",AE110="Moderado"),AND(AC110="Alta",AE110="Mayor"),AND(AC110="Muy Alta",AE110="Leve"),AND(AC110="Muy Alta",AE110="Menor"),AND(AC110="Muy Alta",AE110="Moderado"),AND(AC110="Muy Alta",AE110="Mayor")),"Alto",IF(OR(AND(AC110="Muy Baja",AE110="Catastrófico"),AND(AC110="Baja",AE110="Catastrófico"),AND(AC110="Media",AE110="Catastrófico"),AND(AC110="Alta",AE110="Catastrófico"),AND(AC110="Muy Alta",AE110="Catastrófico")),"Extremo","")))),"")</f>
        <v>Alto</v>
      </c>
      <c r="AH110" s="28" t="s">
        <v>56</v>
      </c>
      <c r="AI110" s="302"/>
      <c r="AJ110" s="302"/>
      <c r="AK110" s="302"/>
      <c r="AL110" s="302"/>
      <c r="AM110" s="302"/>
      <c r="AN110" s="302"/>
      <c r="AO110" s="8"/>
    </row>
    <row r="111" spans="1:41" s="3" customFormat="1" ht="27" customHeight="1" x14ac:dyDescent="0.3">
      <c r="A111" s="1"/>
      <c r="B111" s="626"/>
      <c r="C111" s="587"/>
      <c r="D111" s="661"/>
      <c r="E111" s="604"/>
      <c r="F111" s="604"/>
      <c r="G111" s="604"/>
      <c r="H111" s="919"/>
      <c r="I111" s="604"/>
      <c r="J111" s="604"/>
      <c r="K111" s="753"/>
      <c r="L111" s="754"/>
      <c r="M111" s="755"/>
      <c r="N111" s="754">
        <f>IF(NOT(ISERROR(MATCH(M111,_xlfn.ANCHORARRAY(#REF!),0))),#REF!&amp;"Por favor no seleccionar los criterios de impacto",M111)</f>
        <v>0</v>
      </c>
      <c r="O111" s="753"/>
      <c r="P111" s="754"/>
      <c r="Q111" s="928"/>
      <c r="R111" s="37">
        <v>2</v>
      </c>
      <c r="S111" s="38"/>
      <c r="T111" s="38"/>
      <c r="U111" s="37"/>
      <c r="V111" s="39"/>
      <c r="W111" s="39"/>
      <c r="X111" s="40" t="str">
        <f>IF(AND(V111="Preventivo",W111="Automático"),"50%",IF(AND(V111="Preventivo",W111="Manual"),"40%",IF(AND(V111="Detectivo",W111="Automático"),"40%",IF(AND(V111="Detectivo",W111="Manual"),"30%",IF(AND(V111="Correctivo",W111="Automático"),"35%",IF(AND(V111="Correctivo",W111="Manual"),"25%",""))))))</f>
        <v/>
      </c>
      <c r="Y111" s="39"/>
      <c r="Z111" s="39"/>
      <c r="AA111" s="39"/>
      <c r="AB111" s="41" t="str">
        <f>IFERROR(IF(U111="Probabilidad",(L111-(+L111*X111)),IF(U111="Impacto",L111,"")),"")</f>
        <v/>
      </c>
      <c r="AC111" s="42" t="str">
        <f>IFERROR(IF(AB111="","",IF(AB111&lt;=0.2,"Muy Baja",IF(AB111&lt;=0.4,"Baja",IF(AB111&lt;=0.6,"Media",IF(AB111&lt;=0.8,"Alta","Muy Alta"))))),"")</f>
        <v/>
      </c>
      <c r="AD111" s="40" t="str">
        <f>+AB111</f>
        <v/>
      </c>
      <c r="AE111" s="42" t="str">
        <f>IFERROR(IF(AF111="","",IF(AF111&lt;=0.2,"Leve",IF(AF111&lt;=0.4,"Menor",IF(AF111&lt;=0.6,"Moderado",IF(AF111&lt;=0.8,"Mayor","Catastrófico"))))),"")</f>
        <v/>
      </c>
      <c r="AF111" s="40" t="str">
        <f>IFERROR(IF(U111="Impacto",(P111-(+P111*X111)),IF(U111="Probabilidad",P111,"")),"")</f>
        <v/>
      </c>
      <c r="AG111" s="43" t="str">
        <f>IFERROR(IF(OR(AND(AC111="Muy Baja",AE111="Leve"),AND(AC111="Muy Baja",AE111="Menor"),AND(AC111="Baja",AE111="Leve")),"Bajo",IF(OR(AND(AC111="Muy baja",AE111="Moderado"),AND(AC111="Baja",AE111="Menor"),AND(AC111="Baja",AE111="Moderado"),AND(AC111="Media",AE111="Leve"),AND(AC111="Media",AE111="Menor"),AND(AC111="Media",AE111="Moderado"),AND(AC111="Alta",AE111="Leve"),AND(AC111="Alta",AE111="Menor")),"Moderado",IF(OR(AND(AC111="Muy Baja",AE111="Mayor"),AND(AC111="Baja",AE111="Mayor"),AND(AC111="Media",AE111="Mayor"),AND(AC111="Alta",AE111="Moderado"),AND(AC111="Alta",AE111="Mayor"),AND(AC111="Muy Alta",AE111="Leve"),AND(AC111="Muy Alta",AE111="Menor"),AND(AC111="Muy Alta",AE111="Moderado"),AND(AC111="Muy Alta",AE111="Mayor")),"Alto",IF(OR(AND(AC111="Muy Baja",AE111="Catastrófico"),AND(AC111="Baja",AE111="Catastrófico"),AND(AC111="Media",AE111="Catastrófico"),AND(AC111="Alta",AE111="Catastrófico"),AND(AC111="Muy Alta",AE111="Catastrófico")),"Extremo","")))),"")</f>
        <v/>
      </c>
      <c r="AH111" s="39"/>
      <c r="AI111" s="302"/>
      <c r="AJ111" s="302"/>
      <c r="AK111" s="302"/>
      <c r="AL111" s="302"/>
      <c r="AM111" s="302"/>
      <c r="AN111" s="302"/>
      <c r="AO111" s="8"/>
    </row>
    <row r="112" spans="1:41" s="3" customFormat="1" ht="27" customHeight="1" x14ac:dyDescent="0.3">
      <c r="A112" s="1"/>
      <c r="B112" s="626"/>
      <c r="C112" s="587"/>
      <c r="D112" s="918">
        <v>4</v>
      </c>
      <c r="E112" s="580" t="s">
        <v>42</v>
      </c>
      <c r="F112" s="580" t="s">
        <v>467</v>
      </c>
      <c r="G112" s="580" t="s">
        <v>467</v>
      </c>
      <c r="H112" s="581" t="s">
        <v>468</v>
      </c>
      <c r="I112" s="580" t="s">
        <v>73</v>
      </c>
      <c r="J112" s="580" t="s">
        <v>93</v>
      </c>
      <c r="K112" s="619" t="s">
        <v>107</v>
      </c>
      <c r="L112" s="583">
        <f t="shared" ref="L112" si="42">IF(K112="","",IF(K112="Muy Baja",0.2,IF(K112="Baja",0.4,IF(K112="Media",0.6,IF(K112="Alta",0.8,IF(K112="Muy Alta",1,))))))</f>
        <v>0.6</v>
      </c>
      <c r="M112" s="584" t="s">
        <v>142</v>
      </c>
      <c r="N112" s="583" t="str">
        <f>IF(M112="","",IF(NOT(ISERROR(MATCH(M112,'[13]Tabla Impacto'!$B$37:$B$39,0))),'[13]Tabla Impacto'!$F$37&amp;"Por favor no seleccionar los criterios de impacto(Afectación Económica o presupuestal y Pérdida Reputacional)",M112))</f>
        <v xml:space="preserve">     Genera altas consecuencias sobre la entidad</v>
      </c>
      <c r="O112" s="619" t="s">
        <v>119</v>
      </c>
      <c r="P112" s="583">
        <f t="shared" ref="P112" si="43">IF(O112="","",IF(O112="Leve",0.2,IF(O112="Menor",0.4,IF(O112="Moderado",0.6,IF(O112="Mayor",0.8,IF(O112="Catastrófico",1,))))))</f>
        <v>0.8</v>
      </c>
      <c r="Q112" s="620" t="str">
        <f t="shared" ref="Q112" si="44">IF(OR(AND(K112="Muy Baja",O112="Leve"),AND(K112="Muy Baja",O112="Menor"),AND(K112="Baja",O112="Leve")),"Bajo",IF(OR(AND(K112="Muy baja",O112="Moderado"),AND(K112="Baja",O112="Menor"),AND(K112="Baja",O112="Moderado"),AND(K112="Media",O112="Leve"),AND(K112="Media",O112="Menor"),AND(K112="Media",O112="Moderado"),AND(K112="Alta",O112="Leve"),AND(K112="Alta",O112="Menor")),"Moderado",IF(OR(AND(K112="Muy Baja",O112="Mayor"),AND(K112="Baja",O112="Mayor"),AND(K112="Media",O112="Mayor"),AND(K112="Alta",O112="Moderado"),AND(K112="Alta",O112="Mayor"),AND(K112="Muy Alta",O112="Leve"),AND(K112="Muy Alta",O112="Menor"),AND(K112="Muy Alta",O112="Moderado"),AND(K112="Muy Alta",O112="Mayor")),"Alto",IF(OR(AND(K112="Muy Baja",O112="Catastrófico"),AND(K112="Baja",O112="Catastrófico"),AND(K112="Media",O112="Catastrófico"),AND(K112="Alta",O112="Catastrófico"),AND(K112="Muy Alta",O112="Catastrófico")),"Extremo",""))))</f>
        <v>Alto</v>
      </c>
      <c r="R112" s="26">
        <v>1</v>
      </c>
      <c r="S112" s="27" t="s">
        <v>469</v>
      </c>
      <c r="T112" s="27" t="s">
        <v>470</v>
      </c>
      <c r="U112" s="26" t="s">
        <v>78</v>
      </c>
      <c r="V112" s="28" t="s">
        <v>84</v>
      </c>
      <c r="W112" s="28" t="s">
        <v>52</v>
      </c>
      <c r="X112" s="29" t="s">
        <v>471</v>
      </c>
      <c r="Y112" s="28" t="s">
        <v>95</v>
      </c>
      <c r="Z112" s="28" t="s">
        <v>54</v>
      </c>
      <c r="AA112" s="28" t="s">
        <v>90</v>
      </c>
      <c r="AB112" s="478">
        <v>0.48</v>
      </c>
      <c r="AC112" s="58" t="s">
        <v>107</v>
      </c>
      <c r="AD112" s="29">
        <v>0.48</v>
      </c>
      <c r="AE112" s="58" t="s">
        <v>119</v>
      </c>
      <c r="AF112" s="29">
        <v>0.8</v>
      </c>
      <c r="AG112" s="59" t="s">
        <v>207</v>
      </c>
      <c r="AH112" s="28" t="s">
        <v>56</v>
      </c>
      <c r="AI112" s="269"/>
      <c r="AJ112" s="302"/>
      <c r="AK112" s="302"/>
      <c r="AL112" s="302"/>
      <c r="AM112" s="302"/>
      <c r="AN112" s="302"/>
      <c r="AO112" s="8"/>
    </row>
    <row r="113" spans="1:41" s="3" customFormat="1" ht="27" customHeight="1" x14ac:dyDescent="0.3">
      <c r="A113" s="1"/>
      <c r="B113" s="626"/>
      <c r="C113" s="587"/>
      <c r="D113" s="661"/>
      <c r="E113" s="604"/>
      <c r="F113" s="604"/>
      <c r="G113" s="604"/>
      <c r="H113" s="919"/>
      <c r="I113" s="604"/>
      <c r="J113" s="604"/>
      <c r="K113" s="815"/>
      <c r="L113" s="754"/>
      <c r="M113" s="755"/>
      <c r="N113" s="754">
        <f>IF(NOT(ISERROR(MATCH(M113,_xlfn.ANCHORARRAY(H129),0))),#REF!&amp;"Por favor no seleccionar los criterios de impacto",M113)</f>
        <v>0</v>
      </c>
      <c r="O113" s="815"/>
      <c r="P113" s="754"/>
      <c r="Q113" s="822"/>
      <c r="R113" s="37">
        <v>2</v>
      </c>
      <c r="S113" s="38" t="s">
        <v>472</v>
      </c>
      <c r="T113" s="38" t="s">
        <v>242</v>
      </c>
      <c r="U113" s="37" t="s">
        <v>78</v>
      </c>
      <c r="V113" s="39" t="s">
        <v>84</v>
      </c>
      <c r="W113" s="39" t="s">
        <v>52</v>
      </c>
      <c r="X113" s="40" t="s">
        <v>471</v>
      </c>
      <c r="Y113" s="39" t="s">
        <v>95</v>
      </c>
      <c r="Z113" s="39" t="s">
        <v>54</v>
      </c>
      <c r="AA113" s="39" t="s">
        <v>90</v>
      </c>
      <c r="AB113" s="483">
        <v>0</v>
      </c>
      <c r="AC113" s="42" t="s">
        <v>161</v>
      </c>
      <c r="AD113" s="40">
        <v>0</v>
      </c>
      <c r="AE113" s="42" t="s">
        <v>110</v>
      </c>
      <c r="AF113" s="40">
        <v>0</v>
      </c>
      <c r="AG113" s="43" t="s">
        <v>124</v>
      </c>
      <c r="AH113" s="39" t="s">
        <v>56</v>
      </c>
      <c r="AI113" s="271"/>
      <c r="AJ113" s="305"/>
      <c r="AK113" s="305"/>
      <c r="AL113" s="305"/>
      <c r="AM113" s="305"/>
      <c r="AN113" s="305"/>
      <c r="AO113" s="8"/>
    </row>
    <row r="114" spans="1:41" s="3" customFormat="1" ht="27" customHeight="1" x14ac:dyDescent="0.3">
      <c r="A114" s="1"/>
      <c r="B114" s="626"/>
      <c r="C114" s="587"/>
      <c r="D114" s="638">
        <v>5</v>
      </c>
      <c r="E114" s="640" t="s">
        <v>42</v>
      </c>
      <c r="F114" s="640" t="s">
        <v>476</v>
      </c>
      <c r="G114" s="640" t="s">
        <v>477</v>
      </c>
      <c r="H114" s="642" t="s">
        <v>478</v>
      </c>
      <c r="I114" s="640" t="s">
        <v>73</v>
      </c>
      <c r="J114" s="640" t="s">
        <v>93</v>
      </c>
      <c r="K114" s="644" t="s">
        <v>107</v>
      </c>
      <c r="L114" s="646">
        <f t="shared" ref="L114" si="45">IF(K114="","",IF(K114="Muy Baja",0.2,IF(K114="Baja",0.4,IF(K114="Media",0.6,IF(K114="Alta",0.8,IF(K114="Muy Alta",1,))))))</f>
        <v>0.6</v>
      </c>
      <c r="M114" s="648" t="s">
        <v>142</v>
      </c>
      <c r="N114" s="646" t="str">
        <f>IF(M114="","",IF(NOT(ISERROR(MATCH(M114,'[13]Tabla Impacto'!$B$37:$B$39,0))),'[13]Tabla Impacto'!$F$37&amp;"Por favor no seleccionar los criterios de impacto(Afectación Económica o presupuestal y Pérdida Reputacional)",M114))</f>
        <v xml:space="preserve">     Genera altas consecuencias sobre la entidad</v>
      </c>
      <c r="O114" s="644" t="s">
        <v>119</v>
      </c>
      <c r="P114" s="646">
        <f t="shared" ref="P114" si="46">IF(O114="","",IF(O114="Leve",0.2,IF(O114="Menor",0.4,IF(O114="Moderado",0.6,IF(O114="Mayor",0.8,IF(O114="Catastrófico",1,))))))</f>
        <v>0.8</v>
      </c>
      <c r="Q114" s="663" t="str">
        <f t="shared" ref="Q114" si="47">IF(OR(AND(K114="Muy Baja",O114="Leve"),AND(K114="Muy Baja",O114="Menor"),AND(K114="Baja",O114="Leve")),"Bajo",IF(OR(AND(K114="Muy baja",O114="Moderado"),AND(K114="Baja",O114="Menor"),AND(K114="Baja",O114="Moderado"),AND(K114="Media",O114="Leve"),AND(K114="Media",O114="Menor"),AND(K114="Media",O114="Moderado"),AND(K114="Alta",O114="Leve"),AND(K114="Alta",O114="Menor")),"Moderado",IF(OR(AND(K114="Muy Baja",O114="Mayor"),AND(K114="Baja",O114="Mayor"),AND(K114="Media",O114="Mayor"),AND(K114="Alta",O114="Moderado"),AND(K114="Alta",O114="Mayor"),AND(K114="Muy Alta",O114="Leve"),AND(K114="Muy Alta",O114="Menor"),AND(K114="Muy Alta",O114="Moderado"),AND(K114="Muy Alta",O114="Mayor")),"Alto",IF(OR(AND(K114="Muy Baja",O114="Catastrófico"),AND(K114="Baja",O114="Catastrófico"),AND(K114="Media",O114="Catastrófico"),AND(K114="Alta",O114="Catastrófico"),AND(K114="Muy Alta",O114="Catastrófico")),"Extremo",""))))</f>
        <v>Alto</v>
      </c>
      <c r="R114" s="420">
        <v>1</v>
      </c>
      <c r="S114" s="27" t="s">
        <v>473</v>
      </c>
      <c r="T114" s="27" t="s">
        <v>474</v>
      </c>
      <c r="U114" s="26" t="s">
        <v>78</v>
      </c>
      <c r="V114" s="28" t="s">
        <v>84</v>
      </c>
      <c r="W114" s="28" t="s">
        <v>52</v>
      </c>
      <c r="X114" s="29" t="s">
        <v>471</v>
      </c>
      <c r="Y114" s="28" t="s">
        <v>95</v>
      </c>
      <c r="Z114" s="28" t="s">
        <v>54</v>
      </c>
      <c r="AA114" s="28" t="s">
        <v>90</v>
      </c>
      <c r="AB114" s="478">
        <v>0.48</v>
      </c>
      <c r="AC114" s="58" t="s">
        <v>107</v>
      </c>
      <c r="AD114" s="29">
        <v>0.48</v>
      </c>
      <c r="AE114" s="58" t="s">
        <v>119</v>
      </c>
      <c r="AF114" s="29">
        <v>0.8</v>
      </c>
      <c r="AG114" s="59" t="s">
        <v>207</v>
      </c>
      <c r="AH114" s="28" t="s">
        <v>91</v>
      </c>
      <c r="AI114" s="23" t="s">
        <v>249</v>
      </c>
      <c r="AJ114" s="28" t="s">
        <v>475</v>
      </c>
      <c r="AK114" s="78" t="s">
        <v>221</v>
      </c>
      <c r="AL114" s="78" t="s">
        <v>222</v>
      </c>
      <c r="AM114" s="23" t="s">
        <v>223</v>
      </c>
      <c r="AN114" s="28" t="s">
        <v>109</v>
      </c>
      <c r="AO114" s="8"/>
    </row>
    <row r="115" spans="1:41" s="3" customFormat="1" ht="27" customHeight="1" x14ac:dyDescent="0.3">
      <c r="A115" s="1"/>
      <c r="B115" s="626"/>
      <c r="C115" s="587"/>
      <c r="D115" s="639"/>
      <c r="E115" s="641"/>
      <c r="F115" s="641"/>
      <c r="G115" s="641"/>
      <c r="H115" s="643"/>
      <c r="I115" s="641"/>
      <c r="J115" s="641"/>
      <c r="K115" s="645"/>
      <c r="L115" s="647"/>
      <c r="M115" s="649"/>
      <c r="N115" s="647">
        <f>IF(NOT(ISERROR(MATCH(M115,_xlfn.ANCHORARRAY(H129),0))),#REF!&amp;"Por favor no seleccionar los criterios de impacto",M115)</f>
        <v>0</v>
      </c>
      <c r="O115" s="645"/>
      <c r="P115" s="647"/>
      <c r="Q115" s="664"/>
      <c r="R115" s="479"/>
      <c r="S115" s="480"/>
      <c r="T115" s="467"/>
      <c r="U115" s="84"/>
      <c r="V115" s="2"/>
      <c r="W115" s="2"/>
      <c r="X115" s="468"/>
      <c r="Y115" s="481"/>
      <c r="Z115" s="2"/>
      <c r="AA115" s="2"/>
      <c r="AB115" s="482"/>
      <c r="AC115" s="465"/>
      <c r="AD115" s="468"/>
      <c r="AE115" s="465"/>
      <c r="AF115" s="468"/>
      <c r="AG115" s="466"/>
      <c r="AH115" s="2"/>
      <c r="AI115" s="267"/>
      <c r="AJ115" s="267"/>
      <c r="AK115" s="484"/>
      <c r="AL115" s="485"/>
      <c r="AM115" s="267"/>
      <c r="AN115" s="365"/>
      <c r="AO115" s="8"/>
    </row>
    <row r="116" spans="1:41" s="3" customFormat="1" ht="27" customHeight="1" thickBot="1" x14ac:dyDescent="0.35">
      <c r="A116" s="1"/>
      <c r="B116" s="626"/>
      <c r="C116" s="577"/>
      <c r="D116" s="567"/>
      <c r="E116" s="565"/>
      <c r="F116" s="568"/>
      <c r="G116" s="569"/>
      <c r="H116" s="570"/>
      <c r="I116" s="571"/>
      <c r="J116" s="572"/>
      <c r="K116" s="465"/>
      <c r="L116" s="573"/>
      <c r="M116" s="574"/>
      <c r="N116" s="573"/>
      <c r="O116" s="465"/>
      <c r="P116" s="575"/>
      <c r="Q116" s="576"/>
      <c r="R116" s="479"/>
      <c r="S116" s="480"/>
      <c r="T116" s="467"/>
      <c r="U116" s="84"/>
      <c r="V116" s="2"/>
      <c r="W116" s="2"/>
      <c r="X116" s="468"/>
      <c r="Y116" s="481"/>
      <c r="Z116" s="2"/>
      <c r="AA116" s="2"/>
      <c r="AB116" s="482"/>
      <c r="AC116" s="465"/>
      <c r="AD116" s="468"/>
      <c r="AE116" s="465"/>
      <c r="AF116" s="468"/>
      <c r="AG116" s="466"/>
      <c r="AH116" s="2"/>
      <c r="AI116" s="267"/>
      <c r="AJ116" s="267"/>
      <c r="AK116" s="484"/>
      <c r="AL116" s="485"/>
      <c r="AM116" s="267"/>
      <c r="AN116" s="365"/>
      <c r="AO116" s="8"/>
    </row>
    <row r="117" spans="1:41" s="3" customFormat="1" ht="27" customHeight="1" thickBot="1" x14ac:dyDescent="0.35">
      <c r="A117" s="1"/>
      <c r="B117" s="626"/>
      <c r="C117" s="231" t="s">
        <v>1</v>
      </c>
      <c r="D117" s="48" t="s">
        <v>2</v>
      </c>
      <c r="E117" s="49" t="s">
        <v>6</v>
      </c>
      <c r="F117" s="49" t="s">
        <v>7</v>
      </c>
      <c r="G117" s="49" t="s">
        <v>8</v>
      </c>
      <c r="H117" s="49" t="s">
        <v>9</v>
      </c>
      <c r="I117" s="49" t="s">
        <v>10</v>
      </c>
      <c r="J117" s="48" t="s">
        <v>11</v>
      </c>
      <c r="K117" s="48" t="s">
        <v>12</v>
      </c>
      <c r="L117" s="48" t="s">
        <v>13</v>
      </c>
      <c r="M117" s="48" t="s">
        <v>14</v>
      </c>
      <c r="N117" s="48" t="s">
        <v>15</v>
      </c>
      <c r="O117" s="48" t="s">
        <v>16</v>
      </c>
      <c r="P117" s="48" t="s">
        <v>13</v>
      </c>
      <c r="Q117" s="48" t="s">
        <v>17</v>
      </c>
      <c r="R117" s="48" t="s">
        <v>18</v>
      </c>
      <c r="S117" s="48" t="s">
        <v>19</v>
      </c>
      <c r="T117" s="48" t="s">
        <v>20</v>
      </c>
      <c r="U117" s="48" t="s">
        <v>21</v>
      </c>
      <c r="V117" s="48" t="s">
        <v>35</v>
      </c>
      <c r="W117" s="48" t="s">
        <v>36</v>
      </c>
      <c r="X117" s="48" t="s">
        <v>37</v>
      </c>
      <c r="Y117" s="48" t="s">
        <v>38</v>
      </c>
      <c r="Z117" s="48" t="s">
        <v>39</v>
      </c>
      <c r="AA117" s="49" t="s">
        <v>40</v>
      </c>
      <c r="AB117" s="48" t="s">
        <v>24</v>
      </c>
      <c r="AC117" s="49" t="s">
        <v>25</v>
      </c>
      <c r="AD117" s="49" t="s">
        <v>13</v>
      </c>
      <c r="AE117" s="49" t="s">
        <v>26</v>
      </c>
      <c r="AF117" s="49" t="s">
        <v>13</v>
      </c>
      <c r="AG117" s="48" t="s">
        <v>27</v>
      </c>
      <c r="AH117" s="49" t="s">
        <v>28</v>
      </c>
      <c r="AI117" s="68" t="s">
        <v>70</v>
      </c>
      <c r="AJ117" s="69" t="s">
        <v>30</v>
      </c>
      <c r="AK117" s="68" t="s">
        <v>31</v>
      </c>
      <c r="AL117" s="68" t="s">
        <v>32</v>
      </c>
      <c r="AM117" s="69" t="s">
        <v>33</v>
      </c>
      <c r="AN117" s="69" t="s">
        <v>34</v>
      </c>
      <c r="AO117" s="8"/>
    </row>
    <row r="118" spans="1:41" s="3" customFormat="1" ht="27" customHeight="1" x14ac:dyDescent="0.3">
      <c r="A118" s="1"/>
      <c r="B118" s="626"/>
      <c r="C118" s="588" t="s">
        <v>641</v>
      </c>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70"/>
      <c r="AJ118" s="70"/>
      <c r="AK118" s="70"/>
      <c r="AL118" s="70"/>
      <c r="AM118" s="70"/>
      <c r="AN118" s="70"/>
      <c r="AO118" s="8"/>
    </row>
    <row r="119" spans="1:41" s="3" customFormat="1" ht="27" customHeight="1" x14ac:dyDescent="0.3">
      <c r="A119" s="1"/>
      <c r="B119" s="626"/>
      <c r="C119" s="1021" t="s">
        <v>642</v>
      </c>
      <c r="D119" s="579">
        <v>1</v>
      </c>
      <c r="E119" s="580" t="s">
        <v>42</v>
      </c>
      <c r="F119" s="580" t="s">
        <v>232</v>
      </c>
      <c r="G119" s="580" t="s">
        <v>233</v>
      </c>
      <c r="H119" s="581" t="s">
        <v>234</v>
      </c>
      <c r="I119" s="580" t="s">
        <v>73</v>
      </c>
      <c r="J119" s="580" t="s">
        <v>93</v>
      </c>
      <c r="K119" s="582" t="s">
        <v>107</v>
      </c>
      <c r="L119" s="583">
        <f t="shared" ref="L119" si="48">IF(K119="","",IF(K119="Muy Baja",0.2,IF(K119="Baja",0.4,IF(K119="Media",0.6,IF(K119="Alta",0.8,IF(K119="Muy Alta",1,))))))</f>
        <v>0.6</v>
      </c>
      <c r="M119" s="584" t="s">
        <v>142</v>
      </c>
      <c r="N119" s="583" t="str">
        <f>IF(M119="","",IF(NOT(ISERROR(MATCH(M119,'[14]Tabla Impacto'!$B$37:$B$39,0))),'[14]Tabla Impacto'!$F$37&amp;"Por favor no seleccionar los criterios de impacto(Afectación Económica o presupuestal y Pérdida Reputacional)",M119))</f>
        <v xml:space="preserve">     Genera altas consecuencias sobre la entidad</v>
      </c>
      <c r="O119" s="582" t="str">
        <f>IF(OR(M119='[14]Tabla Impacto'!$F$25,M119='[14]Tabla Impacto'!$F$31),"Leve",IF(OR(M119='[14]Tabla Impacto'!$F$26,M119='[14]Tabla Impacto'!$F$32),"Menor",IF(OR(M119='[14]Tabla Impacto'!$F$27,M119='[14]Tabla Impacto'!$F$33,M119='[14]Tabla Impacto'!$F$37),"Moderado",IF(OR(M119='[14]Tabla Impacto'!$F$28,M119='[14]Tabla Impacto'!$F$34,M119='[14]Tabla Impacto'!$F$38),"Mayor",IF(OR(M119='[14]Tabla Impacto'!$F$29,M119='[14]Tabla Impacto'!$F$35,M119='[14]Tabla Impacto'!$F$39),"Catastrófico","")))))</f>
        <v>Mayor</v>
      </c>
      <c r="P119" s="583">
        <f t="shared" ref="P119" si="49">IF(O119="","",IF(O119="Leve",0.2,IF(O119="Menor",0.4,IF(O119="Moderado",0.6,IF(O119="Mayor",0.8,IF(O119="Catastrófico",1,))))))</f>
        <v>0.8</v>
      </c>
      <c r="Q119" s="585" t="str">
        <f t="shared" ref="Q119" si="50">IF(OR(AND(K119="Muy Baja",O119="Leve"),AND(K119="Muy Baja",O119="Menor"),AND(K119="Baja",O119="Leve")),"Bajo",IF(OR(AND(K119="Muy baja",O119="Moderado"),AND(K119="Baja",O119="Menor"),AND(K119="Baja",O119="Moderado"),AND(K119="Media",O119="Leve"),AND(K119="Media",O119="Menor"),AND(K119="Media",O119="Moderado"),AND(K119="Alta",O119="Leve"),AND(K119="Alta",O119="Menor")),"Moderado",IF(OR(AND(K119="Muy Baja",O119="Mayor"),AND(K119="Baja",O119="Mayor"),AND(K119="Media",O119="Mayor"),AND(K119="Alta",O119="Moderado"),AND(K119="Alta",O119="Mayor"),AND(K119="Muy Alta",O119="Leve"),AND(K119="Muy Alta",O119="Menor"),AND(K119="Muy Alta",O119="Moderado"),AND(K119="Muy Alta",O119="Mayor")),"Alto",IF(OR(AND(K119="Muy Baja",O119="Catastrófico"),AND(K119="Baja",O119="Catastrófico"),AND(K119="Media",O119="Catastrófico"),AND(K119="Alta",O119="Catastrófico"),AND(K119="Muy Alta",O119="Catastrófico")),"Extremo",""))))</f>
        <v>Alto</v>
      </c>
      <c r="R119" s="26">
        <v>1</v>
      </c>
      <c r="S119" s="27" t="s">
        <v>235</v>
      </c>
      <c r="T119" s="27" t="s">
        <v>236</v>
      </c>
      <c r="U119" s="26" t="str">
        <f t="shared" ref="U119:U122" si="51">IF(OR(V119="Preventivo",V119="Detectivo"),"Probabilidad",IF(V119="Correctivo","Impacto",""))</f>
        <v>Probabilidad</v>
      </c>
      <c r="V119" s="28" t="s">
        <v>84</v>
      </c>
      <c r="W119" s="28" t="s">
        <v>52</v>
      </c>
      <c r="X119" s="29" t="str">
        <f t="shared" ref="X119:X122" si="52">IF(AND(V119="Preventivo",W119="Automático"),"50%",IF(AND(V119="Preventivo",W119="Manual"),"40%",IF(AND(V119="Detectivo",W119="Automático"),"40%",IF(AND(V119="Detectivo",W119="Manual"),"30%",IF(AND(V119="Correctivo",W119="Automático"),"35%",IF(AND(V119="Correctivo",W119="Manual"),"25%",""))))))</f>
        <v>40%</v>
      </c>
      <c r="Y119" s="28" t="s">
        <v>95</v>
      </c>
      <c r="Z119" s="28" t="s">
        <v>89</v>
      </c>
      <c r="AA119" s="28" t="s">
        <v>90</v>
      </c>
      <c r="AB119" s="478">
        <f t="shared" ref="AB119:AB126" si="53">IFERROR(IF(U119="Probabilidad",(L119-(+L119*X119)),IF(U119="Impacto",L119,"")),"")</f>
        <v>0.36</v>
      </c>
      <c r="AC119" s="24" t="str">
        <f t="shared" ref="AC119:AC122" si="54">IFERROR(IF(AB119="","",IF(AB119&lt;=0.2,"Muy Baja",IF(AB119&lt;=0.4,"Baja",IF(AB119&lt;=0.6,"Media",IF(AB119&lt;=0.8,"Alta","Muy Alta"))))),"")</f>
        <v>Baja</v>
      </c>
      <c r="AD119" s="29">
        <f t="shared" ref="AD119:AD122" si="55">+AB119</f>
        <v>0.36</v>
      </c>
      <c r="AE119" s="24" t="str">
        <f t="shared" ref="AE119:AE122" si="56">IFERROR(IF(AF119="","",IF(AF119&lt;=0.2,"Leve",IF(AF119&lt;=0.4,"Menor",IF(AF119&lt;=0.6,"Moderado",IF(AF119&lt;=0.8,"Mayor","Catastrófico"))))),"")</f>
        <v>Mayor</v>
      </c>
      <c r="AF119" s="29">
        <f t="shared" ref="AF119:AF126" si="57">IFERROR(IF(U119="Impacto",(P119-(+P119*X119)),IF(U119="Probabilidad",P119,"")),"")</f>
        <v>0.8</v>
      </c>
      <c r="AG119" s="25" t="str">
        <f t="shared" ref="AG119:AG122" si="58">IFERROR(IF(OR(AND(AC119="Muy Baja",AE119="Leve"),AND(AC119="Muy Baja",AE119="Menor"),AND(AC119="Baja",AE119="Leve")),"Bajo",IF(OR(AND(AC119="Muy baja",AE119="Moderado"),AND(AC119="Baja",AE119="Menor"),AND(AC119="Baja",AE119="Moderado"),AND(AC119="Media",AE119="Leve"),AND(AC119="Media",AE119="Menor"),AND(AC119="Media",AE119="Moderado"),AND(AC119="Alta",AE119="Leve"),AND(AC119="Alta",AE119="Menor")),"Moderado",IF(OR(AND(AC119="Muy Baja",AE119="Mayor"),AND(AC119="Baja",AE119="Mayor"),AND(AC119="Media",AE119="Mayor"),AND(AC119="Alta",AE119="Moderado"),AND(AC119="Alta",AE119="Mayor"),AND(AC119="Muy Alta",AE119="Leve"),AND(AC119="Muy Alta",AE119="Menor"),AND(AC119="Muy Alta",AE119="Moderado"),AND(AC119="Muy Alta",AE119="Mayor")),"Alto",IF(OR(AND(AC119="Muy Baja",AE119="Catastrófico"),AND(AC119="Baja",AE119="Catastrófico"),AND(AC119="Media",AE119="Catastrófico"),AND(AC119="Alta",AE119="Catastrófico"),AND(AC119="Muy Alta",AE119="Catastrófico")),"Extremo","")))),"")</f>
        <v>Alto</v>
      </c>
      <c r="AH119" s="28" t="s">
        <v>56</v>
      </c>
      <c r="AI119" s="23"/>
      <c r="AJ119" s="28"/>
      <c r="AK119" s="78"/>
      <c r="AL119" s="78"/>
      <c r="AM119" s="23"/>
      <c r="AN119" s="28"/>
      <c r="AO119" s="8"/>
    </row>
    <row r="120" spans="1:41" s="3" customFormat="1" ht="27" customHeight="1" x14ac:dyDescent="0.3">
      <c r="A120" s="1"/>
      <c r="B120" s="626"/>
      <c r="C120" s="587"/>
      <c r="D120" s="579"/>
      <c r="E120" s="580"/>
      <c r="F120" s="580"/>
      <c r="G120" s="580"/>
      <c r="H120" s="581"/>
      <c r="I120" s="580"/>
      <c r="J120" s="580"/>
      <c r="K120" s="582"/>
      <c r="L120" s="583"/>
      <c r="M120" s="584"/>
      <c r="N120" s="583">
        <f>IF(NOT(ISERROR(MATCH(M120,_xlfn.ANCHORARRAY(H123),0))),#REF!&amp;"Por favor no seleccionar los criterios de impacto",M120)</f>
        <v>0</v>
      </c>
      <c r="O120" s="582"/>
      <c r="P120" s="583"/>
      <c r="Q120" s="585"/>
      <c r="R120" s="26">
        <v>2</v>
      </c>
      <c r="S120" s="27"/>
      <c r="T120" s="27"/>
      <c r="U120" s="26" t="str">
        <f t="shared" si="51"/>
        <v/>
      </c>
      <c r="V120" s="28"/>
      <c r="W120" s="28"/>
      <c r="X120" s="29" t="str">
        <f t="shared" si="52"/>
        <v/>
      </c>
      <c r="Y120" s="28"/>
      <c r="Z120" s="28"/>
      <c r="AA120" s="28"/>
      <c r="AB120" s="478" t="str">
        <f t="shared" si="53"/>
        <v/>
      </c>
      <c r="AC120" s="58" t="str">
        <f t="shared" si="54"/>
        <v/>
      </c>
      <c r="AD120" s="29" t="str">
        <f t="shared" si="55"/>
        <v/>
      </c>
      <c r="AE120" s="58" t="str">
        <f t="shared" si="56"/>
        <v/>
      </c>
      <c r="AF120" s="29" t="str">
        <f t="shared" si="57"/>
        <v/>
      </c>
      <c r="AG120" s="59" t="str">
        <f t="shared" si="58"/>
        <v/>
      </c>
      <c r="AH120" s="28"/>
      <c r="AI120" s="23"/>
      <c r="AJ120" s="28"/>
      <c r="AK120" s="78"/>
      <c r="AL120" s="78"/>
      <c r="AM120" s="23"/>
      <c r="AN120" s="28"/>
      <c r="AO120" s="8"/>
    </row>
    <row r="121" spans="1:41" s="3" customFormat="1" ht="27" customHeight="1" x14ac:dyDescent="0.3">
      <c r="A121" s="1"/>
      <c r="B121" s="626"/>
      <c r="C121" s="587"/>
      <c r="D121" s="579">
        <v>2</v>
      </c>
      <c r="E121" s="580" t="s">
        <v>42</v>
      </c>
      <c r="F121" s="580" t="s">
        <v>237</v>
      </c>
      <c r="G121" s="580" t="s">
        <v>238</v>
      </c>
      <c r="H121" s="581" t="s">
        <v>239</v>
      </c>
      <c r="I121" s="580" t="s">
        <v>73</v>
      </c>
      <c r="J121" s="580" t="s">
        <v>86</v>
      </c>
      <c r="K121" s="582" t="s">
        <v>102</v>
      </c>
      <c r="L121" s="583">
        <f t="shared" ref="L121" si="59">IF(K121="","",IF(K121="Muy Baja",0.2,IF(K121="Baja",0.4,IF(K121="Media",0.6,IF(K121="Alta",0.8,IF(K121="Muy Alta",1,))))))</f>
        <v>0.8</v>
      </c>
      <c r="M121" s="584" t="s">
        <v>142</v>
      </c>
      <c r="N121" s="583" t="str">
        <f>IF(M121="","",IF(NOT(ISERROR(MATCH(M121,'[14]Tabla Impacto'!$B$37:$B$39,0))),'[14]Tabla Impacto'!$F$37&amp;"Por favor no seleccionar los criterios de impacto(Afectación Económica o presupuestal y Pérdida Reputacional)",M121))</f>
        <v xml:space="preserve">     Genera altas consecuencias sobre la entidad</v>
      </c>
      <c r="O121" s="582" t="str">
        <f>IF(OR(M121='[14]Tabla Impacto'!$F$25,M121='[14]Tabla Impacto'!$F$31),"Leve",IF(OR(M121='[14]Tabla Impacto'!$F$26,M121='[14]Tabla Impacto'!$F$32),"Menor",IF(OR(M121='[14]Tabla Impacto'!$F$27,M121='[14]Tabla Impacto'!$F$33,M121='[14]Tabla Impacto'!$F$37),"Moderado",IF(OR(M121='[14]Tabla Impacto'!$F$28,M121='[14]Tabla Impacto'!$F$34,M121='[14]Tabla Impacto'!$F$38),"Mayor",IF(OR(M121='[14]Tabla Impacto'!$F$29,M121='[14]Tabla Impacto'!$F$35,M121='[14]Tabla Impacto'!$F$39),"Catastrófico","")))))</f>
        <v>Mayor</v>
      </c>
      <c r="P121" s="583">
        <f t="shared" ref="P121" si="60">IF(O121="","",IF(O121="Leve",0.2,IF(O121="Menor",0.4,IF(O121="Moderado",0.6,IF(O121="Mayor",0.8,IF(O121="Catastrófico",1,))))))</f>
        <v>0.8</v>
      </c>
      <c r="Q121" s="585" t="str">
        <f t="shared" ref="Q121" si="61">IF(OR(AND(K121="Muy Baja",O121="Leve"),AND(K121="Muy Baja",O121="Menor"),AND(K121="Baja",O121="Leve")),"Bajo",IF(OR(AND(K121="Muy baja",O121="Moderado"),AND(K121="Baja",O121="Menor"),AND(K121="Baja",O121="Moderado"),AND(K121="Media",O121="Leve"),AND(K121="Media",O121="Menor"),AND(K121="Media",O121="Moderado"),AND(K121="Alta",O121="Leve"),AND(K121="Alta",O121="Menor")),"Moderado",IF(OR(AND(K121="Muy Baja",O121="Mayor"),AND(K121="Baja",O121="Mayor"),AND(K121="Media",O121="Mayor"),AND(K121="Alta",O121="Moderado"),AND(K121="Alta",O121="Mayor"),AND(K121="Muy Alta",O121="Leve"),AND(K121="Muy Alta",O121="Menor"),AND(K121="Muy Alta",O121="Moderado"),AND(K121="Muy Alta",O121="Mayor")),"Alto",IF(OR(AND(K121="Muy Baja",O121="Catastrófico"),AND(K121="Baja",O121="Catastrófico"),AND(K121="Media",O121="Catastrófico"),AND(K121="Alta",O121="Catastrófico"),AND(K121="Muy Alta",O121="Catastrófico")),"Extremo",""))))</f>
        <v>Alto</v>
      </c>
      <c r="R121" s="26">
        <v>1</v>
      </c>
      <c r="S121" s="27" t="s">
        <v>240</v>
      </c>
      <c r="T121" s="27" t="s">
        <v>241</v>
      </c>
      <c r="U121" s="26" t="str">
        <f t="shared" si="51"/>
        <v>Probabilidad</v>
      </c>
      <c r="V121" s="28" t="s">
        <v>84</v>
      </c>
      <c r="W121" s="28" t="s">
        <v>52</v>
      </c>
      <c r="X121" s="29" t="str">
        <f t="shared" si="52"/>
        <v>40%</v>
      </c>
      <c r="Y121" s="28" t="s">
        <v>95</v>
      </c>
      <c r="Z121" s="28" t="s">
        <v>89</v>
      </c>
      <c r="AA121" s="28" t="s">
        <v>90</v>
      </c>
      <c r="AB121" s="478">
        <f t="shared" si="53"/>
        <v>0.48</v>
      </c>
      <c r="AC121" s="24" t="str">
        <f t="shared" si="54"/>
        <v>Media</v>
      </c>
      <c r="AD121" s="29">
        <f t="shared" si="55"/>
        <v>0.48</v>
      </c>
      <c r="AE121" s="24" t="str">
        <f t="shared" si="56"/>
        <v>Mayor</v>
      </c>
      <c r="AF121" s="29">
        <f t="shared" si="57"/>
        <v>0.8</v>
      </c>
      <c r="AG121" s="25" t="str">
        <f t="shared" si="58"/>
        <v>Alto</v>
      </c>
      <c r="AH121" s="28" t="s">
        <v>56</v>
      </c>
      <c r="AI121" s="23"/>
      <c r="AJ121" s="28"/>
      <c r="AK121" s="78"/>
      <c r="AL121" s="78"/>
      <c r="AM121" s="23"/>
      <c r="AN121" s="28"/>
      <c r="AO121" s="8"/>
    </row>
    <row r="122" spans="1:41" s="3" customFormat="1" ht="27" customHeight="1" x14ac:dyDescent="0.3">
      <c r="A122" s="1"/>
      <c r="B122" s="626"/>
      <c r="C122" s="587"/>
      <c r="D122" s="579"/>
      <c r="E122" s="580"/>
      <c r="F122" s="580"/>
      <c r="G122" s="580"/>
      <c r="H122" s="581"/>
      <c r="I122" s="580"/>
      <c r="J122" s="580"/>
      <c r="K122" s="582"/>
      <c r="L122" s="583"/>
      <c r="M122" s="584"/>
      <c r="N122" s="583">
        <f>IF(NOT(ISERROR(MATCH(M122,_xlfn.ANCHORARRAY(H127),0))),#REF!&amp;"Por favor no seleccionar los criterios de impacto",M122)</f>
        <v>0</v>
      </c>
      <c r="O122" s="582"/>
      <c r="P122" s="583"/>
      <c r="Q122" s="585"/>
      <c r="R122" s="26">
        <v>2</v>
      </c>
      <c r="S122" s="27"/>
      <c r="T122" s="27"/>
      <c r="U122" s="26" t="str">
        <f t="shared" si="51"/>
        <v/>
      </c>
      <c r="V122" s="28"/>
      <c r="W122" s="28"/>
      <c r="X122" s="29" t="str">
        <f t="shared" si="52"/>
        <v/>
      </c>
      <c r="Y122" s="28"/>
      <c r="Z122" s="28"/>
      <c r="AA122" s="28"/>
      <c r="AB122" s="478" t="str">
        <f t="shared" si="53"/>
        <v/>
      </c>
      <c r="AC122" s="58" t="str">
        <f t="shared" si="54"/>
        <v/>
      </c>
      <c r="AD122" s="29" t="str">
        <f t="shared" si="55"/>
        <v/>
      </c>
      <c r="AE122" s="58" t="str">
        <f t="shared" si="56"/>
        <v/>
      </c>
      <c r="AF122" s="29" t="str">
        <f t="shared" si="57"/>
        <v/>
      </c>
      <c r="AG122" s="59" t="str">
        <f t="shared" si="58"/>
        <v/>
      </c>
      <c r="AH122" s="28"/>
      <c r="AI122" s="23"/>
      <c r="AJ122" s="28"/>
      <c r="AK122" s="78"/>
      <c r="AL122" s="78"/>
      <c r="AM122" s="23"/>
      <c r="AN122" s="28"/>
      <c r="AO122" s="8"/>
    </row>
    <row r="123" spans="1:41" s="3" customFormat="1" ht="27" customHeight="1" x14ac:dyDescent="0.3">
      <c r="A123" s="1"/>
      <c r="B123" s="626"/>
      <c r="C123" s="587"/>
      <c r="D123" s="579">
        <v>3</v>
      </c>
      <c r="E123" s="580" t="s">
        <v>42</v>
      </c>
      <c r="F123" s="580" t="s">
        <v>643</v>
      </c>
      <c r="G123" s="580" t="s">
        <v>644</v>
      </c>
      <c r="H123" s="581" t="s">
        <v>645</v>
      </c>
      <c r="I123" s="580" t="s">
        <v>73</v>
      </c>
      <c r="J123" s="580" t="s">
        <v>93</v>
      </c>
      <c r="K123" s="582" t="s">
        <v>107</v>
      </c>
      <c r="L123" s="583">
        <f t="shared" ref="L123" si="62">IF(K123="","",IF(K123="Muy Baja",0.2,IF(K123="Baja",0.4,IF(K123="Media",0.6,IF(K123="Alta",0.8,IF(K123="Muy Alta",1,))))))</f>
        <v>0.6</v>
      </c>
      <c r="M123" s="584" t="s">
        <v>142</v>
      </c>
      <c r="N123" s="583" t="str">
        <f>IF(M123="","",IF(NOT(ISERROR(MATCH(M123,'[14]Tabla Impacto'!$B$37:$B$39,0))),'[14]Tabla Impacto'!$F$37&amp;"Por favor no seleccionar los criterios de impacto(Afectación Económica o presupuestal y Pérdida Reputacional)",M123))</f>
        <v xml:space="preserve">     Genera altas consecuencias sobre la entidad</v>
      </c>
      <c r="O123" s="582" t="str">
        <f>IF(OR(M123='[14]Tabla Impacto'!$F$25,M123='[14]Tabla Impacto'!$F$31),"Leve",IF(OR(M123='[14]Tabla Impacto'!$F$26,M123='[14]Tabla Impacto'!$F$32),"Menor",IF(OR(M123='[14]Tabla Impacto'!$F$27,M123='[14]Tabla Impacto'!$F$33,M123='[14]Tabla Impacto'!$F$37),"Moderado",IF(OR(M123='[14]Tabla Impacto'!$F$28,M123='[14]Tabla Impacto'!$F$34,M123='[14]Tabla Impacto'!$F$38),"Mayor",IF(OR(M123='[14]Tabla Impacto'!$F$29,M123='[14]Tabla Impacto'!$F$35,M123='[14]Tabla Impacto'!$F$39),"Catastrófico","")))))</f>
        <v>Mayor</v>
      </c>
      <c r="P123" s="583">
        <f t="shared" ref="P123" si="63">IF(O123="","",IF(O123="Leve",0.2,IF(O123="Menor",0.4,IF(O123="Moderado",0.6,IF(O123="Mayor",0.8,IF(O123="Catastrófico",1,))))))</f>
        <v>0.8</v>
      </c>
      <c r="Q123" s="585" t="str">
        <f t="shared" ref="Q123" si="64">IF(OR(AND(K123="Muy Baja",O123="Leve"),AND(K123="Muy Baja",O123="Menor"),AND(K123="Baja",O123="Leve")),"Bajo",IF(OR(AND(K123="Muy baja",O123="Moderado"),AND(K123="Baja",O123="Menor"),AND(K123="Baja",O123="Moderado"),AND(K123="Media",O123="Leve"),AND(K123="Media",O123="Menor"),AND(K123="Media",O123="Moderado"),AND(K123="Alta",O123="Leve"),AND(K123="Alta",O123="Menor")),"Moderado",IF(OR(AND(K123="Muy Baja",O123="Mayor"),AND(K123="Baja",O123="Mayor"),AND(K123="Media",O123="Mayor"),AND(K123="Alta",O123="Moderado"),AND(K123="Alta",O123="Mayor"),AND(K123="Muy Alta",O123="Leve"),AND(K123="Muy Alta",O123="Menor"),AND(K123="Muy Alta",O123="Moderado"),AND(K123="Muy Alta",O123="Mayor")),"Alto",IF(OR(AND(K123="Muy Baja",O123="Catastrófico"),AND(K123="Baja",O123="Catastrófico"),AND(K123="Media",O123="Catastrófico"),AND(K123="Alta",O123="Catastrófico"),AND(K123="Muy Alta",O123="Catastrófico")),"Extremo",""))))</f>
        <v>Alto</v>
      </c>
      <c r="R123" s="26">
        <v>1</v>
      </c>
      <c r="S123" s="27" t="s">
        <v>646</v>
      </c>
      <c r="T123" s="27" t="s">
        <v>647</v>
      </c>
      <c r="U123" s="26" t="s">
        <v>78</v>
      </c>
      <c r="V123" s="28" t="s">
        <v>84</v>
      </c>
      <c r="W123" s="28" t="s">
        <v>52</v>
      </c>
      <c r="X123" s="29" t="str">
        <f>IF(AND(V123="Preventivo",W123="Automático"),"50%",IF(AND(V123="Preventivo",W123="Manual"),"40%",IF(AND(V123="Detectivo",W123="Automático"),"40%",IF(AND(V123="Detectivo",W123="Manual"),"30%",IF(AND(V123="Correctivo",W123="Automático"),"35%",IF(AND(V123="Correctivo",W123="Manual"),"25%",""))))))</f>
        <v>40%</v>
      </c>
      <c r="Y123" s="28" t="s">
        <v>95</v>
      </c>
      <c r="Z123" s="28" t="s">
        <v>54</v>
      </c>
      <c r="AA123" s="28" t="s">
        <v>90</v>
      </c>
      <c r="AB123" s="478">
        <f t="shared" si="53"/>
        <v>0.36</v>
      </c>
      <c r="AC123" s="24" t="str">
        <f>IFERROR(IF(AB123="","",IF(AB123&lt;=0.2,"Muy Baja",IF(AB123&lt;=0.4,"Baja",IF(AB123&lt;=0.6,"Media",IF(AB123&lt;=0.8,"Alta","Muy Alta"))))),"")</f>
        <v>Baja</v>
      </c>
      <c r="AD123" s="29">
        <f>+AB123</f>
        <v>0.36</v>
      </c>
      <c r="AE123" s="24" t="str">
        <f>IFERROR(IF(AF123="","",IF(AF123&lt;=0.2,"Leve",IF(AF123&lt;=0.4,"Menor",IF(AF123&lt;=0.6,"Moderado",IF(AF123&lt;=0.8,"Mayor","Catastrófico"))))),"")</f>
        <v>Mayor</v>
      </c>
      <c r="AF123" s="29">
        <f t="shared" si="57"/>
        <v>0.8</v>
      </c>
      <c r="AG123" s="25" t="str">
        <f>IFERROR(IF(OR(AND(AC123="Muy Baja",AE123="Leve"),AND(AC123="Muy Baja",AE123="Menor"),AND(AC123="Baja",AE123="Leve")),"Bajo",IF(OR(AND(AC123="Muy baja",AE123="Moderado"),AND(AC123="Baja",AE123="Menor"),AND(AC123="Baja",AE123="Moderado"),AND(AC123="Media",AE123="Leve"),AND(AC123="Media",AE123="Menor"),AND(AC123="Media",AE123="Moderado"),AND(AC123="Alta",AE123="Leve"),AND(AC123="Alta",AE123="Menor")),"Moderado",IF(OR(AND(AC123="Muy Baja",AE123="Mayor"),AND(AC123="Baja",AE123="Mayor"),AND(AC123="Media",AE123="Mayor"),AND(AC123="Alta",AE123="Moderado"),AND(AC123="Alta",AE123="Mayor"),AND(AC123="Muy Alta",AE123="Leve"),AND(AC123="Muy Alta",AE123="Menor"),AND(AC123="Muy Alta",AE123="Moderado"),AND(AC123="Muy Alta",AE123="Mayor")),"Alto",IF(OR(AND(AC123="Muy Baja",AE123="Catastrófico"),AND(AC123="Baja",AE123="Catastrófico"),AND(AC123="Media",AE123="Catastrófico"),AND(AC123="Alta",AE123="Catastrófico"),AND(AC123="Muy Alta",AE123="Catastrófico")),"Extremo","")))),"")</f>
        <v>Alto</v>
      </c>
      <c r="AH123" s="28" t="s">
        <v>56</v>
      </c>
      <c r="AI123" s="302"/>
      <c r="AJ123" s="302"/>
      <c r="AK123" s="302"/>
      <c r="AL123" s="302"/>
      <c r="AM123" s="302"/>
      <c r="AN123" s="302"/>
      <c r="AO123" s="8"/>
    </row>
    <row r="124" spans="1:41" s="3" customFormat="1" ht="27" customHeight="1" x14ac:dyDescent="0.3">
      <c r="A124" s="1"/>
      <c r="B124" s="626"/>
      <c r="C124" s="587"/>
      <c r="D124" s="579"/>
      <c r="E124" s="604"/>
      <c r="F124" s="604"/>
      <c r="G124" s="604"/>
      <c r="H124" s="919"/>
      <c r="I124" s="604"/>
      <c r="J124" s="604"/>
      <c r="K124" s="753"/>
      <c r="L124" s="754"/>
      <c r="M124" s="755"/>
      <c r="N124" s="754">
        <f>IF(NOT(ISERROR(MATCH(M124,_xlfn.ANCHORARRAY(H129),0))),#REF!&amp;"Por favor no seleccionar los criterios de impacto",M124)</f>
        <v>0</v>
      </c>
      <c r="O124" s="753"/>
      <c r="P124" s="754"/>
      <c r="Q124" s="1018"/>
      <c r="R124" s="37">
        <v>2</v>
      </c>
      <c r="S124" s="38"/>
      <c r="T124" s="38"/>
      <c r="U124" s="37" t="str">
        <f t="shared" ref="U124" si="65">IF(OR(V124="Preventivo",V124="Detectivo"),"Probabilidad",IF(V124="Correctivo","Impacto",""))</f>
        <v/>
      </c>
      <c r="V124" s="39"/>
      <c r="W124" s="39"/>
      <c r="X124" s="40" t="str">
        <f t="shared" ref="X124" si="66">IF(AND(V124="Preventivo",W124="Automático"),"50%",IF(AND(V124="Preventivo",W124="Manual"),"40%",IF(AND(V124="Detectivo",W124="Automático"),"40%",IF(AND(V124="Detectivo",W124="Manual"),"30%",IF(AND(V124="Correctivo",W124="Automático"),"35%",IF(AND(V124="Correctivo",W124="Manual"),"25%",""))))))</f>
        <v/>
      </c>
      <c r="Y124" s="39"/>
      <c r="Z124" s="39"/>
      <c r="AA124" s="39"/>
      <c r="AB124" s="483" t="str">
        <f t="shared" si="53"/>
        <v/>
      </c>
      <c r="AC124" s="42" t="str">
        <f t="shared" ref="AC124" si="67">IFERROR(IF(AB124="","",IF(AB124&lt;=0.2,"Muy Baja",IF(AB124&lt;=0.4,"Baja",IF(AB124&lt;=0.6,"Media",IF(AB124&lt;=0.8,"Alta","Muy Alta"))))),"")</f>
        <v/>
      </c>
      <c r="AD124" s="40" t="str">
        <f t="shared" ref="AD124" si="68">+AB124</f>
        <v/>
      </c>
      <c r="AE124" s="42" t="str">
        <f t="shared" ref="AE124" si="69">IFERROR(IF(AF124="","",IF(AF124&lt;=0.2,"Leve",IF(AF124&lt;=0.4,"Menor",IF(AF124&lt;=0.6,"Moderado",IF(AF124&lt;=0.8,"Mayor","Catastrófico"))))),"")</f>
        <v/>
      </c>
      <c r="AF124" s="40" t="str">
        <f t="shared" si="57"/>
        <v/>
      </c>
      <c r="AG124" s="43" t="str">
        <f t="shared" ref="AG124" si="70">IFERROR(IF(OR(AND(AC124="Muy Baja",AE124="Leve"),AND(AC124="Muy Baja",AE124="Menor"),AND(AC124="Baja",AE124="Leve")),"Bajo",IF(OR(AND(AC124="Muy baja",AE124="Moderado"),AND(AC124="Baja",AE124="Menor"),AND(AC124="Baja",AE124="Moderado"),AND(AC124="Media",AE124="Leve"),AND(AC124="Media",AE124="Menor"),AND(AC124="Media",AE124="Moderado"),AND(AC124="Alta",AE124="Leve"),AND(AC124="Alta",AE124="Menor")),"Moderado",IF(OR(AND(AC124="Muy Baja",AE124="Mayor"),AND(AC124="Baja",AE124="Mayor"),AND(AC124="Media",AE124="Mayor"),AND(AC124="Alta",AE124="Moderado"),AND(AC124="Alta",AE124="Mayor"),AND(AC124="Muy Alta",AE124="Leve"),AND(AC124="Muy Alta",AE124="Menor"),AND(AC124="Muy Alta",AE124="Moderado"),AND(AC124="Muy Alta",AE124="Mayor")),"Alto",IF(OR(AND(AC124="Muy Baja",AE124="Catastrófico"),AND(AC124="Baja",AE124="Catastrófico"),AND(AC124="Media",AE124="Catastrófico"),AND(AC124="Alta",AE124="Catastrófico"),AND(AC124="Muy Alta",AE124="Catastrófico")),"Extremo","")))),"")</f>
        <v/>
      </c>
      <c r="AH124" s="39"/>
      <c r="AI124" s="302"/>
      <c r="AJ124" s="302"/>
      <c r="AK124" s="302"/>
      <c r="AL124" s="302"/>
      <c r="AM124" s="302"/>
      <c r="AN124" s="302"/>
      <c r="AO124" s="8"/>
    </row>
    <row r="125" spans="1:41" s="3" customFormat="1" ht="27" customHeight="1" x14ac:dyDescent="0.3">
      <c r="A125" s="1"/>
      <c r="B125" s="626"/>
      <c r="C125" s="587"/>
      <c r="D125" s="579">
        <v>4</v>
      </c>
      <c r="E125" s="580" t="s">
        <v>573</v>
      </c>
      <c r="F125" s="1019" t="s">
        <v>216</v>
      </c>
      <c r="G125" s="1019" t="s">
        <v>217</v>
      </c>
      <c r="H125" s="1020" t="s">
        <v>218</v>
      </c>
      <c r="I125" s="580" t="s">
        <v>85</v>
      </c>
      <c r="J125" s="580" t="s">
        <v>93</v>
      </c>
      <c r="K125" s="582" t="s">
        <v>107</v>
      </c>
      <c r="L125" s="583">
        <f t="shared" ref="L125" si="71">IF(K125="","",IF(K125="Muy Baja",0.2,IF(K125="Baja",0.4,IF(K125="Media",0.6,IF(K125="Alta",0.8,IF(K125="Muy Alta",1,))))))</f>
        <v>0.6</v>
      </c>
      <c r="M125" s="584" t="s">
        <v>76</v>
      </c>
      <c r="N125" s="583" t="str">
        <f>IF(M125="","",IF(NOT(ISERROR(MATCH(M125,'[30]Tabla Impacto'!$B$37:$B$39,0))),'[30]Tabla Impacto'!$F$37&amp;"Por favor no seleccionar los criterios de impacto(Afectación Económica o presupuestal y Pérdida Reputacional)",M125))</f>
        <v xml:space="preserve">     Entre 100 y 500 SMLMV </v>
      </c>
      <c r="O125" s="582" t="str">
        <f>IF(OR(M125='[30]Tabla Impacto'!$F$25,M125='[30]Tabla Impacto'!$F$31),"Leve",IF(OR(M125='[30]Tabla Impacto'!$F$26,M125='[30]Tabla Impacto'!$F$32),"Menor",IF(OR(M125='[30]Tabla Impacto'!$F$27,M125='[30]Tabla Impacto'!$F$33,M125='[30]Tabla Impacto'!$F$37),"Moderado",IF(OR(M125='[30]Tabla Impacto'!$F$28,M125='[30]Tabla Impacto'!$F$34,M125='[30]Tabla Impacto'!$F$38),"Mayor",IF(OR(M125='[30]Tabla Impacto'!$F$29,M125='[30]Tabla Impacto'!$F$35,M125='[30]Tabla Impacto'!$F$39),"Catastrófico","")))))</f>
        <v>Mayor</v>
      </c>
      <c r="P125" s="583">
        <f t="shared" ref="P125" si="72">IF(O125="","",IF(O125="Leve",0.2,IF(O125="Menor",0.4,IF(O125="Moderado",0.6,IF(O125="Mayor",0.8,IF(O125="Catastrófico",1,))))))</f>
        <v>0.8</v>
      </c>
      <c r="Q125" s="585" t="str">
        <f t="shared" ref="Q125" si="73">IF(OR(AND(K125="Muy Baja",O125="Leve"),AND(K125="Muy Baja",O125="Menor"),AND(K125="Baja",O125="Leve")),"Bajo",IF(OR(AND(K125="Muy baja",O125="Moderado"),AND(K125="Baja",O125="Menor"),AND(K125="Baja",O125="Moderado"),AND(K125="Media",O125="Leve"),AND(K125="Media",O125="Menor"),AND(K125="Media",O125="Moderado"),AND(K125="Alta",O125="Leve"),AND(K125="Alta",O125="Menor")),"Moderado",IF(OR(AND(K125="Muy Baja",O125="Mayor"),AND(K125="Baja",O125="Mayor"),AND(K125="Media",O125="Mayor"),AND(K125="Alta",O125="Moderado"),AND(K125="Alta",O125="Mayor"),AND(K125="Muy Alta",O125="Leve"),AND(K125="Muy Alta",O125="Menor"),AND(K125="Muy Alta",O125="Moderado"),AND(K125="Muy Alta",O125="Mayor")),"Alto",IF(OR(AND(K125="Muy Baja",O125="Catastrófico"),AND(K125="Baja",O125="Catastrófico"),AND(K125="Media",O125="Catastrófico"),AND(K125="Alta",O125="Catastrófico"),AND(K125="Muy Alta",O125="Catastrófico")),"Extremo",""))))</f>
        <v>Alto</v>
      </c>
      <c r="R125" s="26">
        <v>1</v>
      </c>
      <c r="S125" s="27" t="s">
        <v>219</v>
      </c>
      <c r="T125" s="566">
        <v>15</v>
      </c>
      <c r="U125" s="26" t="s">
        <v>78</v>
      </c>
      <c r="V125" s="355" t="s">
        <v>84</v>
      </c>
      <c r="W125" s="28" t="s">
        <v>52</v>
      </c>
      <c r="X125" s="29" t="str">
        <f>IF(AND(V125="Preventivo",W125="Automático"),"50%",IF(AND(V125="Preventivo",W125="Manual"),"40%",IF(AND(V125="Detectivo",W125="Automático"),"40%",IF(AND(V125="Detectivo",W125="Manual"),"30%",IF(AND(V125="Correctivo",W125="Automático"),"35%",IF(AND(V125="Correctivo",W125="Manual"),"25%",""))))))</f>
        <v>40%</v>
      </c>
      <c r="Y125" s="28" t="s">
        <v>53</v>
      </c>
      <c r="Z125" s="28" t="s">
        <v>89</v>
      </c>
      <c r="AA125" s="28" t="s">
        <v>55</v>
      </c>
      <c r="AB125" s="478">
        <f t="shared" si="53"/>
        <v>0.36</v>
      </c>
      <c r="AC125" s="24" t="str">
        <f>IFERROR(IF(AB125="","",IF(AB125&lt;=0.2,"Muy Baja",IF(AB125&lt;=0.4,"Baja",IF(AB125&lt;=0.6,"Media",IF(AB125&lt;=0.8,"Alta","Muy Alta"))))),"")</f>
        <v>Baja</v>
      </c>
      <c r="AD125" s="29">
        <f>+AB125</f>
        <v>0.36</v>
      </c>
      <c r="AE125" s="24" t="str">
        <f>IFERROR(IF(AF125="","",IF(AF125&lt;=0.2,"Leve",IF(AF125&lt;=0.4,"Menor",IF(AF125&lt;=0.6,"Moderado",IF(AF125&lt;=0.8,"Mayor","Catastrófico"))))),"")</f>
        <v>Mayor</v>
      </c>
      <c r="AF125" s="29">
        <f t="shared" si="57"/>
        <v>0.8</v>
      </c>
      <c r="AG125" s="25" t="str">
        <f>IFERROR(IF(OR(AND(AC125="Muy Baja",AE125="Leve"),AND(AC125="Muy Baja",AE125="Menor"),AND(AC125="Baja",AE125="Leve")),"Bajo",IF(OR(AND(AC125="Muy baja",AE125="Moderado"),AND(AC125="Baja",AE125="Menor"),AND(AC125="Baja",AE125="Moderado"),AND(AC125="Media",AE125="Leve"),AND(AC125="Media",AE125="Menor"),AND(AC125="Media",AE125="Moderado"),AND(AC125="Alta",AE125="Leve"),AND(AC125="Alta",AE125="Menor")),"Moderado",IF(OR(AND(AC125="Muy Baja",AE125="Mayor"),AND(AC125="Baja",AE125="Mayor"),AND(AC125="Media",AE125="Mayor"),AND(AC125="Alta",AE125="Moderado"),AND(AC125="Alta",AE125="Mayor"),AND(AC125="Muy Alta",AE125="Leve"),AND(AC125="Muy Alta",AE125="Menor"),AND(AC125="Muy Alta",AE125="Moderado"),AND(AC125="Muy Alta",AE125="Mayor")),"Alto",IF(OR(AND(AC125="Muy Baja",AE125="Catastrófico"),AND(AC125="Baja",AE125="Catastrófico"),AND(AC125="Media",AE125="Catastrófico"),AND(AC125="Alta",AE125="Catastrófico"),AND(AC125="Muy Alta",AE125="Catastrófico")),"Extremo","")))),"")</f>
        <v>Alto</v>
      </c>
      <c r="AH125" s="355" t="s">
        <v>91</v>
      </c>
      <c r="AI125" s="302"/>
      <c r="AJ125" s="302"/>
      <c r="AK125" s="484"/>
      <c r="AL125" s="302"/>
      <c r="AM125" s="302"/>
      <c r="AN125" s="302"/>
      <c r="AO125" s="8"/>
    </row>
    <row r="126" spans="1:41" s="3" customFormat="1" ht="27" customHeight="1" x14ac:dyDescent="0.3">
      <c r="A126" s="1"/>
      <c r="B126" s="626"/>
      <c r="C126" s="1022"/>
      <c r="D126" s="579"/>
      <c r="E126" s="580"/>
      <c r="F126" s="1019"/>
      <c r="G126" s="1019"/>
      <c r="H126" s="1020"/>
      <c r="I126" s="580"/>
      <c r="J126" s="580"/>
      <c r="K126" s="582"/>
      <c r="L126" s="583"/>
      <c r="M126" s="584"/>
      <c r="N126" s="583">
        <f>IF(NOT(ISERROR(MATCH(M126,_xlfn.ANCHORARRAY(H129),0))),#REF!&amp;"Por favor no seleccionar los criterios de impacto",M126)</f>
        <v>0</v>
      </c>
      <c r="O126" s="582"/>
      <c r="P126" s="583"/>
      <c r="Q126" s="585"/>
      <c r="R126" s="26">
        <v>2</v>
      </c>
      <c r="S126" s="27" t="s">
        <v>648</v>
      </c>
      <c r="T126" s="566">
        <v>20</v>
      </c>
      <c r="U126" s="26" t="s">
        <v>78</v>
      </c>
      <c r="V126" s="355" t="s">
        <v>84</v>
      </c>
      <c r="W126" s="28" t="s">
        <v>52</v>
      </c>
      <c r="X126" s="29" t="str">
        <f t="shared" ref="X126" si="74">IF(AND(V126="Preventivo",W126="Automático"),"50%",IF(AND(V126="Preventivo",W126="Manual"),"40%",IF(AND(V126="Detectivo",W126="Automático"),"40%",IF(AND(V126="Detectivo",W126="Manual"),"30%",IF(AND(V126="Correctivo",W126="Automático"),"35%",IF(AND(V126="Correctivo",W126="Manual"),"25%",""))))))</f>
        <v>40%</v>
      </c>
      <c r="Y126" s="28" t="s">
        <v>53</v>
      </c>
      <c r="Z126" s="28" t="s">
        <v>89</v>
      </c>
      <c r="AA126" s="28" t="s">
        <v>55</v>
      </c>
      <c r="AB126" s="478">
        <f t="shared" si="53"/>
        <v>0</v>
      </c>
      <c r="AC126" s="24" t="str">
        <f t="shared" ref="AC126" si="75">IFERROR(IF(AB126="","",IF(AB126&lt;=0.2,"Muy Baja",IF(AB126&lt;=0.4,"Baja",IF(AB126&lt;=0.6,"Media",IF(AB126&lt;=0.8,"Alta","Muy Alta"))))),"")</f>
        <v>Muy Baja</v>
      </c>
      <c r="AD126" s="29">
        <f t="shared" ref="AD126" si="76">+AB126</f>
        <v>0</v>
      </c>
      <c r="AE126" s="24" t="str">
        <f t="shared" ref="AE126" si="77">IFERROR(IF(AF126="","",IF(AF126&lt;=0.2,"Leve",IF(AF126&lt;=0.4,"Menor",IF(AF126&lt;=0.6,"Moderado",IF(AF126&lt;=0.8,"Mayor","Catastrófico"))))),"")</f>
        <v>Leve</v>
      </c>
      <c r="AF126" s="29">
        <f t="shared" si="57"/>
        <v>0</v>
      </c>
      <c r="AG126" s="25" t="str">
        <f t="shared" ref="AG126" si="78">IFERROR(IF(OR(AND(AC126="Muy Baja",AE126="Leve"),AND(AC126="Muy Baja",AE126="Menor"),AND(AC126="Baja",AE126="Leve")),"Bajo",IF(OR(AND(AC126="Muy baja",AE126="Moderado"),AND(AC126="Baja",AE126="Menor"),AND(AC126="Baja",AE126="Moderado"),AND(AC126="Media",AE126="Leve"),AND(AC126="Media",AE126="Menor"),AND(AC126="Media",AE126="Moderado"),AND(AC126="Alta",AE126="Leve"),AND(AC126="Alta",AE126="Menor")),"Moderado",IF(OR(AND(AC126="Muy Baja",AE126="Mayor"),AND(AC126="Baja",AE126="Mayor"),AND(AC126="Media",AE126="Mayor"),AND(AC126="Alta",AE126="Moderado"),AND(AC126="Alta",AE126="Mayor"),AND(AC126="Muy Alta",AE126="Leve"),AND(AC126="Muy Alta",AE126="Menor"),AND(AC126="Muy Alta",AE126="Moderado"),AND(AC126="Muy Alta",AE126="Mayor")),"Alto",IF(OR(AND(AC126="Muy Baja",AE126="Catastrófico"),AND(AC126="Baja",AE126="Catastrófico"),AND(AC126="Media",AE126="Catastrófico"),AND(AC126="Alta",AE126="Catastrófico"),AND(AC126="Muy Alta",AE126="Catastrófico")),"Extremo","")))),"")</f>
        <v>Bajo</v>
      </c>
      <c r="AH126" s="355" t="s">
        <v>91</v>
      </c>
      <c r="AI126" s="302"/>
      <c r="AJ126" s="302"/>
      <c r="AK126" s="484"/>
      <c r="AL126" s="302"/>
      <c r="AM126" s="302"/>
      <c r="AN126" s="302"/>
      <c r="AO126" s="8"/>
    </row>
    <row r="127" spans="1:41" s="3" customFormat="1" ht="27" customHeight="1" thickBot="1" x14ac:dyDescent="0.35">
      <c r="A127" s="1"/>
      <c r="B127" s="652"/>
      <c r="C127" s="578"/>
      <c r="D127" s="922"/>
      <c r="E127" s="923"/>
      <c r="F127" s="924"/>
      <c r="G127" s="925"/>
      <c r="H127" s="476"/>
      <c r="I127" s="260"/>
      <c r="J127" s="261"/>
      <c r="K127" s="261"/>
      <c r="L127" s="261"/>
      <c r="M127" s="261"/>
      <c r="N127" s="261"/>
      <c r="O127" s="261"/>
      <c r="P127" s="260"/>
      <c r="Q127" s="260"/>
      <c r="R127" s="477"/>
      <c r="S127" s="477"/>
      <c r="T127" s="266"/>
      <c r="U127" s="266"/>
      <c r="V127" s="266"/>
      <c r="W127" s="266"/>
      <c r="X127" s="266"/>
      <c r="Y127" s="477"/>
      <c r="Z127" s="266"/>
      <c r="AA127" s="266"/>
      <c r="AB127" s="477"/>
      <c r="AC127" s="266"/>
      <c r="AD127" s="266"/>
      <c r="AE127" s="261"/>
      <c r="AF127" s="267"/>
      <c r="AG127" s="84"/>
      <c r="AH127" s="267"/>
      <c r="AI127" s="267"/>
      <c r="AJ127" s="267"/>
      <c r="AK127" s="484"/>
      <c r="AL127" s="485"/>
      <c r="AM127" s="267"/>
      <c r="AN127" s="365"/>
      <c r="AO127" s="8"/>
    </row>
    <row r="128" spans="1:41" s="3" customFormat="1" ht="27" customHeight="1" thickTop="1" thickBot="1" x14ac:dyDescent="0.35">
      <c r="A128" s="1"/>
      <c r="B128" s="625" t="s">
        <v>542</v>
      </c>
      <c r="C128" s="48" t="s">
        <v>1</v>
      </c>
      <c r="D128" s="48" t="s">
        <v>2</v>
      </c>
      <c r="E128" s="49" t="s">
        <v>6</v>
      </c>
      <c r="F128" s="49" t="s">
        <v>7</v>
      </c>
      <c r="G128" s="49" t="s">
        <v>8</v>
      </c>
      <c r="H128" s="49" t="s">
        <v>9</v>
      </c>
      <c r="I128" s="49" t="s">
        <v>10</v>
      </c>
      <c r="J128" s="48" t="s">
        <v>11</v>
      </c>
      <c r="K128" s="48" t="s">
        <v>12</v>
      </c>
      <c r="L128" s="48" t="s">
        <v>13</v>
      </c>
      <c r="M128" s="48" t="s">
        <v>14</v>
      </c>
      <c r="N128" s="48" t="s">
        <v>15</v>
      </c>
      <c r="O128" s="48" t="s">
        <v>16</v>
      </c>
      <c r="P128" s="48" t="s">
        <v>13</v>
      </c>
      <c r="Q128" s="48" t="s">
        <v>17</v>
      </c>
      <c r="R128" s="48" t="s">
        <v>18</v>
      </c>
      <c r="S128" s="48" t="s">
        <v>19</v>
      </c>
      <c r="T128" s="48" t="s">
        <v>20</v>
      </c>
      <c r="U128" s="48" t="s">
        <v>21</v>
      </c>
      <c r="V128" s="48" t="s">
        <v>35</v>
      </c>
      <c r="W128" s="48" t="s">
        <v>36</v>
      </c>
      <c r="X128" s="48" t="s">
        <v>37</v>
      </c>
      <c r="Y128" s="48" t="s">
        <v>38</v>
      </c>
      <c r="Z128" s="48" t="s">
        <v>39</v>
      </c>
      <c r="AA128" s="49" t="s">
        <v>40</v>
      </c>
      <c r="AB128" s="48" t="s">
        <v>24</v>
      </c>
      <c r="AC128" s="49" t="s">
        <v>25</v>
      </c>
      <c r="AD128" s="49" t="s">
        <v>13</v>
      </c>
      <c r="AE128" s="49" t="s">
        <v>26</v>
      </c>
      <c r="AF128" s="49" t="s">
        <v>13</v>
      </c>
      <c r="AG128" s="48" t="s">
        <v>27</v>
      </c>
      <c r="AH128" s="49" t="s">
        <v>28</v>
      </c>
      <c r="AI128" s="306" t="s">
        <v>70</v>
      </c>
      <c r="AJ128" s="307" t="s">
        <v>30</v>
      </c>
      <c r="AK128" s="306" t="s">
        <v>31</v>
      </c>
      <c r="AL128" s="306" t="s">
        <v>32</v>
      </c>
      <c r="AM128" s="307" t="s">
        <v>33</v>
      </c>
      <c r="AN128" s="307" t="s">
        <v>34</v>
      </c>
      <c r="AO128" s="8"/>
    </row>
    <row r="129" spans="1:41" s="3" customFormat="1" ht="27" customHeight="1" thickBot="1" x14ac:dyDescent="0.35">
      <c r="A129" s="1"/>
      <c r="B129" s="626"/>
      <c r="C129" s="597" t="s">
        <v>538</v>
      </c>
      <c r="D129" s="598"/>
      <c r="E129" s="598"/>
      <c r="F129" s="598"/>
      <c r="G129" s="598"/>
      <c r="H129" s="598"/>
      <c r="I129" s="598"/>
      <c r="J129" s="598"/>
      <c r="K129" s="598"/>
      <c r="L129" s="598"/>
      <c r="M129" s="598"/>
      <c r="N129" s="598"/>
      <c r="O129" s="598"/>
      <c r="P129" s="598"/>
      <c r="Q129" s="598"/>
      <c r="R129" s="598"/>
      <c r="S129" s="598"/>
      <c r="T129" s="598"/>
      <c r="U129" s="598"/>
      <c r="V129" s="598"/>
      <c r="W129" s="598"/>
      <c r="X129" s="598"/>
      <c r="Y129" s="598"/>
      <c r="Z129" s="598"/>
      <c r="AA129" s="598"/>
      <c r="AB129" s="598"/>
      <c r="AC129" s="598"/>
      <c r="AD129" s="598"/>
      <c r="AE129" s="598"/>
      <c r="AF129" s="598"/>
      <c r="AG129" s="598"/>
      <c r="AH129" s="599"/>
      <c r="AI129" s="70"/>
      <c r="AJ129" s="70"/>
      <c r="AK129" s="70"/>
      <c r="AL129" s="70"/>
      <c r="AM129" s="70"/>
      <c r="AN129" s="70"/>
      <c r="AO129" s="8"/>
    </row>
    <row r="130" spans="1:41" s="3" customFormat="1" ht="27" customHeight="1" x14ac:dyDescent="0.3">
      <c r="A130" s="1"/>
      <c r="B130" s="626"/>
      <c r="C130" s="926" t="s">
        <v>243</v>
      </c>
      <c r="D130" s="660">
        <v>1</v>
      </c>
      <c r="E130" s="605" t="s">
        <v>112</v>
      </c>
      <c r="F130" s="605" t="s">
        <v>244</v>
      </c>
      <c r="G130" s="605" t="s">
        <v>245</v>
      </c>
      <c r="H130" s="662" t="s">
        <v>246</v>
      </c>
      <c r="I130" s="605" t="s">
        <v>85</v>
      </c>
      <c r="J130" s="605" t="s">
        <v>155</v>
      </c>
      <c r="K130" s="606" t="s">
        <v>156</v>
      </c>
      <c r="L130" s="607">
        <f>IF(K130="","",IF(K130="Muy Baja",0.2,IF(K130="Baja",0.4,IF(K130="Media",0.6,IF(K130="Alta",0.8,IF(K130="Muy Alta",1,))))))</f>
        <v>1</v>
      </c>
      <c r="M130" s="744" t="s">
        <v>136</v>
      </c>
      <c r="N130" s="607" t="str">
        <f>IF(M130="","",IF(NOT(ISERROR(MATCH(M130,'[15]Tabla Impacto'!$B$37:$B$39,0))),'[15]Tabla Impacto'!$F$37&amp;"Por favor no seleccionar los criterios de impacto(Afectación Económica o presupuestal y Pérdida Reputacional)",M130))</f>
        <v xml:space="preserve">     Genera consecuencias catastroficas sobre la entidad</v>
      </c>
      <c r="O130" s="763" t="s">
        <v>187</v>
      </c>
      <c r="P130" s="607">
        <v>1</v>
      </c>
      <c r="Q130" s="608" t="s">
        <v>158</v>
      </c>
      <c r="R130" s="931">
        <v>1</v>
      </c>
      <c r="S130" s="929" t="s">
        <v>247</v>
      </c>
      <c r="T130" s="929" t="s">
        <v>248</v>
      </c>
      <c r="U130" s="931" t="str">
        <f>IF(OR(V130="Preventivo",V130="Detectivo"),"Probabilidad",IF(V130="Correctivo","Impacto",""))</f>
        <v>Probabilidad</v>
      </c>
      <c r="V130" s="824" t="s">
        <v>84</v>
      </c>
      <c r="W130" s="824" t="s">
        <v>52</v>
      </c>
      <c r="X130" s="611" t="str">
        <f>IF(AND(V130="Preventivo",W130="Automático"),"50%",IF(AND(V130="Preventivo",W130="Manual"),"40%",IF(AND(V130="Detectivo",W130="Automático"),"40%",IF(AND(V130="Detectivo",W130="Manual"),"30%",IF(AND(V130="Correctivo",W130="Automático"),"35%",IF(AND(V130="Correctivo",W130="Manual"),"25%",""))))))</f>
        <v>40%</v>
      </c>
      <c r="Y130" s="824" t="s">
        <v>53</v>
      </c>
      <c r="Z130" s="824" t="s">
        <v>54</v>
      </c>
      <c r="AA130" s="824" t="s">
        <v>90</v>
      </c>
      <c r="AB130" s="609">
        <f>IFERROR(IF(U130="Probabilidad",(L130-(+L130*X130)),IF(U130="Impacto",L130,"")),"")</f>
        <v>0.6</v>
      </c>
      <c r="AC130" s="606" t="str">
        <f>IFERROR(IF(AB130="","",IF(AB130&lt;=0.2,"Muy Baja",IF(AB130&lt;=0.4,"Baja",IF(AB130&lt;=0.6,"Media",IF(AB130&lt;=0.8,"Alta","Muy Alta"))))),"")</f>
        <v>Media</v>
      </c>
      <c r="AD130" s="611">
        <f>+AB130</f>
        <v>0.6</v>
      </c>
      <c r="AE130" s="606" t="str">
        <f>IFERROR(IF(AF130="","",IF(AF130&lt;=0.2,"Leve",IF(AF130&lt;=0.4,"Menor",IF(AF130&lt;=0.6,"Moderado",IF(AF130&lt;=0.8,"Mayor","Catastrófico"))))),"")</f>
        <v>Catastrófico</v>
      </c>
      <c r="AF130" s="611">
        <f>IFERROR(IF(U130="Impacto",(P130-(+P130*X130)),IF(U130="Probabilidad",P130,"")),"")</f>
        <v>1</v>
      </c>
      <c r="AG130" s="608" t="str">
        <f>IFERROR(IF(OR(AND(AC130="Muy Baja",AE130="Leve"),AND(AC130="Muy Baja",AE130="Menor"),AND(AC130="Baja",AE130="Leve")),"Bajo",IF(OR(AND(AC130="Muy baja",AE130="Moderado"),AND(AC130="Baja",AE130="Menor"),AND(AC130="Baja",AE130="Moderado"),AND(AC130="Media",AE130="Leve"),AND(AC130="Media",AE130="Menor"),AND(AC130="Media",AE130="Moderado"),AND(AC130="Alta",AE130="Leve"),AND(AC130="Alta",AE130="Menor")),"Moderado",IF(OR(AND(AC130="Muy Baja",AE130="Mayor"),AND(AC130="Baja",AE130="Mayor"),AND(AC130="Media",AE130="Mayor"),AND(AC130="Alta",AE130="Moderado"),AND(AC130="Alta",AE130="Mayor"),AND(AC130="Muy Alta",AE130="Leve"),AND(AC130="Muy Alta",AE130="Menor"),AND(AC130="Muy Alta",AE130="Moderado"),AND(AC130="Muy Alta",AE130="Mayor")),"Alto",IF(OR(AND(AC130="Muy Baja",AE130="Catastrófico"),AND(AC130="Baja",AE130="Catastrófico"),AND(AC130="Media",AE130="Catastrófico"),AND(AC130="Alta",AE130="Catastrófico"),AND(AC130="Muy Alta",AE130="Catastrófico")),"Extremo","")))),"")</f>
        <v>Extremo</v>
      </c>
      <c r="AH130" s="605" t="s">
        <v>91</v>
      </c>
      <c r="AI130" s="580" t="s">
        <v>249</v>
      </c>
      <c r="AJ130" s="580" t="s">
        <v>250</v>
      </c>
      <c r="AK130" s="933" t="s">
        <v>251</v>
      </c>
      <c r="AL130" s="933" t="s">
        <v>252</v>
      </c>
      <c r="AM130" s="580" t="s">
        <v>223</v>
      </c>
      <c r="AN130" s="825" t="s">
        <v>109</v>
      </c>
      <c r="AO130" s="8"/>
    </row>
    <row r="131" spans="1:41" s="3" customFormat="1" ht="27" customHeight="1" x14ac:dyDescent="0.3">
      <c r="A131" s="1"/>
      <c r="B131" s="626"/>
      <c r="C131" s="927"/>
      <c r="D131" s="661"/>
      <c r="E131" s="580"/>
      <c r="F131" s="580"/>
      <c r="G131" s="580"/>
      <c r="H131" s="581"/>
      <c r="I131" s="580"/>
      <c r="J131" s="580"/>
      <c r="K131" s="582"/>
      <c r="L131" s="583"/>
      <c r="M131" s="584"/>
      <c r="N131" s="583">
        <f>IF(NOT(ISERROR(MATCH(M131,_xlfn.ANCHORARRAY(H134),0))),#REF!&amp;"Por favor no seleccionar los criterios de impacto",M131)</f>
        <v>0</v>
      </c>
      <c r="O131" s="764"/>
      <c r="P131" s="583"/>
      <c r="Q131" s="585"/>
      <c r="R131" s="932"/>
      <c r="S131" s="930"/>
      <c r="T131" s="930"/>
      <c r="U131" s="932"/>
      <c r="V131" s="825"/>
      <c r="W131" s="825"/>
      <c r="X131" s="612"/>
      <c r="Y131" s="825"/>
      <c r="Z131" s="825"/>
      <c r="AA131" s="825"/>
      <c r="AB131" s="610"/>
      <c r="AC131" s="582"/>
      <c r="AD131" s="612"/>
      <c r="AE131" s="582"/>
      <c r="AF131" s="612"/>
      <c r="AG131" s="585"/>
      <c r="AH131" s="580"/>
      <c r="AI131" s="580"/>
      <c r="AJ131" s="580"/>
      <c r="AK131" s="933"/>
      <c r="AL131" s="933"/>
      <c r="AM131" s="580"/>
      <c r="AN131" s="825"/>
      <c r="AO131" s="8"/>
    </row>
    <row r="132" spans="1:41" s="3" customFormat="1" ht="27" customHeight="1" x14ac:dyDescent="0.3">
      <c r="A132" s="1"/>
      <c r="B132" s="626"/>
      <c r="C132" s="927"/>
      <c r="D132" s="918">
        <v>2</v>
      </c>
      <c r="E132" s="580" t="s">
        <v>42</v>
      </c>
      <c r="F132" s="580" t="s">
        <v>253</v>
      </c>
      <c r="G132" s="580" t="s">
        <v>254</v>
      </c>
      <c r="H132" s="581" t="s">
        <v>255</v>
      </c>
      <c r="I132" s="580" t="s">
        <v>85</v>
      </c>
      <c r="J132" s="580" t="s">
        <v>155</v>
      </c>
      <c r="K132" s="606" t="s">
        <v>156</v>
      </c>
      <c r="L132" s="583">
        <f>IF(K132="","",IF(K132="Muy Baja",0.2,IF(K132="Baja",0.4,IF(K132="Media",0.6,IF(K132="Alta",0.8,IF(K132="Muy Alta",1,))))))</f>
        <v>1</v>
      </c>
      <c r="M132" s="584" t="s">
        <v>256</v>
      </c>
      <c r="N132" s="583" t="str">
        <f>IF(M132="","",IF(NOT(ISERROR(MATCH(M132,'[15]Tabla Impacto'!$B$37:$B$39,0))),'[15]Tabla Impacto'!$F$37&amp;"Por favor no seleccionar los criterios de impacto(Afectación Económica o presupuestal y Pérdida Reputacional)",M132))</f>
        <v xml:space="preserve">     El riesgo afecta la imagen de la entidad con algunos usuarios de relevancia frente al logro de los objetivos</v>
      </c>
      <c r="O132" s="742" t="s">
        <v>636</v>
      </c>
      <c r="P132" s="583">
        <v>0.6</v>
      </c>
      <c r="Q132" s="585" t="s">
        <v>207</v>
      </c>
      <c r="R132" s="26">
        <v>1</v>
      </c>
      <c r="S132" s="930" t="s">
        <v>257</v>
      </c>
      <c r="T132" s="930" t="s">
        <v>258</v>
      </c>
      <c r="U132" s="932" t="str">
        <f>IF(OR(V132="Preventivo",V132="Detectivo"),"Probabilidad",IF(V132="Correctivo","Impacto",""))</f>
        <v>Probabilidad</v>
      </c>
      <c r="V132" s="825" t="s">
        <v>84</v>
      </c>
      <c r="W132" s="825" t="s">
        <v>52</v>
      </c>
      <c r="X132" s="612" t="str">
        <f>IF(AND(V132="Preventivo",W132="Automático"),"50%",IF(AND(V132="Preventivo",W132="Manual"),"40%",IF(AND(V132="Detectivo",W132="Automático"),"40%",IF(AND(V132="Detectivo",W132="Manual"),"30%",IF(AND(V132="Correctivo",W132="Automático"),"35%",IF(AND(V132="Correctivo",W132="Manual"),"25%",""))))))</f>
        <v>40%</v>
      </c>
      <c r="Y132" s="825" t="s">
        <v>53</v>
      </c>
      <c r="Z132" s="825" t="s">
        <v>54</v>
      </c>
      <c r="AA132" s="825" t="s">
        <v>55</v>
      </c>
      <c r="AB132" s="610">
        <f>IFERROR(IF(U132="Probabilidad",(L132-(+L132*X132)),IF(U132="Impacto",L132,"")),"")</f>
        <v>0.6</v>
      </c>
      <c r="AC132" s="582" t="str">
        <f>IFERROR(IF(AB132="","",IF(AB132&lt;=0.2,"Muy Baja",IF(AB132&lt;=0.4,"Baja",IF(AB132&lt;=0.6,"Media",IF(AB132&lt;=0.8,"Alta","Muy Alta"))))),"")</f>
        <v>Media</v>
      </c>
      <c r="AD132" s="612">
        <f>+AB132</f>
        <v>0.6</v>
      </c>
      <c r="AE132" s="582" t="str">
        <f>IFERROR(IF(AF132="","",IF(AF132&lt;=0.2,"Leve",IF(AF132&lt;=0.4,"Menor",IF(AF132&lt;=0.6,"Moderado",IF(AF132&lt;=0.8,"Mayor","Catastrófico"))))),"")</f>
        <v>Moderado</v>
      </c>
      <c r="AF132" s="612">
        <f>IFERROR(IF(U132="Impacto",(P132-(+P132*X132)),IF(U132="Probabilidad",P132,"")),"")</f>
        <v>0.6</v>
      </c>
      <c r="AG132" s="585" t="str">
        <f>IFERROR(IF(OR(AND(AC132="Muy Baja",AE132="Leve"),AND(AC132="Muy Baja",AE132="Menor"),AND(AC132="Baja",AE132="Leve")),"Bajo",IF(OR(AND(AC132="Muy baja",AE132="Moderado"),AND(AC132="Baja",AE132="Menor"),AND(AC132="Baja",AE132="Moderado"),AND(AC132="Media",AE132="Leve"),AND(AC132="Media",AE132="Menor"),AND(AC132="Media",AE132="Moderado"),AND(AC132="Alta",AE132="Leve"),AND(AC132="Alta",AE132="Menor")),"Moderado",IF(OR(AND(AC132="Muy Baja",AE132="Mayor"),AND(AC132="Baja",AE132="Mayor"),AND(AC132="Media",AE132="Mayor"),AND(AC132="Alta",AE132="Moderado"),AND(AC132="Alta",AE132="Mayor"),AND(AC132="Muy Alta",AE132="Leve"),AND(AC132="Muy Alta",AE132="Menor"),AND(AC132="Muy Alta",AE132="Moderado"),AND(AC132="Muy Alta",AE132="Mayor")),"Alto",IF(OR(AND(AC132="Muy Baja",AE132="Catastrófico"),AND(AC132="Baja",AE132="Catastrófico"),AND(AC132="Media",AE132="Catastrófico"),AND(AC132="Alta",AE132="Catastrófico"),AND(AC132="Muy Alta",AE132="Catastrófico")),"Extremo","")))),"")</f>
        <v>Moderado</v>
      </c>
      <c r="AH132" s="580" t="s">
        <v>91</v>
      </c>
      <c r="AI132" s="580" t="s">
        <v>249</v>
      </c>
      <c r="AJ132" s="580" t="s">
        <v>250</v>
      </c>
      <c r="AK132" s="933" t="s">
        <v>251</v>
      </c>
      <c r="AL132" s="933" t="s">
        <v>252</v>
      </c>
      <c r="AM132" s="580" t="s">
        <v>259</v>
      </c>
      <c r="AN132" s="825" t="s">
        <v>109</v>
      </c>
      <c r="AO132" s="8"/>
    </row>
    <row r="133" spans="1:41" s="3" customFormat="1" ht="27" customHeight="1" x14ac:dyDescent="0.3">
      <c r="A133" s="1"/>
      <c r="B133" s="626"/>
      <c r="C133" s="927"/>
      <c r="D133" s="661"/>
      <c r="E133" s="580"/>
      <c r="F133" s="580"/>
      <c r="G133" s="580"/>
      <c r="H133" s="581"/>
      <c r="I133" s="580"/>
      <c r="J133" s="580"/>
      <c r="K133" s="582"/>
      <c r="L133" s="583"/>
      <c r="M133" s="584"/>
      <c r="N133" s="583">
        <f>IF(NOT(ISERROR(MATCH(M133,_xlfn.ANCHORARRAY(H167),0))),#REF!&amp;"Por favor no seleccionar los criterios de impacto",M133)</f>
        <v>0</v>
      </c>
      <c r="O133" s="742"/>
      <c r="P133" s="583"/>
      <c r="Q133" s="585"/>
      <c r="R133" s="26">
        <v>2</v>
      </c>
      <c r="S133" s="930"/>
      <c r="T133" s="930"/>
      <c r="U133" s="932"/>
      <c r="V133" s="825"/>
      <c r="W133" s="825"/>
      <c r="X133" s="612"/>
      <c r="Y133" s="825"/>
      <c r="Z133" s="825"/>
      <c r="AA133" s="825"/>
      <c r="AB133" s="610"/>
      <c r="AC133" s="582"/>
      <c r="AD133" s="612"/>
      <c r="AE133" s="582"/>
      <c r="AF133" s="612"/>
      <c r="AG133" s="585"/>
      <c r="AH133" s="580"/>
      <c r="AI133" s="580"/>
      <c r="AJ133" s="580"/>
      <c r="AK133" s="933"/>
      <c r="AL133" s="933"/>
      <c r="AM133" s="580"/>
      <c r="AN133" s="825"/>
      <c r="AO133" s="8"/>
    </row>
    <row r="134" spans="1:41" s="3" customFormat="1" ht="27" customHeight="1" x14ac:dyDescent="0.3">
      <c r="A134" s="1"/>
      <c r="B134" s="626"/>
      <c r="C134" s="927"/>
      <c r="D134" s="918">
        <v>3</v>
      </c>
      <c r="E134" s="580" t="s">
        <v>112</v>
      </c>
      <c r="F134" s="580" t="s">
        <v>260</v>
      </c>
      <c r="G134" s="580" t="s">
        <v>261</v>
      </c>
      <c r="H134" s="581" t="s">
        <v>262</v>
      </c>
      <c r="I134" s="580" t="s">
        <v>85</v>
      </c>
      <c r="J134" s="580" t="s">
        <v>155</v>
      </c>
      <c r="K134" s="606" t="s">
        <v>156</v>
      </c>
      <c r="L134" s="583">
        <f>IF(K134="","",IF(K134="Muy Baja",0.2,IF(K134="Baja",0.4,IF(K134="Media",0.6,IF(K134="Alta",0.8,IF(K134="Muy Alta",1,))))))</f>
        <v>1</v>
      </c>
      <c r="M134" s="584" t="s">
        <v>142</v>
      </c>
      <c r="N134" s="583" t="str">
        <f>IF(M134="","",IF(NOT(ISERROR(MATCH(M134,'[15]Tabla Impacto'!$B$37:$B$39,0))),'[15]Tabla Impacto'!$F$37&amp;"Por favor no seleccionar los criterios de impacto(Afectación Económica o presupuestal y Pérdida Reputacional)",M134))</f>
        <v xml:space="preserve">     Genera altas consecuencias sobre la entidad</v>
      </c>
      <c r="O134" s="582" t="s">
        <v>119</v>
      </c>
      <c r="P134" s="583">
        <f>IF(O134="","",IF(O134="Leve",0.2,IF(O134="Menor",0.4,IF(O134="Moderado",0.6,IF(O134="Mayor",0.8,IF(O134="Catastrófico",1,))))))</f>
        <v>0.8</v>
      </c>
      <c r="Q134" s="585" t="str">
        <f>IF(OR(AND(K134="Muy Baja",O134="Leve"),AND(K134="Muy Baja",O134="Menor"),AND(K134="Baja",O134="Leve")),"Bajo",IF(OR(AND(K134="Muy baja",O134="Moderado"),AND(K134="Baja",O134="Menor"),AND(K134="Baja",O134="Moderado"),AND(K134="Media",O134="Leve"),AND(K134="Media",O134="Menor"),AND(K134="Media",O134="Moderado"),AND(K134="Alta",O134="Leve"),AND(K134="Alta",O134="Menor")),"Moderado",IF(OR(AND(K134="Muy Baja",O134="Mayor"),AND(K134="Baja",O134="Mayor"),AND(K134="Media",O134="Mayor"),AND(K134="Alta",O134="Moderado"),AND(K134="Alta",O134="Mayor"),AND(K134="Muy Alta",O134="Leve"),AND(K134="Muy Alta",O134="Menor"),AND(K134="Muy Alta",O134="Moderado"),AND(K134="Muy Alta",O134="Mayor")),"Alto",IF(OR(AND(K134="Muy Baja",O134="Catastrófico"),AND(K134="Baja",O134="Catastrófico"),AND(K134="Media",O134="Catastrófico"),AND(K134="Alta",O134="Catastrófico"),AND(K134="Muy Alta",O134="Catastrófico")),"Extremo",""))))</f>
        <v>Alto</v>
      </c>
      <c r="R134" s="26">
        <v>1</v>
      </c>
      <c r="S134" s="930" t="s">
        <v>263</v>
      </c>
      <c r="T134" s="930" t="s">
        <v>264</v>
      </c>
      <c r="U134" s="932" t="str">
        <f>IF(OR(V134="Preventivo",V134="Detectivo"),"Probabilidad",IF(V134="Correctivo","Impacto",""))</f>
        <v>Probabilidad</v>
      </c>
      <c r="V134" s="825" t="s">
        <v>84</v>
      </c>
      <c r="W134" s="825" t="s">
        <v>52</v>
      </c>
      <c r="X134" s="612" t="str">
        <f>IF(AND(V134="Preventivo",W134="Automático"),"50%",IF(AND(V134="Preventivo",W134="Manual"),"40%",IF(AND(V134="Detectivo",W134="Automático"),"40%",IF(AND(V134="Detectivo",W134="Manual"),"30%",IF(AND(V134="Correctivo",W134="Automático"),"35%",IF(AND(V134="Correctivo",W134="Manual"),"25%",""))))))</f>
        <v>40%</v>
      </c>
      <c r="Y134" s="825" t="s">
        <v>53</v>
      </c>
      <c r="Z134" s="825" t="s">
        <v>54</v>
      </c>
      <c r="AA134" s="825" t="s">
        <v>55</v>
      </c>
      <c r="AB134" s="610">
        <f>IFERROR(IF(U134="Probabilidad",(L134-(+L134*X134)),IF(U134="Impacto",L134,"")),"")</f>
        <v>0.6</v>
      </c>
      <c r="AC134" s="582" t="str">
        <f>IFERROR(IF(AB134="","",IF(AB134&lt;=0.2,"Muy Baja",IF(AB134&lt;=0.4,"Baja",IF(AB134&lt;=0.6,"Media",IF(AB134&lt;=0.8,"Alta","Muy Alta"))))),"")</f>
        <v>Media</v>
      </c>
      <c r="AD134" s="612">
        <f>+AB134</f>
        <v>0.6</v>
      </c>
      <c r="AE134" s="582" t="str">
        <f>IFERROR(IF(AF134="","",IF(AF134&lt;=0.2,"Leve",IF(AF134&lt;=0.4,"Menor",IF(AF134&lt;=0.6,"Moderado",IF(AF134&lt;=0.8,"Mayor","Catastrófico"))))),"")</f>
        <v>Mayor</v>
      </c>
      <c r="AF134" s="612">
        <f>IFERROR(IF(U134="Impacto",(P134-(+P134*X134)),IF(U134="Probabilidad",P134,"")),"")</f>
        <v>0.8</v>
      </c>
      <c r="AG134" s="585" t="str">
        <f>IFERROR(IF(OR(AND(AC134="Muy Baja",AE134="Leve"),AND(AC134="Muy Baja",AE134="Menor"),AND(AC134="Baja",AE134="Leve")),"Bajo",IF(OR(AND(AC134="Muy baja",AE134="Moderado"),AND(AC134="Baja",AE134="Menor"),AND(AC134="Baja",AE134="Moderado"),AND(AC134="Media",AE134="Leve"),AND(AC134="Media",AE134="Menor"),AND(AC134="Media",AE134="Moderado"),AND(AC134="Alta",AE134="Leve"),AND(AC134="Alta",AE134="Menor")),"Moderado",IF(OR(AND(AC134="Muy Baja",AE134="Mayor"),AND(AC134="Baja",AE134="Mayor"),AND(AC134="Media",AE134="Mayor"),AND(AC134="Alta",AE134="Moderado"),AND(AC134="Alta",AE134="Mayor"),AND(AC134="Muy Alta",AE134="Leve"),AND(AC134="Muy Alta",AE134="Menor"),AND(AC134="Muy Alta",AE134="Moderado"),AND(AC134="Muy Alta",AE134="Mayor")),"Alto",IF(OR(AND(AC134="Muy Baja",AE134="Catastrófico"),AND(AC134="Baja",AE134="Catastrófico"),AND(AC134="Media",AE134="Catastrófico"),AND(AC134="Alta",AE134="Catastrófico"),AND(AC134="Muy Alta",AE134="Catastrófico")),"Extremo","")))),"")</f>
        <v>Alto</v>
      </c>
      <c r="AH134" s="580" t="s">
        <v>265</v>
      </c>
      <c r="AI134" s="580" t="s">
        <v>249</v>
      </c>
      <c r="AJ134" s="580" t="s">
        <v>250</v>
      </c>
      <c r="AK134" s="933" t="s">
        <v>251</v>
      </c>
      <c r="AL134" s="933" t="s">
        <v>252</v>
      </c>
      <c r="AM134" s="580" t="s">
        <v>259</v>
      </c>
      <c r="AN134" s="825" t="s">
        <v>109</v>
      </c>
      <c r="AO134" s="8"/>
    </row>
    <row r="135" spans="1:41" s="3" customFormat="1" ht="27" customHeight="1" x14ac:dyDescent="0.3">
      <c r="A135" s="1"/>
      <c r="B135" s="626"/>
      <c r="C135" s="927"/>
      <c r="D135" s="661"/>
      <c r="E135" s="580"/>
      <c r="F135" s="580"/>
      <c r="G135" s="580"/>
      <c r="H135" s="581"/>
      <c r="I135" s="580"/>
      <c r="J135" s="580"/>
      <c r="K135" s="582"/>
      <c r="L135" s="583"/>
      <c r="M135" s="584"/>
      <c r="N135" s="583">
        <f>IF(NOT(ISERROR(MATCH(M135,_xlfn.ANCHORARRAY(H169),0))),#REF!&amp;"Por favor no seleccionar los criterios de impacto",M135)</f>
        <v>0</v>
      </c>
      <c r="O135" s="582"/>
      <c r="P135" s="583"/>
      <c r="Q135" s="585"/>
      <c r="R135" s="26">
        <v>2</v>
      </c>
      <c r="S135" s="930"/>
      <c r="T135" s="930"/>
      <c r="U135" s="932"/>
      <c r="V135" s="825"/>
      <c r="W135" s="825"/>
      <c r="X135" s="612"/>
      <c r="Y135" s="825"/>
      <c r="Z135" s="825"/>
      <c r="AA135" s="825"/>
      <c r="AB135" s="610"/>
      <c r="AC135" s="582"/>
      <c r="AD135" s="612"/>
      <c r="AE135" s="582"/>
      <c r="AF135" s="612"/>
      <c r="AG135" s="585"/>
      <c r="AH135" s="580"/>
      <c r="AI135" s="580"/>
      <c r="AJ135" s="580"/>
      <c r="AK135" s="933"/>
      <c r="AL135" s="933"/>
      <c r="AM135" s="580"/>
      <c r="AN135" s="825"/>
      <c r="AO135" s="8"/>
    </row>
    <row r="136" spans="1:41" s="3" customFormat="1" ht="27" customHeight="1" thickBot="1" x14ac:dyDescent="0.35">
      <c r="A136" s="1"/>
      <c r="B136" s="626"/>
      <c r="C136" s="927"/>
      <c r="D136" s="780"/>
      <c r="E136" s="780"/>
      <c r="F136" s="781"/>
      <c r="G136" s="781"/>
      <c r="H136" s="119"/>
      <c r="I136" s="119"/>
      <c r="J136" s="119"/>
      <c r="K136" s="119"/>
      <c r="L136" s="119"/>
      <c r="M136" s="119"/>
      <c r="N136" s="119"/>
      <c r="O136" s="119"/>
      <c r="P136" s="120"/>
      <c r="Q136" s="121"/>
      <c r="R136" s="119"/>
      <c r="S136" s="119"/>
      <c r="T136" s="119"/>
      <c r="U136" s="119"/>
      <c r="V136" s="122"/>
      <c r="W136" s="119"/>
      <c r="X136" s="119"/>
      <c r="Y136" s="119"/>
      <c r="Z136" s="120"/>
      <c r="AA136" s="121"/>
      <c r="AB136" s="934"/>
      <c r="AC136" s="935"/>
      <c r="AD136" s="935"/>
      <c r="AE136" s="935"/>
      <c r="AF136" s="935"/>
      <c r="AG136" s="935"/>
      <c r="AH136" s="936"/>
      <c r="AI136" s="302"/>
      <c r="AJ136" s="302"/>
      <c r="AK136" s="302"/>
      <c r="AL136" s="302"/>
      <c r="AM136" s="302"/>
      <c r="AN136" s="302"/>
      <c r="AO136" s="8"/>
    </row>
    <row r="137" spans="1:41" s="3" customFormat="1" ht="27" customHeight="1" thickBot="1" x14ac:dyDescent="0.35">
      <c r="A137" s="1"/>
      <c r="B137" s="626"/>
      <c r="C137" s="48" t="s">
        <v>1</v>
      </c>
      <c r="D137" s="48" t="s">
        <v>2</v>
      </c>
      <c r="E137" s="49" t="s">
        <v>6</v>
      </c>
      <c r="F137" s="49" t="s">
        <v>7</v>
      </c>
      <c r="G137" s="49" t="s">
        <v>8</v>
      </c>
      <c r="H137" s="49" t="s">
        <v>9</v>
      </c>
      <c r="I137" s="49" t="s">
        <v>10</v>
      </c>
      <c r="J137" s="48" t="s">
        <v>11</v>
      </c>
      <c r="K137" s="48" t="s">
        <v>12</v>
      </c>
      <c r="L137" s="48" t="s">
        <v>13</v>
      </c>
      <c r="M137" s="48" t="s">
        <v>14</v>
      </c>
      <c r="N137" s="48" t="s">
        <v>15</v>
      </c>
      <c r="O137" s="48" t="s">
        <v>16</v>
      </c>
      <c r="P137" s="48" t="s">
        <v>13</v>
      </c>
      <c r="Q137" s="48" t="s">
        <v>17</v>
      </c>
      <c r="R137" s="48" t="s">
        <v>18</v>
      </c>
      <c r="S137" s="48" t="s">
        <v>19</v>
      </c>
      <c r="T137" s="48" t="s">
        <v>20</v>
      </c>
      <c r="U137" s="48" t="s">
        <v>21</v>
      </c>
      <c r="V137" s="48" t="s">
        <v>35</v>
      </c>
      <c r="W137" s="48" t="s">
        <v>36</v>
      </c>
      <c r="X137" s="48" t="s">
        <v>37</v>
      </c>
      <c r="Y137" s="48" t="s">
        <v>38</v>
      </c>
      <c r="Z137" s="48" t="s">
        <v>39</v>
      </c>
      <c r="AA137" s="49" t="s">
        <v>40</v>
      </c>
      <c r="AB137" s="48" t="s">
        <v>24</v>
      </c>
      <c r="AC137" s="49" t="s">
        <v>25</v>
      </c>
      <c r="AD137" s="49" t="s">
        <v>13</v>
      </c>
      <c r="AE137" s="49" t="s">
        <v>26</v>
      </c>
      <c r="AF137" s="49" t="s">
        <v>13</v>
      </c>
      <c r="AG137" s="48" t="s">
        <v>27</v>
      </c>
      <c r="AH137" s="49" t="s">
        <v>28</v>
      </c>
      <c r="AI137" s="48" t="s">
        <v>70</v>
      </c>
      <c r="AJ137" s="49" t="s">
        <v>30</v>
      </c>
      <c r="AK137" s="48" t="s">
        <v>31</v>
      </c>
      <c r="AL137" s="48" t="s">
        <v>32</v>
      </c>
      <c r="AM137" s="49" t="s">
        <v>33</v>
      </c>
      <c r="AN137" s="49" t="s">
        <v>34</v>
      </c>
      <c r="AO137" s="8"/>
    </row>
    <row r="138" spans="1:41" s="3" customFormat="1" ht="27" customHeight="1" thickBot="1" x14ac:dyDescent="0.35">
      <c r="A138" s="1"/>
      <c r="B138" s="626"/>
      <c r="C138" s="597" t="s">
        <v>289</v>
      </c>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1"/>
      <c r="AJ138" s="51"/>
      <c r="AK138" s="51"/>
      <c r="AL138" s="51"/>
      <c r="AM138" s="51"/>
      <c r="AN138" s="53"/>
      <c r="AO138" s="8"/>
    </row>
    <row r="139" spans="1:41" s="3" customFormat="1" ht="27" customHeight="1" x14ac:dyDescent="0.3">
      <c r="A139" s="1"/>
      <c r="B139" s="626"/>
      <c r="C139" s="956" t="s">
        <v>392</v>
      </c>
      <c r="D139" s="959">
        <v>1</v>
      </c>
      <c r="E139" s="605" t="s">
        <v>112</v>
      </c>
      <c r="F139" s="605" t="s">
        <v>290</v>
      </c>
      <c r="G139" s="605" t="s">
        <v>291</v>
      </c>
      <c r="H139" s="662" t="s">
        <v>292</v>
      </c>
      <c r="I139" s="605" t="s">
        <v>73</v>
      </c>
      <c r="J139" s="605" t="s">
        <v>93</v>
      </c>
      <c r="K139" s="606" t="s">
        <v>107</v>
      </c>
      <c r="L139" s="607">
        <f>IF(K139="","",IF(K139="Muy Baja",0.2,IF(K139="Baja",0.4,IF(K139="Media",0.6,IF(K139="Alta",0.8,IF(K139="Muy Alta",1,))))))</f>
        <v>0.6</v>
      </c>
      <c r="M139" s="744" t="s">
        <v>142</v>
      </c>
      <c r="N139" s="607" t="str">
        <f>IF(M139="","",IF(NOT(ISERROR(MATCH(M139,'[16]Tabla Impacto'!$B$37:$B$39,0))),'[16]Tabla Impacto'!$F$37&amp;"Por favor no seleccionar los criterios de impacto(Afectación Económica o presupuestal y Pérdida Reputacional)",M139))</f>
        <v xml:space="preserve">     Genera altas consecuencias sobre la entidad</v>
      </c>
      <c r="O139" s="606" t="s">
        <v>119</v>
      </c>
      <c r="P139" s="607">
        <f>IF(O139="","",IF(O139="Leve",0.2,IF(O139="Menor",0.4,IF(O139="Moderado",0.6,IF(O139="Mayor",0.8,IF(O139="Catastrófico",1,))))))</f>
        <v>0.8</v>
      </c>
      <c r="Q139" s="608" t="str">
        <f>IF(OR(AND(K139="Muy Baja",O139="Leve"),AND(K139="Muy Baja",O139="Menor"),AND(K139="Baja",O139="Leve")),"Bajo",IF(OR(AND(K139="Muy baja",O139="Moderado"),AND(K139="Baja",O139="Menor"),AND(K139="Baja",O139="Moderado"),AND(K139="Media",O139="Leve"),AND(K139="Media",O139="Menor"),AND(K139="Media",O139="Moderado"),AND(K139="Alta",O139="Leve"),AND(K139="Alta",O139="Menor")),"Moderado",IF(OR(AND(K139="Muy Baja",O139="Mayor"),AND(K139="Baja",O139="Mayor"),AND(K139="Media",O139="Mayor"),AND(K139="Alta",O139="Moderado"),AND(K139="Alta",O139="Mayor"),AND(K139="Muy Alta",O139="Leve"),AND(K139="Muy Alta",O139="Menor"),AND(K139="Muy Alta",O139="Moderado"),AND(K139="Muy Alta",O139="Mayor")),"Alto",IF(OR(AND(K139="Muy Baja",O139="Catastrófico"),AND(K139="Baja",O139="Catastrófico"),AND(K139="Media",O139="Catastrófico"),AND(K139="Alta",O139="Catastrófico"),AND(K139="Muy Alta",O139="Catastrófico")),"Extremo",""))))</f>
        <v>Alto</v>
      </c>
      <c r="R139" s="14">
        <v>1</v>
      </c>
      <c r="S139" s="328" t="s">
        <v>293</v>
      </c>
      <c r="T139" s="66" t="s">
        <v>294</v>
      </c>
      <c r="U139" s="14" t="str">
        <f>IF(OR(V139="Preventivo",V139="Detectivo"),"Probabilidad",IF(V139="Correctivo","Impacto",""))</f>
        <v>Probabilidad</v>
      </c>
      <c r="V139" s="17" t="s">
        <v>84</v>
      </c>
      <c r="W139" s="17" t="s">
        <v>52</v>
      </c>
      <c r="X139" s="18" t="str">
        <f>IF(AND(V139="Preventivo",W139="Automático"),"50%",IF(AND(V139="Preventivo",W139="Manual"),"40%",IF(AND(V139="Detectivo",W139="Automático"),"40%",IF(AND(V139="Detectivo",W139="Manual"),"30%",IF(AND(V139="Correctivo",W139="Automático"),"35%",IF(AND(V139="Correctivo",W139="Manual"),"25%",""))))))</f>
        <v>40%</v>
      </c>
      <c r="Y139" s="17" t="s">
        <v>53</v>
      </c>
      <c r="Z139" s="17" t="s">
        <v>89</v>
      </c>
      <c r="AA139" s="17" t="s">
        <v>55</v>
      </c>
      <c r="AB139" s="19">
        <f>IFERROR(IF(U139="Probabilidad",(L139-(+L139*X139)),IF(U139="Impacto",L139,"")),"")</f>
        <v>0.36</v>
      </c>
      <c r="AC139" s="12" t="str">
        <f>IFERROR(IF(AB139="","",IF(AB139&lt;=0.2,"Muy Baja",IF(AB139&lt;=0.4,"Baja",IF(AB139&lt;=0.6,"Media",IF(AB139&lt;=0.8,"Alta","Muy Alta"))))),"")</f>
        <v>Baja</v>
      </c>
      <c r="AD139" s="18">
        <f>+AB139</f>
        <v>0.36</v>
      </c>
      <c r="AE139" s="12" t="str">
        <f>IFERROR(IF(AF139="","",IF(AF139&lt;=0.2,"Leve",IF(AF139&lt;=0.4,"Menor",IF(AF139&lt;=0.6,"Moderado",IF(AF139&lt;=0.8,"Mayor","Catastrófico"))))),"")</f>
        <v>Mayor</v>
      </c>
      <c r="AF139" s="18">
        <f>IFERROR(IF(U139="Impacto",(P139-(+P139*X139)),IF(U139="Probabilidad",P139,"")),"")</f>
        <v>0.8</v>
      </c>
      <c r="AG139" s="13" t="str">
        <f>IFERROR(IF(OR(AND(AC139="Muy Baja",AE139="Leve"),AND(AC139="Muy Baja",AE139="Menor"),AND(AC139="Baja",AE139="Leve")),"Bajo",IF(OR(AND(AC139="Muy baja",AE139="Moderado"),AND(AC139="Baja",AE139="Menor"),AND(AC139="Baja",AE139="Moderado"),AND(AC139="Media",AE139="Leve"),AND(AC139="Media",AE139="Menor"),AND(AC139="Media",AE139="Moderado"),AND(AC139="Alta",AE139="Leve"),AND(AC139="Alta",AE139="Menor")),"Moderado",IF(OR(AND(AC139="Muy Baja",AE139="Mayor"),AND(AC139="Baja",AE139="Mayor"),AND(AC139="Media",AE139="Mayor"),AND(AC139="Alta",AE139="Moderado"),AND(AC139="Alta",AE139="Mayor"),AND(AC139="Muy Alta",AE139="Leve"),AND(AC139="Muy Alta",AE139="Menor"),AND(AC139="Muy Alta",AE139="Moderado"),AND(AC139="Muy Alta",AE139="Mayor")),"Alto",IF(OR(AND(AC139="Muy Baja",AE139="Catastrófico"),AND(AC139="Baja",AE139="Catastrófico"),AND(AC139="Media",AE139="Catastrófico"),AND(AC139="Alta",AE139="Catastrófico"),AND(AC139="Muy Alta",AE139="Catastrófico")),"Extremo","")))),"")</f>
        <v>Alto</v>
      </c>
      <c r="AH139" s="17" t="s">
        <v>56</v>
      </c>
      <c r="AI139" s="323"/>
      <c r="AJ139" s="323"/>
      <c r="AK139" s="323"/>
      <c r="AL139" s="323"/>
      <c r="AM139" s="323"/>
      <c r="AN139" s="323"/>
      <c r="AO139" s="8"/>
    </row>
    <row r="140" spans="1:41" s="3" customFormat="1" ht="27" customHeight="1" x14ac:dyDescent="0.3">
      <c r="A140" s="1"/>
      <c r="B140" s="626"/>
      <c r="C140" s="957"/>
      <c r="D140" s="826"/>
      <c r="E140" s="580"/>
      <c r="F140" s="580"/>
      <c r="G140" s="580"/>
      <c r="H140" s="581"/>
      <c r="I140" s="580"/>
      <c r="J140" s="580"/>
      <c r="K140" s="582"/>
      <c r="L140" s="583"/>
      <c r="M140" s="584"/>
      <c r="N140" s="583">
        <f>IF(NOT(ISERROR(MATCH(M140,_xlfn.ANCHORARRAY(#REF!),0))),#REF!&amp;"Por favor no seleccionar los criterios de impacto",M140)</f>
        <v>0</v>
      </c>
      <c r="O140" s="582"/>
      <c r="P140" s="583"/>
      <c r="Q140" s="585"/>
      <c r="R140" s="26">
        <v>2</v>
      </c>
      <c r="S140" s="27"/>
      <c r="T140" s="27"/>
      <c r="U140" s="26" t="str">
        <f>IF(OR(V140="Preventivo",V140="Detectivo"),"Probabilidad",IF(V140="Correctivo","Impacto",""))</f>
        <v/>
      </c>
      <c r="V140" s="28"/>
      <c r="W140" s="28"/>
      <c r="X140" s="29" t="str">
        <f>IF(AND(V140="Preventivo",W140="Automático"),"50%",IF(AND(V140="Preventivo",W140="Manual"),"40%",IF(AND(V140="Detectivo",W140="Automático"),"40%",IF(AND(V140="Detectivo",W140="Manual"),"30%",IF(AND(V140="Correctivo",W140="Automático"),"35%",IF(AND(V140="Correctivo",W140="Manual"),"25%",""))))))</f>
        <v/>
      </c>
      <c r="Y140" s="28"/>
      <c r="Z140" s="28"/>
      <c r="AA140" s="28"/>
      <c r="AB140" s="30" t="str">
        <f>IFERROR(IF(U140="Probabilidad",(L140-(+L140*X140)),IF(U140="Impacto",L140,"")),"")</f>
        <v/>
      </c>
      <c r="AC140" s="58" t="str">
        <f>IFERROR(IF(AB140="","",IF(AB140&lt;=0.2,"Muy Baja",IF(AB140&lt;=0.4,"Baja",IF(AB140&lt;=0.6,"Media",IF(AB140&lt;=0.8,"Alta","Muy Alta"))))),"")</f>
        <v/>
      </c>
      <c r="AD140" s="29" t="str">
        <f>+AB140</f>
        <v/>
      </c>
      <c r="AE140" s="58" t="str">
        <f>IFERROR(IF(AF140="","",IF(AF140&lt;=0.2,"Leve",IF(AF140&lt;=0.4,"Menor",IF(AF140&lt;=0.6,"Moderado",IF(AF140&lt;=0.8,"Mayor","Catastrófico"))))),"")</f>
        <v/>
      </c>
      <c r="AF140" s="29" t="str">
        <f>IFERROR(IF(U140="Impacto",(P140-(+P140*X140)),IF(U140="Probabilidad",P140,"")),"")</f>
        <v/>
      </c>
      <c r="AG140" s="59" t="str">
        <f>IFERROR(IF(OR(AND(AC140="Muy Baja",AE140="Leve"),AND(AC140="Muy Baja",AE140="Menor"),AND(AC140="Baja",AE140="Leve")),"Bajo",IF(OR(AND(AC140="Muy baja",AE140="Moderado"),AND(AC140="Baja",AE140="Menor"),AND(AC140="Baja",AE140="Moderado"),AND(AC140="Media",AE140="Leve"),AND(AC140="Media",AE140="Menor"),AND(AC140="Media",AE140="Moderado"),AND(AC140="Alta",AE140="Leve"),AND(AC140="Alta",AE140="Menor")),"Moderado",IF(OR(AND(AC140="Muy Baja",AE140="Mayor"),AND(AC140="Baja",AE140="Mayor"),AND(AC140="Media",AE140="Mayor"),AND(AC140="Alta",AE140="Moderado"),AND(AC140="Alta",AE140="Mayor"),AND(AC140="Muy Alta",AE140="Leve"),AND(AC140="Muy Alta",AE140="Menor"),AND(AC140="Muy Alta",AE140="Moderado"),AND(AC140="Muy Alta",AE140="Mayor")),"Alto",IF(OR(AND(AC140="Muy Baja",AE140="Catastrófico"),AND(AC140="Baja",AE140="Catastrófico"),AND(AC140="Media",AE140="Catastrófico"),AND(AC140="Alta",AE140="Catastrófico"),AND(AC140="Muy Alta",AE140="Catastrófico")),"Extremo","")))),"")</f>
        <v/>
      </c>
      <c r="AH140" s="28"/>
      <c r="AI140" s="302"/>
      <c r="AJ140" s="302"/>
      <c r="AK140" s="302"/>
      <c r="AL140" s="302"/>
      <c r="AM140" s="302"/>
      <c r="AN140" s="302"/>
      <c r="AO140" s="8"/>
    </row>
    <row r="141" spans="1:41" s="3" customFormat="1" ht="27" customHeight="1" x14ac:dyDescent="0.3">
      <c r="A141" s="1"/>
      <c r="B141" s="626"/>
      <c r="C141" s="957"/>
      <c r="D141" s="826">
        <v>2</v>
      </c>
      <c r="E141" s="580" t="s">
        <v>112</v>
      </c>
      <c r="F141" s="580" t="s">
        <v>295</v>
      </c>
      <c r="G141" s="580" t="s">
        <v>296</v>
      </c>
      <c r="H141" s="581" t="s">
        <v>297</v>
      </c>
      <c r="I141" s="580" t="s">
        <v>298</v>
      </c>
      <c r="J141" s="580" t="s">
        <v>93</v>
      </c>
      <c r="K141" s="582" t="s">
        <v>107</v>
      </c>
      <c r="L141" s="583">
        <f>IF(K141="","",IF(K141="Muy Baja",0.2,IF(K141="Baja",0.4,IF(K141="Media",0.6,IF(K141="Alta",0.8,IF(K141="Muy Alta",1,))))))</f>
        <v>0.6</v>
      </c>
      <c r="M141" s="584" t="s">
        <v>142</v>
      </c>
      <c r="N141" s="583" t="str">
        <f>IF(M141="","",IF(NOT(ISERROR(MATCH(M141,'[16]Tabla Impacto'!$B$37:$B$39,0))),'[16]Tabla Impacto'!$F$37&amp;"Por favor no seleccionar los criterios de impacto(Afectación Económica o presupuestal y Pérdida Reputacional)",M141))</f>
        <v xml:space="preserve">     Genera altas consecuencias sobre la entidad</v>
      </c>
      <c r="O141" s="582" t="s">
        <v>119</v>
      </c>
      <c r="P141" s="583">
        <f>IF(O141="","",IF(O141="Leve",0.2,IF(O141="Menor",0.4,IF(O141="Moderado",0.6,IF(O141="Mayor",0.8,IF(O141="Catastrófico",1,))))))</f>
        <v>0.8</v>
      </c>
      <c r="Q141" s="585" t="str">
        <f>IF(OR(AND(K141="Muy Baja",O141="Leve"),AND(K141="Muy Baja",O141="Menor"),AND(K141="Baja",O141="Leve")),"Bajo",IF(OR(AND(K141="Muy baja",O141="Moderado"),AND(K141="Baja",O141="Menor"),AND(K141="Baja",O141="Moderado"),AND(K141="Media",O141="Leve"),AND(K141="Media",O141="Menor"),AND(K141="Media",O141="Moderado"),AND(K141="Alta",O141="Leve"),AND(K141="Alta",O141="Menor")),"Moderado",IF(OR(AND(K141="Muy Baja",O141="Mayor"),AND(K141="Baja",O141="Mayor"),AND(K141="Media",O141="Mayor"),AND(K141="Alta",O141="Moderado"),AND(K141="Alta",O141="Mayor"),AND(K141="Muy Alta",O141="Leve"),AND(K141="Muy Alta",O141="Menor"),AND(K141="Muy Alta",O141="Moderado"),AND(K141="Muy Alta",O141="Mayor")),"Alto",IF(OR(AND(K141="Muy Baja",O141="Catastrófico"),AND(K141="Baja",O141="Catastrófico"),AND(K141="Media",O141="Catastrófico"),AND(K141="Alta",O141="Catastrófico"),AND(K141="Muy Alta",O141="Catastrófico")),"Extremo",""))))</f>
        <v>Alto</v>
      </c>
      <c r="R141" s="26">
        <v>1</v>
      </c>
      <c r="S141" s="27" t="s">
        <v>299</v>
      </c>
      <c r="T141" s="27" t="s">
        <v>300</v>
      </c>
      <c r="U141" s="26" t="str">
        <f>IF(OR(V141="Preventivo",V141="Detectivo"),"Probabilidad",IF(V141="Correctivo","Impacto",""))</f>
        <v>Probabilidad</v>
      </c>
      <c r="V141" s="28" t="s">
        <v>84</v>
      </c>
      <c r="W141" s="28" t="s">
        <v>52</v>
      </c>
      <c r="X141" s="29" t="str">
        <f>IF(AND(V141="Preventivo",W141="Automático"),"50%",IF(AND(V141="Preventivo",W141="Manual"),"40%",IF(AND(V141="Detectivo",W141="Automático"),"40%",IF(AND(V141="Detectivo",W141="Manual"),"30%",IF(AND(V141="Correctivo",W141="Automático"),"35%",IF(AND(V141="Correctivo",W141="Manual"),"25%",""))))))</f>
        <v>40%</v>
      </c>
      <c r="Y141" s="28" t="s">
        <v>53</v>
      </c>
      <c r="Z141" s="28" t="s">
        <v>89</v>
      </c>
      <c r="AA141" s="28" t="s">
        <v>55</v>
      </c>
      <c r="AB141" s="30">
        <f>IFERROR(IF(U141="Probabilidad",(L141-(+L141*X141)),IF(U141="Impacto",L141,"")),"")</f>
        <v>0.36</v>
      </c>
      <c r="AC141" s="24" t="str">
        <f>IFERROR(IF(AB141="","",IF(AB141&lt;=0.2,"Muy Baja",IF(AB141&lt;=0.4,"Baja",IF(AB141&lt;=0.6,"Media",IF(AB141&lt;=0.8,"Alta","Muy Alta"))))),"")</f>
        <v>Baja</v>
      </c>
      <c r="AD141" s="29">
        <f>+AB141</f>
        <v>0.36</v>
      </c>
      <c r="AE141" s="24" t="str">
        <f>IFERROR(IF(AF141="","",IF(AF141&lt;=0.2,"Leve",IF(AF141&lt;=0.4,"Menor",IF(AF141&lt;=0.6,"Moderado",IF(AF141&lt;=0.8,"Mayor","Catastrófico"))))),"")</f>
        <v>Mayor</v>
      </c>
      <c r="AF141" s="29">
        <f>IFERROR(IF(U141="Impacto",(P141-(+P141*X141)),IF(U141="Probabilidad",P141,"")),"")</f>
        <v>0.8</v>
      </c>
      <c r="AG141" s="25" t="str">
        <f>IFERROR(IF(OR(AND(AC141="Muy Baja",AE141="Leve"),AND(AC141="Muy Baja",AE141="Menor"),AND(AC141="Baja",AE141="Leve")),"Bajo",IF(OR(AND(AC141="Muy baja",AE141="Moderado"),AND(AC141="Baja",AE141="Menor"),AND(AC141="Baja",AE141="Moderado"),AND(AC141="Media",AE141="Leve"),AND(AC141="Media",AE141="Menor"),AND(AC141="Media",AE141="Moderado"),AND(AC141="Alta",AE141="Leve"),AND(AC141="Alta",AE141="Menor")),"Moderado",IF(OR(AND(AC141="Muy Baja",AE141="Mayor"),AND(AC141="Baja",AE141="Mayor"),AND(AC141="Media",AE141="Mayor"),AND(AC141="Alta",AE141="Moderado"),AND(AC141="Alta",AE141="Mayor"),AND(AC141="Muy Alta",AE141="Leve"),AND(AC141="Muy Alta",AE141="Menor"),AND(AC141="Muy Alta",AE141="Moderado"),AND(AC141="Muy Alta",AE141="Mayor")),"Alto",IF(OR(AND(AC141="Muy Baja",AE141="Catastrófico"),AND(AC141="Baja",AE141="Catastrófico"),AND(AC141="Media",AE141="Catastrófico"),AND(AC141="Alta",AE141="Catastrófico"),AND(AC141="Muy Alta",AE141="Catastrófico")),"Extremo","")))),"")</f>
        <v>Alto</v>
      </c>
      <c r="AH141" s="28" t="s">
        <v>56</v>
      </c>
      <c r="AI141" s="302"/>
      <c r="AJ141" s="302"/>
      <c r="AK141" s="302"/>
      <c r="AL141" s="302"/>
      <c r="AM141" s="302"/>
      <c r="AN141" s="302"/>
      <c r="AO141" s="8"/>
    </row>
    <row r="142" spans="1:41" s="3" customFormat="1" ht="27" customHeight="1" x14ac:dyDescent="0.3">
      <c r="A142" s="1"/>
      <c r="B142" s="626"/>
      <c r="C142" s="957"/>
      <c r="D142" s="826"/>
      <c r="E142" s="580"/>
      <c r="F142" s="580"/>
      <c r="G142" s="580"/>
      <c r="H142" s="581"/>
      <c r="I142" s="580"/>
      <c r="J142" s="580"/>
      <c r="K142" s="582"/>
      <c r="L142" s="583"/>
      <c r="M142" s="584"/>
      <c r="N142" s="583">
        <f>IF(NOT(ISERROR(MATCH(M142,_xlfn.ANCHORARRAY(H144),0))),#REF!&amp;"Por favor no seleccionar los criterios de impacto",M142)</f>
        <v>0</v>
      </c>
      <c r="O142" s="582"/>
      <c r="P142" s="583"/>
      <c r="Q142" s="585"/>
      <c r="R142" s="26">
        <v>2</v>
      </c>
      <c r="S142" s="27"/>
      <c r="T142" s="27"/>
      <c r="U142" s="26" t="str">
        <f>IF(OR(V142="Preventivo",V142="Detectivo"),"Probabilidad",IF(V142="Correctivo","Impacto",""))</f>
        <v/>
      </c>
      <c r="V142" s="28"/>
      <c r="W142" s="28"/>
      <c r="X142" s="29" t="str">
        <f>IF(AND(V142="Preventivo",W142="Automático"),"50%",IF(AND(V142="Preventivo",W142="Manual"),"40%",IF(AND(V142="Detectivo",W142="Automático"),"40%",IF(AND(V142="Detectivo",W142="Manual"),"30%",IF(AND(V142="Correctivo",W142="Automático"),"35%",IF(AND(V142="Correctivo",W142="Manual"),"25%",""))))))</f>
        <v/>
      </c>
      <c r="Y142" s="28"/>
      <c r="Z142" s="28"/>
      <c r="AA142" s="28"/>
      <c r="AB142" s="30" t="str">
        <f>IFERROR(IF(U142="Probabilidad",(L142-(+L142*X142)),IF(U142="Impacto",L142,"")),"")</f>
        <v/>
      </c>
      <c r="AC142" s="58" t="str">
        <f>IFERROR(IF(AB142="","",IF(AB142&lt;=0.2,"Muy Baja",IF(AB142&lt;=0.4,"Baja",IF(AB142&lt;=0.6,"Media",IF(AB142&lt;=0.8,"Alta","Muy Alta"))))),"")</f>
        <v/>
      </c>
      <c r="AD142" s="29" t="str">
        <f>+AB142</f>
        <v/>
      </c>
      <c r="AE142" s="58" t="str">
        <f>IFERROR(IF(AF142="","",IF(AF142&lt;=0.2,"Leve",IF(AF142&lt;=0.4,"Menor",IF(AF142&lt;=0.6,"Moderado",IF(AF142&lt;=0.8,"Mayor","Catastrófico"))))),"")</f>
        <v/>
      </c>
      <c r="AF142" s="29" t="str">
        <f>IFERROR(IF(U142="Impacto",(P142-(+P142*X142)),IF(U142="Probabilidad",P142,"")),"")</f>
        <v/>
      </c>
      <c r="AG142" s="59" t="str">
        <f>IFERROR(IF(OR(AND(AC142="Muy Baja",AE142="Leve"),AND(AC142="Muy Baja",AE142="Menor"),AND(AC142="Baja",AE142="Leve")),"Bajo",IF(OR(AND(AC142="Muy baja",AE142="Moderado"),AND(AC142="Baja",AE142="Menor"),AND(AC142="Baja",AE142="Moderado"),AND(AC142="Media",AE142="Leve"),AND(AC142="Media",AE142="Menor"),AND(AC142="Media",AE142="Moderado"),AND(AC142="Alta",AE142="Leve"),AND(AC142="Alta",AE142="Menor")),"Moderado",IF(OR(AND(AC142="Muy Baja",AE142="Mayor"),AND(AC142="Baja",AE142="Mayor"),AND(AC142="Media",AE142="Mayor"),AND(AC142="Alta",AE142="Moderado"),AND(AC142="Alta",AE142="Mayor"),AND(AC142="Muy Alta",AE142="Leve"),AND(AC142="Muy Alta",AE142="Menor"),AND(AC142="Muy Alta",AE142="Moderado"),AND(AC142="Muy Alta",AE142="Mayor")),"Alto",IF(OR(AND(AC142="Muy Baja",AE142="Catastrófico"),AND(AC142="Baja",AE142="Catastrófico"),AND(AC142="Media",AE142="Catastrófico"),AND(AC142="Alta",AE142="Catastrófico"),AND(AC142="Muy Alta",AE142="Catastrófico")),"Extremo","")))),"")</f>
        <v/>
      </c>
      <c r="AH142" s="28"/>
      <c r="AI142" s="302"/>
      <c r="AJ142" s="302"/>
      <c r="AK142" s="302"/>
      <c r="AL142" s="302"/>
      <c r="AM142" s="302"/>
      <c r="AN142" s="302"/>
      <c r="AO142" s="8"/>
    </row>
    <row r="143" spans="1:41" s="3" customFormat="1" ht="27" customHeight="1" thickBot="1" x14ac:dyDescent="0.35">
      <c r="A143" s="1"/>
      <c r="B143" s="626"/>
      <c r="C143" s="958"/>
      <c r="D143" s="781"/>
      <c r="E143" s="781"/>
      <c r="F143" s="781"/>
      <c r="G143" s="781"/>
      <c r="H143" s="119"/>
      <c r="I143" s="119"/>
      <c r="J143" s="119"/>
      <c r="K143" s="119"/>
      <c r="L143" s="119"/>
      <c r="M143" s="119"/>
      <c r="N143" s="119"/>
      <c r="O143" s="329"/>
      <c r="P143" s="329"/>
      <c r="Q143" s="329"/>
      <c r="R143" s="330"/>
      <c r="S143" s="330"/>
      <c r="T143" s="330"/>
      <c r="U143" s="330"/>
      <c r="V143" s="330"/>
      <c r="W143" s="330"/>
      <c r="X143" s="330"/>
      <c r="Y143" s="330"/>
      <c r="Z143" s="330"/>
      <c r="AA143" s="330"/>
      <c r="AB143" s="330"/>
      <c r="AC143" s="330"/>
      <c r="AD143" s="330"/>
      <c r="AE143" s="329"/>
      <c r="AF143" s="331"/>
      <c r="AG143" s="87"/>
      <c r="AH143" s="331"/>
      <c r="AI143" s="323"/>
      <c r="AJ143" s="323"/>
      <c r="AK143" s="323"/>
      <c r="AL143" s="323"/>
      <c r="AM143" s="323"/>
      <c r="AN143" s="323"/>
      <c r="AO143" s="8"/>
    </row>
    <row r="144" spans="1:41" s="3" customFormat="1" ht="27" customHeight="1" thickBot="1" x14ac:dyDescent="0.35">
      <c r="A144" s="1"/>
      <c r="B144" s="626"/>
      <c r="C144" s="48" t="s">
        <v>1</v>
      </c>
      <c r="D144" s="48" t="s">
        <v>2</v>
      </c>
      <c r="E144" s="49" t="s">
        <v>6</v>
      </c>
      <c r="F144" s="49" t="s">
        <v>7</v>
      </c>
      <c r="G144" s="49" t="s">
        <v>8</v>
      </c>
      <c r="H144" s="49" t="s">
        <v>9</v>
      </c>
      <c r="I144" s="49" t="s">
        <v>10</v>
      </c>
      <c r="J144" s="48" t="s">
        <v>11</v>
      </c>
      <c r="K144" s="48" t="s">
        <v>12</v>
      </c>
      <c r="L144" s="48" t="s">
        <v>13</v>
      </c>
      <c r="M144" s="48" t="s">
        <v>14</v>
      </c>
      <c r="N144" s="48" t="s">
        <v>15</v>
      </c>
      <c r="O144" s="48" t="s">
        <v>16</v>
      </c>
      <c r="P144" s="48" t="s">
        <v>13</v>
      </c>
      <c r="Q144" s="48" t="s">
        <v>17</v>
      </c>
      <c r="R144" s="48" t="s">
        <v>18</v>
      </c>
      <c r="S144" s="48" t="s">
        <v>19</v>
      </c>
      <c r="T144" s="48" t="s">
        <v>20</v>
      </c>
      <c r="U144" s="48" t="s">
        <v>21</v>
      </c>
      <c r="V144" s="48" t="s">
        <v>35</v>
      </c>
      <c r="W144" s="48" t="s">
        <v>36</v>
      </c>
      <c r="X144" s="48" t="s">
        <v>37</v>
      </c>
      <c r="Y144" s="48" t="s">
        <v>38</v>
      </c>
      <c r="Z144" s="48" t="s">
        <v>39</v>
      </c>
      <c r="AA144" s="49" t="s">
        <v>40</v>
      </c>
      <c r="AB144" s="48" t="s">
        <v>24</v>
      </c>
      <c r="AC144" s="49" t="s">
        <v>25</v>
      </c>
      <c r="AD144" s="49" t="s">
        <v>13</v>
      </c>
      <c r="AE144" s="49" t="s">
        <v>26</v>
      </c>
      <c r="AF144" s="49" t="s">
        <v>13</v>
      </c>
      <c r="AG144" s="48" t="s">
        <v>27</v>
      </c>
      <c r="AH144" s="49" t="s">
        <v>28</v>
      </c>
      <c r="AI144" s="48" t="s">
        <v>70</v>
      </c>
      <c r="AJ144" s="49" t="s">
        <v>30</v>
      </c>
      <c r="AK144" s="48" t="s">
        <v>31</v>
      </c>
      <c r="AL144" s="48" t="s">
        <v>32</v>
      </c>
      <c r="AM144" s="49" t="s">
        <v>33</v>
      </c>
      <c r="AN144" s="49" t="s">
        <v>34</v>
      </c>
      <c r="AO144" s="8"/>
    </row>
    <row r="145" spans="1:41" s="3" customFormat="1" ht="27" customHeight="1" thickBot="1" x14ac:dyDescent="0.35">
      <c r="A145" s="1"/>
      <c r="B145" s="626"/>
      <c r="C145" s="597" t="s">
        <v>541</v>
      </c>
      <c r="D145" s="598"/>
      <c r="E145" s="598"/>
      <c r="F145" s="598"/>
      <c r="G145" s="598"/>
      <c r="H145" s="598"/>
      <c r="I145" s="598"/>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1"/>
      <c r="AJ145" s="51"/>
      <c r="AK145" s="51"/>
      <c r="AL145" s="51"/>
      <c r="AM145" s="51"/>
      <c r="AN145" s="53"/>
      <c r="AO145" s="8"/>
    </row>
    <row r="146" spans="1:41" s="3" customFormat="1" ht="44.4" customHeight="1" x14ac:dyDescent="0.3">
      <c r="A146" s="1"/>
      <c r="B146" s="626"/>
      <c r="C146" s="600" t="s">
        <v>540</v>
      </c>
      <c r="D146" s="960">
        <v>1</v>
      </c>
      <c r="E146" s="630" t="s">
        <v>112</v>
      </c>
      <c r="F146" s="630" t="s">
        <v>280</v>
      </c>
      <c r="G146" s="630" t="s">
        <v>281</v>
      </c>
      <c r="H146" s="630" t="s">
        <v>625</v>
      </c>
      <c r="I146" s="630" t="s">
        <v>73</v>
      </c>
      <c r="J146" s="630" t="s">
        <v>86</v>
      </c>
      <c r="K146" s="631" t="s">
        <v>102</v>
      </c>
      <c r="L146" s="633">
        <f>IF(K146="","",IF(K146="Muy Baja",0.2,IF(K146="Baja",0.4,IF(K146="Media",0.6,IF(K146="Alta",0.8,IF(K146="Muy Alta",1,))))))</f>
        <v>0.8</v>
      </c>
      <c r="M146" s="635" t="s">
        <v>142</v>
      </c>
      <c r="N146" s="635" t="str">
        <f>IF(M146="","",IF(NOT(ISERROR(MATCH(M146,'[17]Tabla Impacto'!$B$37:$B$39,0))),'[17]Tabla Impacto'!$F$37&amp;"Por favor no seleccionar los criterios de impacto(Afectación Económica o presupuestal y Pérdida Reputacional)",M146))</f>
        <v xml:space="preserve">     Genera altas consecuencias sobre la entidad</v>
      </c>
      <c r="O146" s="606" t="s">
        <v>119</v>
      </c>
      <c r="P146" s="633">
        <f>IF(O146="","",IF(O146="Leve",0.2,IF(O146="Menor",0.4,IF(O146="Moderado",0.6,IF(O146="Mayor",0.8,IF(O146="Catastrófico",1,))))))</f>
        <v>0.8</v>
      </c>
      <c r="Q146" s="585" t="str">
        <f>IF(OR(AND(K146="Muy Baja",O146="Leve"),AND(K146="Muy Baja",O146="Menor"),AND(K146="Baja",O146="Leve")),"Bajo",IF(OR(AND(K146="Muy baja",O146="Moderado"),AND(K146="Baja",O146="Menor"),AND(K146="Baja",O146="Moderado"),AND(K146="Media",O146="Leve"),AND(K146="Media",O146="Menor"),AND(K146="Media",O146="Moderado"),AND(K146="Alta",O146="Leve"),AND(K146="Alta",O146="Menor")),"Moderado",IF(OR(AND(K146="Muy Baja",O146="Mayor"),AND(K146="Baja",O146="Mayor"),AND(K146="Media",O146="Mayor"),AND(K146="Alta",O146="Moderado"),AND(K146="Alta",O146="Mayor"),AND(K146="Muy Alta",O146="Leve"),AND(K146="Muy Alta",O146="Menor"),AND(K146="Muy Alta",O146="Moderado"),AND(K146="Muy Alta",O146="Mayor")),"Alto",IF(OR(AND(K146="Muy Baja",O146="Catastrófico"),AND(K146="Baja",O146="Catastrófico"),AND(K146="Media",O146="Catastrófico"),AND(K146="Alta",O146="Catastrófico"),AND(K146="Muy Alta",O146="Catastrófico")),"Extremo",""))))</f>
        <v>Alto</v>
      </c>
      <c r="R146" s="531">
        <v>1</v>
      </c>
      <c r="S146" s="532" t="s">
        <v>626</v>
      </c>
      <c r="T146" s="532" t="s">
        <v>282</v>
      </c>
      <c r="U146" s="531" t="s">
        <v>78</v>
      </c>
      <c r="V146" s="533" t="s">
        <v>84</v>
      </c>
      <c r="W146" s="533" t="s">
        <v>52</v>
      </c>
      <c r="X146" s="534" t="str">
        <f>IF(AND(V146="Preventivo",W146="Automático"),"50%",IF(AND(V146="Preventivo",W146="Manual"),"40%",IF(AND(V146="Detectivo",W146="Automático"),"40%",IF(AND(V146="Detectivo",W146="Manual"),"30%",IF(AND(V146="Correctivo",W146="Automático"),"35%",IF(AND(V146="Correctivo",W146="Manual"),"25%",""))))))</f>
        <v>40%</v>
      </c>
      <c r="Y146" s="533" t="s">
        <v>95</v>
      </c>
      <c r="Z146" s="533" t="s">
        <v>89</v>
      </c>
      <c r="AA146" s="533" t="s">
        <v>55</v>
      </c>
      <c r="AB146" s="535">
        <f>IFERROR(IF(U146="Probabilidad",(L146-(+L146*X146)),IF(U146="Impacto",L146,"")),"")</f>
        <v>0.48</v>
      </c>
      <c r="AC146" s="12" t="str">
        <f>IFERROR(IF(AB146="","",IF(AB146&lt;=0.2,"Muy Baja",IF(AB146&lt;=0.4,"Baja",IF(AB146&lt;=0.6,"Media",IF(AB146&lt;=0.8,"Alta","Muy Alta"))))),"")</f>
        <v>Media</v>
      </c>
      <c r="AD146" s="534">
        <f>+AB146</f>
        <v>0.48</v>
      </c>
      <c r="AE146" s="12" t="str">
        <f>IFERROR(IF(AF146="","",IF(AF146&lt;=0.2,"Leve",IF(AF146&lt;=0.4,"Menor",IF(AF146&lt;=0.6,"Moderado",IF(AF146&lt;=0.8,"Mayor","Catastrófico"))))),"")</f>
        <v>Mayor</v>
      </c>
      <c r="AF146" s="534">
        <f>IFERROR(IF(U146="Impacto",(P146-(+P146*X146)),IF(U146="Probabilidad",P146,"")),"")</f>
        <v>0.8</v>
      </c>
      <c r="AG146" s="13" t="str">
        <f>IFERROR(IF(OR(AND(AC146="Muy Baja",AE146="Leve"),AND(AC146="Muy Baja",AE146="Menor"),AND(AC146="Baja",AE146="Leve")),"Bajo",IF(OR(AND(AC146="Muy baja",AE146="Moderado"),AND(AC146="Baja",AE146="Menor"),AND(AC146="Baja",AE146="Moderado"),AND(AC146="Media",AE146="Leve"),AND(AC146="Media",AE146="Menor"),AND(AC146="Media",AE146="Moderado"),AND(AC146="Alta",AE146="Leve"),AND(AC146="Alta",AE146="Menor")),"Moderado",IF(OR(AND(AC146="Muy Baja",AE146="Mayor"),AND(AC146="Baja",AE146="Mayor"),AND(AC146="Media",AE146="Mayor"),AND(AC146="Alta",AE146="Moderado"),AND(AC146="Alta",AE146="Mayor"),AND(AC146="Muy Alta",AE146="Leve"),AND(AC146="Muy Alta",AE146="Menor"),AND(AC146="Muy Alta",AE146="Moderado"),AND(AC146="Muy Alta",AE146="Mayor")),"Alto",IF(OR(AND(AC146="Muy Baja",AE146="Catastrófico"),AND(AC146="Baja",AE146="Catastrófico"),AND(AC146="Media",AE146="Catastrófico"),AND(AC146="Alta",AE146="Catastrófico"),AND(AC146="Muy Alta",AE146="Catastrófico")),"Extremo","")))),"")</f>
        <v>Alto</v>
      </c>
      <c r="AH146" s="533" t="s">
        <v>56</v>
      </c>
      <c r="AI146" s="536"/>
      <c r="AJ146" s="536"/>
      <c r="AK146" s="536"/>
      <c r="AL146" s="536"/>
      <c r="AM146" s="536"/>
      <c r="AN146" s="536"/>
      <c r="AO146" s="8"/>
    </row>
    <row r="147" spans="1:41" s="3" customFormat="1" ht="44.4" customHeight="1" x14ac:dyDescent="0.3">
      <c r="A147" s="1"/>
      <c r="B147" s="626"/>
      <c r="C147" s="600"/>
      <c r="D147" s="961"/>
      <c r="E147" s="630"/>
      <c r="F147" s="630"/>
      <c r="G147" s="630"/>
      <c r="H147" s="630"/>
      <c r="I147" s="630"/>
      <c r="J147" s="630"/>
      <c r="K147" s="632"/>
      <c r="L147" s="634"/>
      <c r="M147" s="635"/>
      <c r="N147" s="635">
        <f>IF(NOT(ISERROR(MATCH(M147,_xlfn.ANCHORARRAY(H150),0))),#REF!&amp;"Por favor no seleccionar los criterios de impacto",M147)</f>
        <v>0</v>
      </c>
      <c r="O147" s="582"/>
      <c r="P147" s="634"/>
      <c r="Q147" s="585"/>
      <c r="R147" s="531">
        <v>2</v>
      </c>
      <c r="S147" s="532" t="s">
        <v>627</v>
      </c>
      <c r="T147" s="532" t="s">
        <v>628</v>
      </c>
      <c r="U147" s="531" t="s">
        <v>6</v>
      </c>
      <c r="V147" s="538" t="s">
        <v>51</v>
      </c>
      <c r="W147" s="538" t="s">
        <v>52</v>
      </c>
      <c r="X147" s="539" t="str">
        <f>IF(AND(V147="Preventivo",W147="Automático"),"50%",IF(AND(V147="Preventivo",W147="Manual"),"40%",IF(AND(V147="Detectivo",W147="Automático"),"40%",IF(AND(V147="Detectivo",W147="Manual"),"30%",IF(AND(V147="Correctivo",W147="Automático"),"35%",IF(AND(V147="Correctivo",W147="Manual"),"25%",""))))))</f>
        <v>30%</v>
      </c>
      <c r="Y147" s="538" t="s">
        <v>95</v>
      </c>
      <c r="Z147" s="538" t="s">
        <v>54</v>
      </c>
      <c r="AA147" s="538" t="s">
        <v>55</v>
      </c>
      <c r="AB147" s="540">
        <f>IFERROR(IF(U147="Probabilidad",(L147-(+L147*X147)),IF(U147="Impacto",L147,"")),"")</f>
        <v>0</v>
      </c>
      <c r="AC147" s="24" t="str">
        <f>IFERROR(IF(AB147="","",IF(AB147&lt;=0.2,"Muy Baja",IF(AB147&lt;=0.4,"Baja",IF(AB147&lt;=0.6,"Media",IF(AB147&lt;=0.8,"Alta","Muy Alta"))))),"")</f>
        <v>Muy Baja</v>
      </c>
      <c r="AD147" s="539">
        <f>+AB147</f>
        <v>0</v>
      </c>
      <c r="AE147" s="24" t="str">
        <f>IFERROR(IF(AF147="","",IF(AF147&lt;=0.2,"Leve",IF(AF147&lt;=0.4,"Menor",IF(AF147&lt;=0.6,"Moderado",IF(AF147&lt;=0.8,"Mayor","Catastrófico"))))),"")</f>
        <v>Leve</v>
      </c>
      <c r="AF147" s="539">
        <f>IFERROR(IF(U147="Impacto",(P147-(+P147*X147)),IF(U147="Probabilidad",P147,"")),"")</f>
        <v>0</v>
      </c>
      <c r="AG147" s="25" t="str">
        <f>IFERROR(IF(OR(AND(AC147="Muy Baja",AE147="Leve"),AND(AC147="Muy Baja",AE147="Menor"),AND(AC147="Baja",AE147="Leve")),"Bajo",IF(OR(AND(AC147="Muy baja",AE147="Moderado"),AND(AC147="Baja",AE147="Menor"),AND(AC147="Baja",AE147="Moderado"),AND(AC147="Media",AE147="Leve"),AND(AC147="Media",AE147="Menor"),AND(AC147="Media",AE147="Moderado"),AND(AC147="Alta",AE147="Leve"),AND(AC147="Alta",AE147="Menor")),"Moderado",IF(OR(AND(AC147="Muy Baja",AE147="Mayor"),AND(AC147="Baja",AE147="Mayor"),AND(AC147="Media",AE147="Mayor"),AND(AC147="Alta",AE147="Moderado"),AND(AC147="Alta",AE147="Mayor"),AND(AC147="Muy Alta",AE147="Leve"),AND(AC147="Muy Alta",AE147="Menor"),AND(AC147="Muy Alta",AE147="Moderado"),AND(AC147="Muy Alta",AE147="Mayor")),"Alto",IF(OR(AND(AC147="Muy Baja",AE147="Catastrófico"),AND(AC147="Baja",AE147="Catastrófico"),AND(AC147="Media",AE147="Catastrófico"),AND(AC147="Alta",AE147="Catastrófico"),AND(AC147="Muy Alta",AE147="Catastrófico")),"Extremo","")))),"")</f>
        <v>Bajo</v>
      </c>
      <c r="AH147" s="538" t="s">
        <v>56</v>
      </c>
      <c r="AI147" s="541"/>
      <c r="AJ147" s="541"/>
      <c r="AK147" s="541"/>
      <c r="AL147" s="541"/>
      <c r="AM147" s="541"/>
      <c r="AN147" s="541"/>
      <c r="AO147" s="8"/>
    </row>
    <row r="148" spans="1:41" s="3" customFormat="1" ht="36.6" customHeight="1" x14ac:dyDescent="0.3">
      <c r="A148" s="1"/>
      <c r="B148" s="626"/>
      <c r="C148" s="600"/>
      <c r="D148" s="961">
        <v>2</v>
      </c>
      <c r="E148" s="630" t="s">
        <v>112</v>
      </c>
      <c r="F148" s="630" t="s">
        <v>283</v>
      </c>
      <c r="G148" s="630" t="s">
        <v>281</v>
      </c>
      <c r="H148" s="955" t="s">
        <v>629</v>
      </c>
      <c r="I148" s="630" t="s">
        <v>73</v>
      </c>
      <c r="J148" s="630" t="s">
        <v>86</v>
      </c>
      <c r="K148" s="632" t="s">
        <v>102</v>
      </c>
      <c r="L148" s="634">
        <f>IF(K148="","",IF(K148="Muy Baja",0.2,IF(K148="Baja",0.4,IF(K148="Media",0.6,IF(K148="Alta",0.8,IF(K148="Muy Alta",1,))))))</f>
        <v>0.8</v>
      </c>
      <c r="M148" s="635" t="s">
        <v>136</v>
      </c>
      <c r="N148" s="634" t="str">
        <f>IF(M148="","",IF(NOT(ISERROR(MATCH(M148,'[18]Tabla Impacto'!$B$37:$B$39,0))),'[18]Tabla Impacto'!$F$37&amp;"Por favor no seleccionar los criterios de impacto(Afectación Económica o presupuestal y Pérdida Reputacional)",M148))</f>
        <v xml:space="preserve">     Genera consecuencias catastroficas sobre la entidad</v>
      </c>
      <c r="O148" s="764" t="s">
        <v>187</v>
      </c>
      <c r="P148" s="634">
        <v>1</v>
      </c>
      <c r="Q148" s="637" t="s">
        <v>158</v>
      </c>
      <c r="R148" s="531">
        <v>1</v>
      </c>
      <c r="S148" s="532" t="s">
        <v>630</v>
      </c>
      <c r="T148" s="532" t="s">
        <v>284</v>
      </c>
      <c r="U148" s="531" t="s">
        <v>78</v>
      </c>
      <c r="V148" s="538" t="s">
        <v>84</v>
      </c>
      <c r="W148" s="538" t="s">
        <v>52</v>
      </c>
      <c r="X148" s="539" t="str">
        <f>IF(AND(V148="Preventivo",W148="Automático"),"50%",IF(AND(V148="Preventivo",W148="Manual"),"40%",IF(AND(V148="Detectivo",W148="Automático"),"40%",IF(AND(V148="Detectivo",W148="Manual"),"30%",IF(AND(V148="Correctivo",W148="Automático"),"35%",IF(AND(V148="Correctivo",W148="Manual"),"25%",""))))))</f>
        <v>40%</v>
      </c>
      <c r="Y148" s="538" t="s">
        <v>53</v>
      </c>
      <c r="Z148" s="538" t="s">
        <v>89</v>
      </c>
      <c r="AA148" s="538" t="s">
        <v>55</v>
      </c>
      <c r="AB148" s="540">
        <f>IFERROR(IF(U148="Probabilidad",(L148-(+L148*X148)),IF(U148="Impacto",L148,"")),"")</f>
        <v>0.48</v>
      </c>
      <c r="AC148" s="24" t="str">
        <f>IFERROR(IF(AB148="","",IF(AB148&lt;=0.2,"Muy Baja",IF(AB148&lt;=0.4,"Baja",IF(AB148&lt;=0.6,"Media",IF(AB148&lt;=0.8,"Alta","Muy Alta"))))),"")</f>
        <v>Media</v>
      </c>
      <c r="AD148" s="539">
        <f>+AB148</f>
        <v>0.48</v>
      </c>
      <c r="AE148" s="24" t="s">
        <v>119</v>
      </c>
      <c r="AF148" s="539">
        <f>IFERROR(IF(U148="Impacto",(P148-(+P148*X148)),IF(U148="Probabilidad",P148,"")),"")</f>
        <v>1</v>
      </c>
      <c r="AG148" s="25" t="str">
        <f>IFERROR(IF(OR(AND(AC148="Muy Baja",AE148="Leve"),AND(AC148="Muy Baja",AE148="Menor"),AND(AC148="Baja",AE148="Leve")),"Bajo",IF(OR(AND(AC148="Muy baja",AE148="Moderado"),AND(AC148="Baja",AE148="Menor"),AND(AC148="Baja",AE148="Moderado"),AND(AC148="Media",AE148="Leve"),AND(AC148="Media",AE148="Menor"),AND(AC148="Media",AE148="Moderado"),AND(AC148="Alta",AE148="Leve"),AND(AC148="Alta",AE148="Menor")),"Moderado",IF(OR(AND(AC148="Muy Baja",AE148="Mayor"),AND(AC148="Baja",AE148="Mayor"),AND(AC148="Media",AE148="Mayor"),AND(AC148="Alta",AE148="Moderado"),AND(AC148="Alta",AE148="Mayor"),AND(AC148="Muy Alta",AE148="Leve"),AND(AC148="Muy Alta",AE148="Menor"),AND(AC148="Muy Alta",AE148="Moderado"),AND(AC148="Muy Alta",AE148="Mayor")),"Alto",IF(OR(AND(AC148="Muy Baja",AE148="Catastrófico"),AND(AC148="Baja",AE148="Catastrófico"),AND(AC148="Media",AE148="Catastrófico"),AND(AC148="Alta",AE148="Catastrófico"),AND(AC148="Muy Alta",AE148="Catastrófico")),"Extremo","")))),"")</f>
        <v>Alto</v>
      </c>
      <c r="AH148" s="538" t="s">
        <v>56</v>
      </c>
      <c r="AI148" s="541"/>
      <c r="AJ148" s="541"/>
      <c r="AK148" s="541"/>
      <c r="AL148" s="541"/>
      <c r="AM148" s="541"/>
      <c r="AN148" s="541"/>
      <c r="AO148" s="8"/>
    </row>
    <row r="149" spans="1:41" s="3" customFormat="1" ht="38.4" customHeight="1" x14ac:dyDescent="0.3">
      <c r="A149" s="1"/>
      <c r="B149" s="626"/>
      <c r="C149" s="600"/>
      <c r="D149" s="961"/>
      <c r="E149" s="630"/>
      <c r="F149" s="630"/>
      <c r="G149" s="630"/>
      <c r="H149" s="955"/>
      <c r="I149" s="630"/>
      <c r="J149" s="630"/>
      <c r="K149" s="632"/>
      <c r="L149" s="634"/>
      <c r="M149" s="635"/>
      <c r="N149" s="634">
        <f>IF(NOT(ISERROR(MATCH(M149,_xlfn.ANCHORARRAY(#REF!),0))),#REF!&amp;"Por favor no seleccionar los criterios de impacto",M149)</f>
        <v>0</v>
      </c>
      <c r="O149" s="764"/>
      <c r="P149" s="634"/>
      <c r="Q149" s="637"/>
      <c r="R149" s="531">
        <v>2</v>
      </c>
      <c r="S149" s="532" t="s">
        <v>631</v>
      </c>
      <c r="T149" s="532" t="s">
        <v>285</v>
      </c>
      <c r="U149" s="531" t="s">
        <v>632</v>
      </c>
      <c r="V149" s="538" t="s">
        <v>51</v>
      </c>
      <c r="W149" s="538" t="s">
        <v>52</v>
      </c>
      <c r="X149" s="539" t="str">
        <f>IF(AND(V149="Preventivo",W149="Automático"),"50%",IF(AND(V149="Preventivo",W149="Manual"),"40%",IF(AND(V149="Detectivo",W149="Automático"),"40%",IF(AND(V149="Detectivo",W149="Manual"),"30%",IF(AND(V149="Correctivo",W149="Automático"),"35%",IF(AND(V149="Correctivo",W149="Manual"),"25%",""))))))</f>
        <v>30%</v>
      </c>
      <c r="Y149" s="538" t="s">
        <v>53</v>
      </c>
      <c r="Z149" s="538" t="s">
        <v>89</v>
      </c>
      <c r="AA149" s="538" t="s">
        <v>55</v>
      </c>
      <c r="AB149" s="540">
        <f>IFERROR(IF(U149="Probabilidad",(L149-(+L149*X149)),IF(U149="Impacto",L149,"")),"")</f>
        <v>0</v>
      </c>
      <c r="AC149" s="24" t="str">
        <f>IFERROR(IF(AB149="","",IF(AB149&lt;=0.2,"Muy Baja",IF(AB149&lt;=0.4,"Baja",IF(AB149&lt;=0.6,"Media",IF(AB149&lt;=0.8,"Alta","Muy Alta"))))),"")</f>
        <v>Muy Baja</v>
      </c>
      <c r="AD149" s="539">
        <f>+AB149</f>
        <v>0</v>
      </c>
      <c r="AE149" s="24" t="str">
        <f>IFERROR(IF(AF149="","",IF(AF149&lt;=0.2,"Leve",IF(AF149&lt;=0.4,"Menor",IF(AF149&lt;=0.6,"Moderado",IF(AF149&lt;=0.8,"Mayor","Catastrófico"))))),"")</f>
        <v>Leve</v>
      </c>
      <c r="AF149" s="539">
        <f>IFERROR(IF(U149="Impacto",(P149-(+P149*X149)),IF(U149="Probabilidad",P149,"")),"")</f>
        <v>0</v>
      </c>
      <c r="AG149" s="25" t="str">
        <f>IFERROR(IF(OR(AND(AC149="Muy Baja",AE149="Leve"),AND(AC149="Muy Baja",AE149="Menor"),AND(AC149="Baja",AE149="Leve")),"Bajo",IF(OR(AND(AC149="Muy baja",AE149="Moderado"),AND(AC149="Baja",AE149="Menor"),AND(AC149="Baja",AE149="Moderado"),AND(AC149="Media",AE149="Leve"),AND(AC149="Media",AE149="Menor"),AND(AC149="Media",AE149="Moderado"),AND(AC149="Alta",AE149="Leve"),AND(AC149="Alta",AE149="Menor")),"Moderado",IF(OR(AND(AC149="Muy Baja",AE149="Mayor"),AND(AC149="Baja",AE149="Mayor"),AND(AC149="Media",AE149="Mayor"),AND(AC149="Alta",AE149="Moderado"),AND(AC149="Alta",AE149="Mayor"),AND(AC149="Muy Alta",AE149="Leve"),AND(AC149="Muy Alta",AE149="Menor"),AND(AC149="Muy Alta",AE149="Moderado"),AND(AC149="Muy Alta",AE149="Mayor")),"Alto",IF(OR(AND(AC149="Muy Baja",AE149="Catastrófico"),AND(AC149="Baja",AE149="Catastrófico"),AND(AC149="Media",AE149="Catastrófico"),AND(AC149="Alta",AE149="Catastrófico"),AND(AC149="Muy Alta",AE149="Catastrófico")),"Extremo","")))),"")</f>
        <v>Bajo</v>
      </c>
      <c r="AH149" s="538" t="s">
        <v>56</v>
      </c>
      <c r="AI149" s="541"/>
      <c r="AJ149" s="541"/>
      <c r="AK149" s="541"/>
      <c r="AL149" s="541"/>
      <c r="AM149" s="541"/>
      <c r="AN149" s="541"/>
      <c r="AO149" s="8"/>
    </row>
    <row r="150" spans="1:41" s="3" customFormat="1" ht="51" customHeight="1" x14ac:dyDescent="0.3">
      <c r="A150" s="1"/>
      <c r="B150" s="626"/>
      <c r="C150" s="600"/>
      <c r="D150" s="506">
        <v>3</v>
      </c>
      <c r="E150" s="529" t="s">
        <v>42</v>
      </c>
      <c r="F150" s="529" t="s">
        <v>286</v>
      </c>
      <c r="G150" s="529" t="s">
        <v>287</v>
      </c>
      <c r="H150" s="542" t="s">
        <v>633</v>
      </c>
      <c r="I150" s="529" t="s">
        <v>85</v>
      </c>
      <c r="J150" s="529" t="s">
        <v>46</v>
      </c>
      <c r="K150" s="558" t="s">
        <v>634</v>
      </c>
      <c r="L150" s="537">
        <f>IF(K150="","",IF(K150="Muy Baja",0.2,IF(K150="Baja",0.4,IF(K150="Media",0.6,IF(K150="Alta",0.8,IF(K150="Muy Alta",1,))))))</f>
        <v>0.4</v>
      </c>
      <c r="M150" s="530" t="s">
        <v>142</v>
      </c>
      <c r="N150" s="537" t="str">
        <f>IF(M150="","",IF(NOT(ISERROR(MATCH(M150,'[18]Tabla Impacto'!$B$37:$B$39,0))),'[18]Tabla Impacto'!$F$37&amp;"Por favor no seleccionar los criterios de impacto(Afectación Económica o presupuestal y Pérdida Reputacional)",M150))</f>
        <v xml:space="preserve">     Genera altas consecuencias sobre la entidad</v>
      </c>
      <c r="O150" s="559" t="s">
        <v>636</v>
      </c>
      <c r="P150" s="537">
        <v>0.6</v>
      </c>
      <c r="Q150" s="560" t="s">
        <v>207</v>
      </c>
      <c r="R150" s="531">
        <v>1</v>
      </c>
      <c r="S150" s="532" t="s">
        <v>635</v>
      </c>
      <c r="T150" s="532" t="s">
        <v>288</v>
      </c>
      <c r="U150" s="531" t="s">
        <v>6</v>
      </c>
      <c r="V150" s="538" t="s">
        <v>51</v>
      </c>
      <c r="W150" s="538" t="s">
        <v>52</v>
      </c>
      <c r="X150" s="539" t="str">
        <f>IF(AND(V150="Preventivo",W150="Automático"),"50%",IF(AND(V150="Preventivo",W150="Manual"),"40%",IF(AND(V150="Detectivo",W150="Automático"),"40%",IF(AND(V150="Detectivo",W150="Manual"),"30%",IF(AND(V150="Correctivo",W150="Automático"),"35%",IF(AND(V150="Correctivo",W150="Manual"),"25%",""))))))</f>
        <v>30%</v>
      </c>
      <c r="Y150" s="538" t="s">
        <v>53</v>
      </c>
      <c r="Z150" s="538" t="s">
        <v>89</v>
      </c>
      <c r="AA150" s="538" t="s">
        <v>55</v>
      </c>
      <c r="AB150" s="540">
        <f>IFERROR(IF(U150="Probabilidad",(L150-(+L150*X150)),IF(U150="Impacto",L150,"")),"")</f>
        <v>0.4</v>
      </c>
      <c r="AC150" s="24" t="str">
        <f>IFERROR(IF(AB150="","",IF(AB150&lt;=0.2,"Muy Baja",IF(AB150&lt;=0.4,"Baja",IF(AB150&lt;=0.6,"Media",IF(AB150&lt;=0.8,"Alta","Muy Alta"))))),"")</f>
        <v>Baja</v>
      </c>
      <c r="AD150" s="539">
        <f>+AB150</f>
        <v>0.4</v>
      </c>
      <c r="AE150" s="24" t="str">
        <f>IFERROR(IF(AF150="","",IF(AF150&lt;=0.2,"Leve",IF(AF150&lt;=0.4,"Menor",IF(AF150&lt;=0.6,"Moderado",IF(AF150&lt;=0.8,"Mayor","Catastrófico"))))),"")</f>
        <v>Moderado</v>
      </c>
      <c r="AF150" s="539">
        <f>IFERROR(IF(U150="Impacto",(P150-(+P150*X150)),IF(U150="Probabilidad",P150,"")),"")</f>
        <v>0.42</v>
      </c>
      <c r="AG150" s="25" t="str">
        <f>IFERROR(IF(OR(AND(AC150="Muy Baja",AE150="Leve"),AND(AC150="Muy Baja",AE150="Menor"),AND(AC150="Baja",AE150="Leve")),"Bajo",IF(OR(AND(AC150="Muy baja",AE150="Moderado"),AND(AC150="Baja",AE150="Menor"),AND(AC150="Baja",AE150="Moderado"),AND(AC150="Media",AE150="Leve"),AND(AC150="Media",AE150="Menor"),AND(AC150="Media",AE150="Moderado"),AND(AC150="Alta",AE150="Leve"),AND(AC150="Alta",AE150="Menor")),"Moderado",IF(OR(AND(AC150="Muy Baja",AE150="Mayor"),AND(AC150="Baja",AE150="Mayor"),AND(AC150="Media",AE150="Mayor"),AND(AC150="Alta",AE150="Moderado"),AND(AC150="Alta",AE150="Mayor"),AND(AC150="Muy Alta",AE150="Leve"),AND(AC150="Muy Alta",AE150="Menor"),AND(AC150="Muy Alta",AE150="Moderado"),AND(AC150="Muy Alta",AE150="Mayor")),"Alto",IF(OR(AND(AC150="Muy Baja",AE150="Catastrófico"),AND(AC150="Baja",AE150="Catastrófico"),AND(AC150="Media",AE150="Catastrófico"),AND(AC150="Alta",AE150="Catastrófico"),AND(AC150="Muy Alta",AE150="Catastrófico")),"Extremo","")))),"")</f>
        <v>Moderado</v>
      </c>
      <c r="AH150" s="538" t="s">
        <v>56</v>
      </c>
      <c r="AI150" s="541"/>
      <c r="AJ150" s="541"/>
      <c r="AK150" s="541"/>
      <c r="AL150" s="541"/>
      <c r="AM150" s="541"/>
      <c r="AN150" s="541"/>
      <c r="AO150" s="8"/>
    </row>
    <row r="151" spans="1:41" s="3" customFormat="1" ht="27" customHeight="1" thickBot="1" x14ac:dyDescent="0.35">
      <c r="A151" s="1"/>
      <c r="B151" s="626"/>
      <c r="C151" s="601"/>
      <c r="D151" s="781"/>
      <c r="E151" s="781"/>
      <c r="F151" s="781"/>
      <c r="G151" s="781"/>
      <c r="H151" s="119"/>
      <c r="I151" s="119"/>
      <c r="J151" s="119"/>
      <c r="K151" s="119"/>
      <c r="L151" s="119"/>
      <c r="M151" s="119"/>
      <c r="N151" s="119"/>
      <c r="O151" s="329"/>
      <c r="P151" s="329"/>
      <c r="Q151" s="329"/>
      <c r="R151" s="330"/>
      <c r="S151" s="330"/>
      <c r="T151" s="330"/>
      <c r="U151" s="330"/>
      <c r="V151" s="330"/>
      <c r="W151" s="330"/>
      <c r="X151" s="330"/>
      <c r="Y151" s="330"/>
      <c r="Z151" s="330"/>
      <c r="AA151" s="330"/>
      <c r="AB151" s="330"/>
      <c r="AC151" s="330"/>
      <c r="AD151" s="330"/>
      <c r="AE151" s="329"/>
      <c r="AF151" s="331"/>
      <c r="AG151" s="87"/>
      <c r="AH151" s="331"/>
      <c r="AI151" s="323"/>
      <c r="AJ151" s="323"/>
      <c r="AK151" s="323"/>
      <c r="AL151" s="323"/>
      <c r="AM151" s="323"/>
      <c r="AN151" s="323"/>
      <c r="AO151" s="8"/>
    </row>
    <row r="152" spans="1:41" s="3" customFormat="1" ht="27" customHeight="1" thickBot="1" x14ac:dyDescent="0.35">
      <c r="A152" s="1"/>
      <c r="B152" s="626"/>
      <c r="C152" s="48" t="s">
        <v>1</v>
      </c>
      <c r="D152" s="48" t="s">
        <v>2</v>
      </c>
      <c r="E152" s="49" t="s">
        <v>6</v>
      </c>
      <c r="F152" s="49" t="s">
        <v>7</v>
      </c>
      <c r="G152" s="49" t="s">
        <v>8</v>
      </c>
      <c r="H152" s="49" t="s">
        <v>9</v>
      </c>
      <c r="I152" s="49" t="s">
        <v>10</v>
      </c>
      <c r="J152" s="48" t="s">
        <v>11</v>
      </c>
      <c r="K152" s="48" t="s">
        <v>12</v>
      </c>
      <c r="L152" s="48" t="s">
        <v>13</v>
      </c>
      <c r="M152" s="48" t="s">
        <v>14</v>
      </c>
      <c r="N152" s="48" t="s">
        <v>15</v>
      </c>
      <c r="O152" s="48" t="s">
        <v>16</v>
      </c>
      <c r="P152" s="48" t="s">
        <v>13</v>
      </c>
      <c r="Q152" s="48" t="s">
        <v>17</v>
      </c>
      <c r="R152" s="48" t="s">
        <v>18</v>
      </c>
      <c r="S152" s="48" t="s">
        <v>19</v>
      </c>
      <c r="T152" s="48" t="s">
        <v>20</v>
      </c>
      <c r="U152" s="48" t="s">
        <v>21</v>
      </c>
      <c r="V152" s="48" t="s">
        <v>35</v>
      </c>
      <c r="W152" s="48" t="s">
        <v>36</v>
      </c>
      <c r="X152" s="48" t="s">
        <v>37</v>
      </c>
      <c r="Y152" s="48" t="s">
        <v>38</v>
      </c>
      <c r="Z152" s="48" t="s">
        <v>39</v>
      </c>
      <c r="AA152" s="49" t="s">
        <v>40</v>
      </c>
      <c r="AB152" s="48" t="s">
        <v>24</v>
      </c>
      <c r="AC152" s="49" t="s">
        <v>25</v>
      </c>
      <c r="AD152" s="49" t="s">
        <v>13</v>
      </c>
      <c r="AE152" s="49" t="s">
        <v>26</v>
      </c>
      <c r="AF152" s="49" t="s">
        <v>13</v>
      </c>
      <c r="AG152" s="48" t="s">
        <v>27</v>
      </c>
      <c r="AH152" s="49" t="s">
        <v>28</v>
      </c>
      <c r="AI152" s="48" t="s">
        <v>70</v>
      </c>
      <c r="AJ152" s="49" t="s">
        <v>30</v>
      </c>
      <c r="AK152" s="48" t="s">
        <v>31</v>
      </c>
      <c r="AL152" s="48" t="s">
        <v>32</v>
      </c>
      <c r="AM152" s="49" t="s">
        <v>33</v>
      </c>
      <c r="AN152" s="49" t="s">
        <v>34</v>
      </c>
      <c r="AO152" s="8"/>
    </row>
    <row r="153" spans="1:41" s="3" customFormat="1" ht="27" customHeight="1" thickBot="1" x14ac:dyDescent="0.35">
      <c r="A153" s="1"/>
      <c r="B153" s="626"/>
      <c r="C153" s="597" t="s">
        <v>279</v>
      </c>
      <c r="D153" s="598"/>
      <c r="E153" s="598"/>
      <c r="F153" s="598"/>
      <c r="G153" s="598"/>
      <c r="H153" s="598"/>
      <c r="I153" s="598"/>
      <c r="J153" s="598"/>
      <c r="K153" s="598"/>
      <c r="L153" s="598"/>
      <c r="M153" s="598"/>
      <c r="N153" s="598"/>
      <c r="O153" s="598"/>
      <c r="P153" s="598"/>
      <c r="Q153" s="598"/>
      <c r="R153" s="598"/>
      <c r="S153" s="598"/>
      <c r="T153" s="598"/>
      <c r="U153" s="598"/>
      <c r="V153" s="598"/>
      <c r="W153" s="598"/>
      <c r="X153" s="598"/>
      <c r="Y153" s="598"/>
      <c r="Z153" s="598"/>
      <c r="AA153" s="598"/>
      <c r="AB153" s="598"/>
      <c r="AC153" s="598"/>
      <c r="AD153" s="598"/>
      <c r="AE153" s="598"/>
      <c r="AF153" s="598"/>
      <c r="AG153" s="598"/>
      <c r="AH153" s="598"/>
      <c r="AI153" s="51"/>
      <c r="AJ153" s="51"/>
      <c r="AK153" s="51"/>
      <c r="AL153" s="51"/>
      <c r="AM153" s="51"/>
      <c r="AN153" s="53"/>
      <c r="AO153" s="8"/>
    </row>
    <row r="154" spans="1:41" s="3" customFormat="1" ht="27" customHeight="1" x14ac:dyDescent="0.3">
      <c r="A154" s="1"/>
      <c r="B154" s="626"/>
      <c r="C154" s="590" t="s">
        <v>545</v>
      </c>
      <c r="D154" s="636">
        <v>1</v>
      </c>
      <c r="E154" s="630" t="s">
        <v>112</v>
      </c>
      <c r="F154" s="630" t="s">
        <v>280</v>
      </c>
      <c r="G154" s="630" t="s">
        <v>281</v>
      </c>
      <c r="H154" s="630" t="s">
        <v>625</v>
      </c>
      <c r="I154" s="630" t="s">
        <v>73</v>
      </c>
      <c r="J154" s="630" t="s">
        <v>86</v>
      </c>
      <c r="K154" s="631" t="s">
        <v>102</v>
      </c>
      <c r="L154" s="633">
        <f>IF(K154="","",IF(K154="Muy Baja",0.2,IF(K154="Baja",0.4,IF(K154="Media",0.6,IF(K154="Alta",0.8,IF(K154="Muy Alta",1,))))))</f>
        <v>0.8</v>
      </c>
      <c r="M154" s="635" t="s">
        <v>142</v>
      </c>
      <c r="N154" s="635" t="str">
        <f>IF(M154="","",IF(NOT(ISERROR(MATCH(M154,'[17]Tabla Impacto'!$B$37:$B$39,0))),'[17]Tabla Impacto'!$F$37&amp;"Por favor no seleccionar los criterios de impacto(Afectación Económica o presupuestal y Pérdida Reputacional)",M154))</f>
        <v xml:space="preserve">     Genera altas consecuencias sobre la entidad</v>
      </c>
      <c r="O154" s="954" t="s">
        <v>119</v>
      </c>
      <c r="P154" s="633">
        <f>IF(O154="","",IF(O154="Leve",0.2,IF(O154="Menor",0.4,IF(O154="Moderado",0.6,IF(O154="Mayor",0.8,IF(O154="Catastrófico",1,))))))</f>
        <v>0.8</v>
      </c>
      <c r="Q154" s="585" t="str">
        <f>IF(OR(AND(K154="Muy Baja",O154="Leve"),AND(K154="Muy Baja",O154="Menor"),AND(K154="Baja",O154="Leve")),"Bajo",IF(OR(AND(K154="Muy baja",O154="Moderado"),AND(K154="Baja",O154="Menor"),AND(K154="Baja",O154="Moderado"),AND(K154="Media",O154="Leve"),AND(K154="Media",O154="Menor"),AND(K154="Media",O154="Moderado"),AND(K154="Alta",O154="Leve"),AND(K154="Alta",O154="Menor")),"Moderado",IF(OR(AND(K154="Muy Baja",O154="Mayor"),AND(K154="Baja",O154="Mayor"),AND(K154="Media",O154="Mayor"),AND(K154="Alta",O154="Moderado"),AND(K154="Alta",O154="Mayor"),AND(K154="Muy Alta",O154="Leve"),AND(K154="Muy Alta",O154="Menor"),AND(K154="Muy Alta",O154="Moderado"),AND(K154="Muy Alta",O154="Mayor")),"Alto",IF(OR(AND(K154="Muy Baja",O154="Catastrófico"),AND(K154="Baja",O154="Catastrófico"),AND(K154="Media",O154="Catastrófico"),AND(K154="Alta",O154="Catastrófico"),AND(K154="Muy Alta",O154="Catastrófico")),"Extremo",""))))</f>
        <v>Alto</v>
      </c>
      <c r="R154" s="531">
        <v>1</v>
      </c>
      <c r="S154" s="532" t="s">
        <v>626</v>
      </c>
      <c r="T154" s="532" t="s">
        <v>282</v>
      </c>
      <c r="U154" s="531" t="s">
        <v>78</v>
      </c>
      <c r="V154" s="533" t="s">
        <v>84</v>
      </c>
      <c r="W154" s="533" t="s">
        <v>52</v>
      </c>
      <c r="X154" s="534" t="str">
        <f>IF(AND(V154="Preventivo",W154="Automático"),"50%",IF(AND(V154="Preventivo",W154="Manual"),"40%",IF(AND(V154="Detectivo",W154="Automático"),"40%",IF(AND(V154="Detectivo",W154="Manual"),"30%",IF(AND(V154="Correctivo",W154="Automático"),"35%",IF(AND(V154="Correctivo",W154="Manual"),"25%",""))))))</f>
        <v>40%</v>
      </c>
      <c r="Y154" s="533" t="s">
        <v>95</v>
      </c>
      <c r="Z154" s="533" t="s">
        <v>89</v>
      </c>
      <c r="AA154" s="533" t="s">
        <v>55</v>
      </c>
      <c r="AB154" s="535">
        <f>IFERROR(IF(U154="Probabilidad",(L154-(+L154*X154)),IF(U154="Impacto",L154,"")),"")</f>
        <v>0.48</v>
      </c>
      <c r="AC154" s="12" t="str">
        <f>IFERROR(IF(AB154="","",IF(AB154&lt;=0.2,"Muy Baja",IF(AB154&lt;=0.4,"Baja",IF(AB154&lt;=0.6,"Media",IF(AB154&lt;=0.8,"Alta","Muy Alta"))))),"")</f>
        <v>Media</v>
      </c>
      <c r="AD154" s="534">
        <f>+AB154</f>
        <v>0.48</v>
      </c>
      <c r="AE154" s="12" t="str">
        <f>IFERROR(IF(AF154="","",IF(AF154&lt;=0.2,"Leve",IF(AF154&lt;=0.4,"Menor",IF(AF154&lt;=0.6,"Moderado",IF(AF154&lt;=0.8,"Mayor","Catastrófico"))))),"")</f>
        <v>Mayor</v>
      </c>
      <c r="AF154" s="534">
        <f>IFERROR(IF(U154="Impacto",(P154-(+P154*X154)),IF(U154="Probabilidad",P154,"")),"")</f>
        <v>0.8</v>
      </c>
      <c r="AG154" s="13" t="str">
        <f>IFERROR(IF(OR(AND(AC154="Muy Baja",AE154="Leve"),AND(AC154="Muy Baja",AE154="Menor"),AND(AC154="Baja",AE154="Leve")),"Bajo",IF(OR(AND(AC154="Muy baja",AE154="Moderado"),AND(AC154="Baja",AE154="Menor"),AND(AC154="Baja",AE154="Moderado"),AND(AC154="Media",AE154="Leve"),AND(AC154="Media",AE154="Menor"),AND(AC154="Media",AE154="Moderado"),AND(AC154="Alta",AE154="Leve"),AND(AC154="Alta",AE154="Menor")),"Moderado",IF(OR(AND(AC154="Muy Baja",AE154="Mayor"),AND(AC154="Baja",AE154="Mayor"),AND(AC154="Media",AE154="Mayor"),AND(AC154="Alta",AE154="Moderado"),AND(AC154="Alta",AE154="Mayor"),AND(AC154="Muy Alta",AE154="Leve"),AND(AC154="Muy Alta",AE154="Menor"),AND(AC154="Muy Alta",AE154="Moderado"),AND(AC154="Muy Alta",AE154="Mayor")),"Alto",IF(OR(AND(AC154="Muy Baja",AE154="Catastrófico"),AND(AC154="Baja",AE154="Catastrófico"),AND(AC154="Media",AE154="Catastrófico"),AND(AC154="Alta",AE154="Catastrófico"),AND(AC154="Muy Alta",AE154="Catastrófico")),"Extremo","")))),"")</f>
        <v>Alto</v>
      </c>
      <c r="AH154" s="533" t="s">
        <v>56</v>
      </c>
      <c r="AI154" s="536"/>
      <c r="AJ154" s="536"/>
      <c r="AK154" s="536"/>
      <c r="AL154" s="536"/>
      <c r="AM154" s="536"/>
      <c r="AN154" s="536"/>
      <c r="AO154" s="8"/>
    </row>
    <row r="155" spans="1:41" s="3" customFormat="1" ht="27" customHeight="1" x14ac:dyDescent="0.3">
      <c r="A155" s="1"/>
      <c r="B155" s="626"/>
      <c r="C155" s="591"/>
      <c r="D155" s="636"/>
      <c r="E155" s="630"/>
      <c r="F155" s="630"/>
      <c r="G155" s="630"/>
      <c r="H155" s="630"/>
      <c r="I155" s="630"/>
      <c r="J155" s="630"/>
      <c r="K155" s="632"/>
      <c r="L155" s="634"/>
      <c r="M155" s="635"/>
      <c r="N155" s="635">
        <f>IF(NOT(ISERROR(MATCH(M155,_xlfn.ANCHORARRAY(H158),0))),#REF!&amp;"Por favor no seleccionar los criterios de impacto",M155)</f>
        <v>0</v>
      </c>
      <c r="O155" s="606"/>
      <c r="P155" s="634"/>
      <c r="Q155" s="585"/>
      <c r="R155" s="531">
        <v>2</v>
      </c>
      <c r="S155" s="532" t="s">
        <v>627</v>
      </c>
      <c r="T155" s="532" t="s">
        <v>628</v>
      </c>
      <c r="U155" s="531" t="s">
        <v>6</v>
      </c>
      <c r="V155" s="538" t="s">
        <v>51</v>
      </c>
      <c r="W155" s="538" t="s">
        <v>52</v>
      </c>
      <c r="X155" s="539" t="str">
        <f>IF(AND(V155="Preventivo",W155="Automático"),"50%",IF(AND(V155="Preventivo",W155="Manual"),"40%",IF(AND(V155="Detectivo",W155="Automático"),"40%",IF(AND(V155="Detectivo",W155="Manual"),"30%",IF(AND(V155="Correctivo",W155="Automático"),"35%",IF(AND(V155="Correctivo",W155="Manual"),"25%",""))))))</f>
        <v>30%</v>
      </c>
      <c r="Y155" s="538" t="s">
        <v>95</v>
      </c>
      <c r="Z155" s="538" t="s">
        <v>54</v>
      </c>
      <c r="AA155" s="538" t="s">
        <v>55</v>
      </c>
      <c r="AB155" s="540">
        <f>IFERROR(IF(U155="Probabilidad",(L155-(+L155*X155)),IF(U155="Impacto",L155,"")),"")</f>
        <v>0</v>
      </c>
      <c r="AC155" s="24" t="str">
        <f>IFERROR(IF(AB155="","",IF(AB155&lt;=0.2,"Muy Baja",IF(AB155&lt;=0.4,"Baja",IF(AB155&lt;=0.6,"Media",IF(AB155&lt;=0.8,"Alta","Muy Alta"))))),"")</f>
        <v>Muy Baja</v>
      </c>
      <c r="AD155" s="539">
        <f>+AB155</f>
        <v>0</v>
      </c>
      <c r="AE155" s="24" t="str">
        <f>IFERROR(IF(AF155="","",IF(AF155&lt;=0.2,"Leve",IF(AF155&lt;=0.4,"Menor",IF(AF155&lt;=0.6,"Moderado",IF(AF155&lt;=0.8,"Mayor","Catastrófico"))))),"")</f>
        <v>Leve</v>
      </c>
      <c r="AF155" s="539">
        <f>IFERROR(IF(U155="Impacto",(P155-(+P155*X155)),IF(U155="Probabilidad",P155,"")),"")</f>
        <v>0</v>
      </c>
      <c r="AG155" s="25" t="str">
        <f>IFERROR(IF(OR(AND(AC155="Muy Baja",AE155="Leve"),AND(AC155="Muy Baja",AE155="Menor"),AND(AC155="Baja",AE155="Leve")),"Bajo",IF(OR(AND(AC155="Muy baja",AE155="Moderado"),AND(AC155="Baja",AE155="Menor"),AND(AC155="Baja",AE155="Moderado"),AND(AC155="Media",AE155="Leve"),AND(AC155="Media",AE155="Menor"),AND(AC155="Media",AE155="Moderado"),AND(AC155="Alta",AE155="Leve"),AND(AC155="Alta",AE155="Menor")),"Moderado",IF(OR(AND(AC155="Muy Baja",AE155="Mayor"),AND(AC155="Baja",AE155="Mayor"),AND(AC155="Media",AE155="Mayor"),AND(AC155="Alta",AE155="Moderado"),AND(AC155="Alta",AE155="Mayor"),AND(AC155="Muy Alta",AE155="Leve"),AND(AC155="Muy Alta",AE155="Menor"),AND(AC155="Muy Alta",AE155="Moderado"),AND(AC155="Muy Alta",AE155="Mayor")),"Alto",IF(OR(AND(AC155="Muy Baja",AE155="Catastrófico"),AND(AC155="Baja",AE155="Catastrófico"),AND(AC155="Media",AE155="Catastrófico"),AND(AC155="Alta",AE155="Catastrófico"),AND(AC155="Muy Alta",AE155="Catastrófico")),"Extremo","")))),"")</f>
        <v>Bajo</v>
      </c>
      <c r="AH155" s="538" t="s">
        <v>56</v>
      </c>
      <c r="AI155" s="541"/>
      <c r="AJ155" s="541"/>
      <c r="AK155" s="541"/>
      <c r="AL155" s="541"/>
      <c r="AM155" s="541"/>
      <c r="AN155" s="541"/>
      <c r="AO155" s="8"/>
    </row>
    <row r="156" spans="1:41" s="3" customFormat="1" ht="27" customHeight="1" x14ac:dyDescent="0.3">
      <c r="A156" s="1"/>
      <c r="B156" s="626"/>
      <c r="C156" s="591"/>
      <c r="D156" s="636">
        <v>2</v>
      </c>
      <c r="E156" s="630" t="s">
        <v>112</v>
      </c>
      <c r="F156" s="630" t="s">
        <v>283</v>
      </c>
      <c r="G156" s="630" t="s">
        <v>281</v>
      </c>
      <c r="H156" s="955" t="s">
        <v>629</v>
      </c>
      <c r="I156" s="630" t="s">
        <v>73</v>
      </c>
      <c r="J156" s="630" t="s">
        <v>86</v>
      </c>
      <c r="K156" s="631" t="s">
        <v>102</v>
      </c>
      <c r="L156" s="634">
        <f>IF(K156="","",IF(K156="Muy Baja",0.2,IF(K156="Baja",0.4,IF(K156="Media",0.6,IF(K156="Alta",0.8,IF(K156="Muy Alta",1,))))))</f>
        <v>0.8</v>
      </c>
      <c r="M156" s="635" t="s">
        <v>136</v>
      </c>
      <c r="N156" s="634" t="str">
        <f>IF(M156="","",IF(NOT(ISERROR(MATCH(M156,'[18]Tabla Impacto'!$B$37:$B$39,0))),'[18]Tabla Impacto'!$F$37&amp;"Por favor no seleccionar los criterios de impacto(Afectación Económica o presupuestal y Pérdida Reputacional)",M156))</f>
        <v xml:space="preserve">     Genera consecuencias catastroficas sobre la entidad</v>
      </c>
      <c r="O156" s="764" t="s">
        <v>187</v>
      </c>
      <c r="P156" s="634">
        <v>1</v>
      </c>
      <c r="Q156" s="637" t="s">
        <v>158</v>
      </c>
      <c r="R156" s="531">
        <v>1</v>
      </c>
      <c r="S156" s="532" t="s">
        <v>630</v>
      </c>
      <c r="T156" s="532" t="s">
        <v>284</v>
      </c>
      <c r="U156" s="531" t="s">
        <v>78</v>
      </c>
      <c r="V156" s="538" t="s">
        <v>84</v>
      </c>
      <c r="W156" s="538" t="s">
        <v>52</v>
      </c>
      <c r="X156" s="539" t="str">
        <f>IF(AND(V156="Preventivo",W156="Automático"),"50%",IF(AND(V156="Preventivo",W156="Manual"),"40%",IF(AND(V156="Detectivo",W156="Automático"),"40%",IF(AND(V156="Detectivo",W156="Manual"),"30%",IF(AND(V156="Correctivo",W156="Automático"),"35%",IF(AND(V156="Correctivo",W156="Manual"),"25%",""))))))</f>
        <v>40%</v>
      </c>
      <c r="Y156" s="538" t="s">
        <v>53</v>
      </c>
      <c r="Z156" s="538" t="s">
        <v>89</v>
      </c>
      <c r="AA156" s="538" t="s">
        <v>55</v>
      </c>
      <c r="AB156" s="540">
        <f>IFERROR(IF(U156="Probabilidad",(L156-(+L156*X156)),IF(U156="Impacto",L156,"")),"")</f>
        <v>0.48</v>
      </c>
      <c r="AC156" s="24" t="str">
        <f>IFERROR(IF(AB156="","",IF(AB156&lt;=0.2,"Muy Baja",IF(AB156&lt;=0.4,"Baja",IF(AB156&lt;=0.6,"Media",IF(AB156&lt;=0.8,"Alta","Muy Alta"))))),"")</f>
        <v>Media</v>
      </c>
      <c r="AD156" s="539">
        <f>+AB156</f>
        <v>0.48</v>
      </c>
      <c r="AE156" s="24" t="s">
        <v>119</v>
      </c>
      <c r="AF156" s="539">
        <f>IFERROR(IF(U156="Impacto",(P156-(+P156*X156)),IF(U156="Probabilidad",P156,"")),"")</f>
        <v>1</v>
      </c>
      <c r="AG156" s="25" t="str">
        <f>IFERROR(IF(OR(AND(AC156="Muy Baja",AE156="Leve"),AND(AC156="Muy Baja",AE156="Menor"),AND(AC156="Baja",AE156="Leve")),"Bajo",IF(OR(AND(AC156="Muy baja",AE156="Moderado"),AND(AC156="Baja",AE156="Menor"),AND(AC156="Baja",AE156="Moderado"),AND(AC156="Media",AE156="Leve"),AND(AC156="Media",AE156="Menor"),AND(AC156="Media",AE156="Moderado"),AND(AC156="Alta",AE156="Leve"),AND(AC156="Alta",AE156="Menor")),"Moderado",IF(OR(AND(AC156="Muy Baja",AE156="Mayor"),AND(AC156="Baja",AE156="Mayor"),AND(AC156="Media",AE156="Mayor"),AND(AC156="Alta",AE156="Moderado"),AND(AC156="Alta",AE156="Mayor"),AND(AC156="Muy Alta",AE156="Leve"),AND(AC156="Muy Alta",AE156="Menor"),AND(AC156="Muy Alta",AE156="Moderado"),AND(AC156="Muy Alta",AE156="Mayor")),"Alto",IF(OR(AND(AC156="Muy Baja",AE156="Catastrófico"),AND(AC156="Baja",AE156="Catastrófico"),AND(AC156="Media",AE156="Catastrófico"),AND(AC156="Alta",AE156="Catastrófico"),AND(AC156="Muy Alta",AE156="Catastrófico")),"Extremo","")))),"")</f>
        <v>Alto</v>
      </c>
      <c r="AH156" s="538" t="s">
        <v>56</v>
      </c>
      <c r="AI156" s="541"/>
      <c r="AJ156" s="541"/>
      <c r="AK156" s="541"/>
      <c r="AL156" s="541"/>
      <c r="AM156" s="541"/>
      <c r="AN156" s="541"/>
      <c r="AO156" s="8"/>
    </row>
    <row r="157" spans="1:41" s="3" customFormat="1" ht="27" customHeight="1" x14ac:dyDescent="0.3">
      <c r="A157" s="1"/>
      <c r="B157" s="626"/>
      <c r="C157" s="591"/>
      <c r="D157" s="636"/>
      <c r="E157" s="630"/>
      <c r="F157" s="630"/>
      <c r="G157" s="630"/>
      <c r="H157" s="955"/>
      <c r="I157" s="630"/>
      <c r="J157" s="630"/>
      <c r="K157" s="632"/>
      <c r="L157" s="634"/>
      <c r="M157" s="635"/>
      <c r="N157" s="634">
        <f>IF(NOT(ISERROR(MATCH(M157,_xlfn.ANCHORARRAY(#REF!),0))),#REF!&amp;"Por favor no seleccionar los criterios de impacto",M157)</f>
        <v>0</v>
      </c>
      <c r="O157" s="764"/>
      <c r="P157" s="634"/>
      <c r="Q157" s="637"/>
      <c r="R157" s="531">
        <v>2</v>
      </c>
      <c r="S157" s="532" t="s">
        <v>631</v>
      </c>
      <c r="T157" s="532" t="s">
        <v>285</v>
      </c>
      <c r="U157" s="531" t="s">
        <v>632</v>
      </c>
      <c r="V157" s="538" t="s">
        <v>51</v>
      </c>
      <c r="W157" s="538" t="s">
        <v>52</v>
      </c>
      <c r="X157" s="539" t="str">
        <f>IF(AND(V157="Preventivo",W157="Automático"),"50%",IF(AND(V157="Preventivo",W157="Manual"),"40%",IF(AND(V157="Detectivo",W157="Automático"),"40%",IF(AND(V157="Detectivo",W157="Manual"),"30%",IF(AND(V157="Correctivo",W157="Automático"),"35%",IF(AND(V157="Correctivo",W157="Manual"),"25%",""))))))</f>
        <v>30%</v>
      </c>
      <c r="Y157" s="538" t="s">
        <v>53</v>
      </c>
      <c r="Z157" s="538" t="s">
        <v>89</v>
      </c>
      <c r="AA157" s="538" t="s">
        <v>55</v>
      </c>
      <c r="AB157" s="540">
        <f>IFERROR(IF(U157="Probabilidad",(L157-(+L157*X157)),IF(U157="Impacto",L157,"")),"")</f>
        <v>0</v>
      </c>
      <c r="AC157" s="24" t="str">
        <f>IFERROR(IF(AB157="","",IF(AB157&lt;=0.2,"Muy Baja",IF(AB157&lt;=0.4,"Baja",IF(AB157&lt;=0.6,"Media",IF(AB157&lt;=0.8,"Alta","Muy Alta"))))),"")</f>
        <v>Muy Baja</v>
      </c>
      <c r="AD157" s="539">
        <f>+AB157</f>
        <v>0</v>
      </c>
      <c r="AE157" s="24" t="str">
        <f>IFERROR(IF(AF157="","",IF(AF157&lt;=0.2,"Leve",IF(AF157&lt;=0.4,"Menor",IF(AF157&lt;=0.6,"Moderado",IF(AF157&lt;=0.8,"Mayor","Catastrófico"))))),"")</f>
        <v>Leve</v>
      </c>
      <c r="AF157" s="539">
        <f>IFERROR(IF(U157="Impacto",(P157-(+P157*X157)),IF(U157="Probabilidad",P157,"")),"")</f>
        <v>0</v>
      </c>
      <c r="AG157" s="25" t="str">
        <f>IFERROR(IF(OR(AND(AC157="Muy Baja",AE157="Leve"),AND(AC157="Muy Baja",AE157="Menor"),AND(AC157="Baja",AE157="Leve")),"Bajo",IF(OR(AND(AC157="Muy baja",AE157="Moderado"),AND(AC157="Baja",AE157="Menor"),AND(AC157="Baja",AE157="Moderado"),AND(AC157="Media",AE157="Leve"),AND(AC157="Media",AE157="Menor"),AND(AC157="Media",AE157="Moderado"),AND(AC157="Alta",AE157="Leve"),AND(AC157="Alta",AE157="Menor")),"Moderado",IF(OR(AND(AC157="Muy Baja",AE157="Mayor"),AND(AC157="Baja",AE157="Mayor"),AND(AC157="Media",AE157="Mayor"),AND(AC157="Alta",AE157="Moderado"),AND(AC157="Alta",AE157="Mayor"),AND(AC157="Muy Alta",AE157="Leve"),AND(AC157="Muy Alta",AE157="Menor"),AND(AC157="Muy Alta",AE157="Moderado"),AND(AC157="Muy Alta",AE157="Mayor")),"Alto",IF(OR(AND(AC157="Muy Baja",AE157="Catastrófico"),AND(AC157="Baja",AE157="Catastrófico"),AND(AC157="Media",AE157="Catastrófico"),AND(AC157="Alta",AE157="Catastrófico"),AND(AC157="Muy Alta",AE157="Catastrófico")),"Extremo","")))),"")</f>
        <v>Bajo</v>
      </c>
      <c r="AH157" s="538" t="s">
        <v>56</v>
      </c>
      <c r="AI157" s="541"/>
      <c r="AJ157" s="541"/>
      <c r="AK157" s="541"/>
      <c r="AL157" s="541"/>
      <c r="AM157" s="541"/>
      <c r="AN157" s="541"/>
      <c r="AO157" s="8"/>
    </row>
    <row r="158" spans="1:41" s="3" customFormat="1" ht="27" customHeight="1" x14ac:dyDescent="0.3">
      <c r="A158" s="1"/>
      <c r="B158" s="626"/>
      <c r="C158" s="591"/>
      <c r="D158" s="543">
        <v>3</v>
      </c>
      <c r="E158" s="529" t="s">
        <v>42</v>
      </c>
      <c r="F158" s="529" t="s">
        <v>286</v>
      </c>
      <c r="G158" s="529" t="s">
        <v>287</v>
      </c>
      <c r="H158" s="542" t="s">
        <v>633</v>
      </c>
      <c r="I158" s="529" t="s">
        <v>85</v>
      </c>
      <c r="J158" s="529" t="s">
        <v>46</v>
      </c>
      <c r="K158" s="558" t="s">
        <v>634</v>
      </c>
      <c r="L158" s="537">
        <f>IF(K158="","",IF(K158="Muy Baja",0.2,IF(K158="Baja",0.4,IF(K158="Media",0.6,IF(K158="Alta",0.8,IF(K158="Muy Alta",1,))))))</f>
        <v>0.4</v>
      </c>
      <c r="M158" s="530" t="s">
        <v>142</v>
      </c>
      <c r="N158" s="537" t="str">
        <f>IF(M158="","",IF(NOT(ISERROR(MATCH(M158,'[18]Tabla Impacto'!$B$37:$B$39,0))),'[18]Tabla Impacto'!$F$37&amp;"Por favor no seleccionar los criterios de impacto(Afectación Económica o presupuestal y Pérdida Reputacional)",M158))</f>
        <v xml:space="preserve">     Genera altas consecuencias sobre la entidad</v>
      </c>
      <c r="O158" s="12" t="s">
        <v>119</v>
      </c>
      <c r="P158" s="537">
        <f>IF(O158="","",IF(O158="Leve",0.2,IF(O158="Menor",0.4,IF(O158="Moderado",0.6,IF(O158="Mayor",0.8,IF(O158="Catastrófico",1,))))))</f>
        <v>0.8</v>
      </c>
      <c r="Q158" s="560" t="s">
        <v>207</v>
      </c>
      <c r="R158" s="531">
        <v>1</v>
      </c>
      <c r="S158" s="532" t="s">
        <v>635</v>
      </c>
      <c r="T158" s="532" t="s">
        <v>288</v>
      </c>
      <c r="U158" s="531" t="s">
        <v>6</v>
      </c>
      <c r="V158" s="538" t="s">
        <v>51</v>
      </c>
      <c r="W158" s="538" t="s">
        <v>52</v>
      </c>
      <c r="X158" s="539" t="str">
        <f>IF(AND(V158="Preventivo",W158="Automático"),"50%",IF(AND(V158="Preventivo",W158="Manual"),"40%",IF(AND(V158="Detectivo",W158="Automático"),"40%",IF(AND(V158="Detectivo",W158="Manual"),"30%",IF(AND(V158="Correctivo",W158="Automático"),"35%",IF(AND(V158="Correctivo",W158="Manual"),"25%",""))))))</f>
        <v>30%</v>
      </c>
      <c r="Y158" s="538" t="s">
        <v>53</v>
      </c>
      <c r="Z158" s="538" t="s">
        <v>89</v>
      </c>
      <c r="AA158" s="538" t="s">
        <v>55</v>
      </c>
      <c r="AB158" s="540">
        <f>IFERROR(IF(U158="Probabilidad",(L158-(+L158*X158)),IF(U158="Impacto",L158,"")),"")</f>
        <v>0.4</v>
      </c>
      <c r="AC158" s="24" t="str">
        <f>IFERROR(IF(AB158="","",IF(AB158&lt;=0.2,"Muy Baja",IF(AB158&lt;=0.4,"Baja",IF(AB158&lt;=0.6,"Media",IF(AB158&lt;=0.8,"Alta","Muy Alta"))))),"")</f>
        <v>Baja</v>
      </c>
      <c r="AD158" s="539">
        <f>+AB158</f>
        <v>0.4</v>
      </c>
      <c r="AE158" s="24" t="str">
        <f>IFERROR(IF(AF158="","",IF(AF158&lt;=0.2,"Leve",IF(AF158&lt;=0.4,"Menor",IF(AF158&lt;=0.6,"Moderado",IF(AF158&lt;=0.8,"Mayor","Catastrófico"))))),"")</f>
        <v>Moderado</v>
      </c>
      <c r="AF158" s="539">
        <f>IFERROR(IF(U158="Impacto",(P158-(+P158*X158)),IF(U158="Probabilidad",P158,"")),"")</f>
        <v>0.56000000000000005</v>
      </c>
      <c r="AG158" s="25" t="str">
        <f>IFERROR(IF(OR(AND(AC158="Muy Baja",AE158="Leve"),AND(AC158="Muy Baja",AE158="Menor"),AND(AC158="Baja",AE158="Leve")),"Bajo",IF(OR(AND(AC158="Muy baja",AE158="Moderado"),AND(AC158="Baja",AE158="Menor"),AND(AC158="Baja",AE158="Moderado"),AND(AC158="Media",AE158="Leve"),AND(AC158="Media",AE158="Menor"),AND(AC158="Media",AE158="Moderado"),AND(AC158="Alta",AE158="Leve"),AND(AC158="Alta",AE158="Menor")),"Moderado",IF(OR(AND(AC158="Muy Baja",AE158="Mayor"),AND(AC158="Baja",AE158="Mayor"),AND(AC158="Media",AE158="Mayor"),AND(AC158="Alta",AE158="Moderado"),AND(AC158="Alta",AE158="Mayor"),AND(AC158="Muy Alta",AE158="Leve"),AND(AC158="Muy Alta",AE158="Menor"),AND(AC158="Muy Alta",AE158="Moderado"),AND(AC158="Muy Alta",AE158="Mayor")),"Alto",IF(OR(AND(AC158="Muy Baja",AE158="Catastrófico"),AND(AC158="Baja",AE158="Catastrófico"),AND(AC158="Media",AE158="Catastrófico"),AND(AC158="Alta",AE158="Catastrófico"),AND(AC158="Muy Alta",AE158="Catastrófico")),"Extremo","")))),"")</f>
        <v>Moderado</v>
      </c>
      <c r="AH158" s="538" t="s">
        <v>56</v>
      </c>
      <c r="AI158" s="541"/>
      <c r="AJ158" s="541"/>
      <c r="AK158" s="541"/>
      <c r="AL158" s="541"/>
      <c r="AM158" s="541"/>
      <c r="AN158" s="541"/>
      <c r="AO158" s="8"/>
    </row>
    <row r="159" spans="1:41" s="3" customFormat="1" ht="27" customHeight="1" thickBot="1" x14ac:dyDescent="0.35">
      <c r="A159" s="1"/>
      <c r="B159" s="505"/>
      <c r="C159" s="592"/>
      <c r="D159" s="544"/>
      <c r="E159" s="545"/>
      <c r="F159" s="545"/>
      <c r="G159" s="545"/>
      <c r="H159" s="546"/>
      <c r="I159" s="545"/>
      <c r="J159" s="545"/>
      <c r="K159" s="547"/>
      <c r="L159" s="548"/>
      <c r="M159" s="549"/>
      <c r="N159" s="548"/>
      <c r="O159" s="465"/>
      <c r="P159" s="548"/>
      <c r="Q159" s="466"/>
      <c r="R159" s="552"/>
      <c r="S159" s="553"/>
      <c r="T159" s="553"/>
      <c r="U159" s="552"/>
      <c r="V159" s="554"/>
      <c r="W159" s="554"/>
      <c r="X159" s="555"/>
      <c r="Y159" s="554"/>
      <c r="Z159" s="554"/>
      <c r="AA159" s="554"/>
      <c r="AB159" s="556"/>
      <c r="AC159" s="550"/>
      <c r="AD159" s="555"/>
      <c r="AE159" s="550"/>
      <c r="AF159" s="555"/>
      <c r="AG159" s="551"/>
      <c r="AH159" s="554"/>
      <c r="AI159" s="557"/>
      <c r="AJ159" s="557"/>
      <c r="AK159" s="557"/>
      <c r="AL159" s="557"/>
      <c r="AM159" s="557"/>
      <c r="AN159" s="557"/>
      <c r="AO159" s="8"/>
    </row>
    <row r="160" spans="1:41" s="3" customFormat="1" ht="27" customHeight="1" thickBot="1" x14ac:dyDescent="0.35">
      <c r="A160" s="1"/>
      <c r="B160" s="504"/>
      <c r="C160" s="48" t="s">
        <v>1</v>
      </c>
      <c r="D160" s="48" t="s">
        <v>2</v>
      </c>
      <c r="E160" s="49" t="s">
        <v>6</v>
      </c>
      <c r="F160" s="49" t="s">
        <v>7</v>
      </c>
      <c r="G160" s="49" t="s">
        <v>8</v>
      </c>
      <c r="H160" s="49" t="s">
        <v>9</v>
      </c>
      <c r="I160" s="49" t="s">
        <v>10</v>
      </c>
      <c r="J160" s="48" t="s">
        <v>11</v>
      </c>
      <c r="K160" s="48" t="s">
        <v>12</v>
      </c>
      <c r="L160" s="48" t="s">
        <v>13</v>
      </c>
      <c r="M160" s="48" t="s">
        <v>14</v>
      </c>
      <c r="N160" s="48" t="s">
        <v>15</v>
      </c>
      <c r="O160" s="48" t="s">
        <v>16</v>
      </c>
      <c r="P160" s="48" t="s">
        <v>13</v>
      </c>
      <c r="Q160" s="48" t="s">
        <v>17</v>
      </c>
      <c r="R160" s="48" t="s">
        <v>18</v>
      </c>
      <c r="S160" s="48" t="s">
        <v>19</v>
      </c>
      <c r="T160" s="48" t="s">
        <v>20</v>
      </c>
      <c r="U160" s="48" t="s">
        <v>21</v>
      </c>
      <c r="V160" s="48" t="s">
        <v>35</v>
      </c>
      <c r="W160" s="48" t="s">
        <v>36</v>
      </c>
      <c r="X160" s="48" t="s">
        <v>37</v>
      </c>
      <c r="Y160" s="48" t="s">
        <v>38</v>
      </c>
      <c r="Z160" s="48" t="s">
        <v>39</v>
      </c>
      <c r="AA160" s="49" t="s">
        <v>40</v>
      </c>
      <c r="AB160" s="48" t="s">
        <v>24</v>
      </c>
      <c r="AC160" s="49" t="s">
        <v>25</v>
      </c>
      <c r="AD160" s="49" t="s">
        <v>13</v>
      </c>
      <c r="AE160" s="49" t="s">
        <v>26</v>
      </c>
      <c r="AF160" s="49" t="s">
        <v>13</v>
      </c>
      <c r="AG160" s="48" t="s">
        <v>27</v>
      </c>
      <c r="AH160" s="49" t="s">
        <v>28</v>
      </c>
      <c r="AI160" s="48" t="s">
        <v>70</v>
      </c>
      <c r="AJ160" s="49" t="s">
        <v>30</v>
      </c>
      <c r="AK160" s="48" t="s">
        <v>31</v>
      </c>
      <c r="AL160" s="48" t="s">
        <v>32</v>
      </c>
      <c r="AM160" s="49" t="s">
        <v>33</v>
      </c>
      <c r="AN160" s="49" t="s">
        <v>34</v>
      </c>
      <c r="AO160" s="8"/>
    </row>
    <row r="161" spans="1:41" s="3" customFormat="1" ht="22.5" customHeight="1" thickBot="1" x14ac:dyDescent="0.35">
      <c r="A161" s="1"/>
      <c r="B161" s="626" t="s">
        <v>546</v>
      </c>
      <c r="C161" s="597" t="s">
        <v>544</v>
      </c>
      <c r="D161" s="598"/>
      <c r="E161" s="598"/>
      <c r="F161" s="598"/>
      <c r="G161" s="598"/>
      <c r="H161" s="598"/>
      <c r="I161" s="598"/>
      <c r="J161" s="598"/>
      <c r="K161" s="598"/>
      <c r="L161" s="598"/>
      <c r="M161" s="598"/>
      <c r="N161" s="598"/>
      <c r="O161" s="598"/>
      <c r="P161" s="598"/>
      <c r="Q161" s="598"/>
      <c r="R161" s="598"/>
      <c r="S161" s="598"/>
      <c r="T161" s="598"/>
      <c r="U161" s="598"/>
      <c r="V161" s="598"/>
      <c r="W161" s="598"/>
      <c r="X161" s="598"/>
      <c r="Y161" s="598"/>
      <c r="Z161" s="598"/>
      <c r="AA161" s="598"/>
      <c r="AB161" s="598"/>
      <c r="AC161" s="598"/>
      <c r="AD161" s="598"/>
      <c r="AE161" s="598"/>
      <c r="AF161" s="598"/>
      <c r="AG161" s="598"/>
      <c r="AH161" s="598"/>
      <c r="AI161" s="51"/>
      <c r="AJ161" s="51"/>
      <c r="AK161" s="51"/>
      <c r="AL161" s="51"/>
      <c r="AM161" s="51"/>
      <c r="AN161" s="53"/>
      <c r="AO161" s="8"/>
    </row>
    <row r="162" spans="1:41" s="3" customFormat="1" ht="27" customHeight="1" x14ac:dyDescent="0.3">
      <c r="A162" s="1"/>
      <c r="B162" s="626"/>
      <c r="C162" s="943" t="s">
        <v>543</v>
      </c>
      <c r="D162" s="322">
        <v>1</v>
      </c>
      <c r="E162" s="403" t="s">
        <v>42</v>
      </c>
      <c r="F162" s="403" t="s">
        <v>271</v>
      </c>
      <c r="G162" s="403" t="s">
        <v>272</v>
      </c>
      <c r="H162" s="404" t="s">
        <v>409</v>
      </c>
      <c r="I162" s="403" t="s">
        <v>73</v>
      </c>
      <c r="J162" s="403" t="s">
        <v>93</v>
      </c>
      <c r="K162" s="133" t="s">
        <v>107</v>
      </c>
      <c r="L162" s="206">
        <f>IF(K162="","",IF(K162="Muy Baja",0.2,IF(K162="Baja",0.4,IF(K162="Media",0.6,IF(K162="Alta",0.8,IF(K162="Muy Alta",1,))))))</f>
        <v>0.6</v>
      </c>
      <c r="M162" s="405" t="s">
        <v>48</v>
      </c>
      <c r="N162" s="406" t="str">
        <f>IF(M162="","",IF(NOT(ISERROR(MATCH(M162,'[19]Tabla Impacto'!$B$37:$B$39,0))),'[19]Tabla Impacto'!$F$37&amp;"Por favor no seleccionar los criterios de impacto(Afectación Económica o presupuestal y Pérdida Reputacional)",M162))</f>
        <v xml:space="preserve">     Genera medianas consecuencias sobre la entidad</v>
      </c>
      <c r="O162" s="561" t="s">
        <v>636</v>
      </c>
      <c r="P162" s="206">
        <v>0.6</v>
      </c>
      <c r="Q162" s="562" t="s">
        <v>636</v>
      </c>
      <c r="R162" s="87">
        <v>1</v>
      </c>
      <c r="S162" s="407" t="s">
        <v>412</v>
      </c>
      <c r="T162" s="402" t="s">
        <v>413</v>
      </c>
      <c r="U162" s="87" t="str">
        <f>IF(OR(V162="Preventivo",V162="Detectivo"),"Probabilidad",IF(V162="Correctivo","Impacto",""))</f>
        <v>Probabilidad</v>
      </c>
      <c r="V162" s="137" t="s">
        <v>84</v>
      </c>
      <c r="W162" s="137" t="s">
        <v>52</v>
      </c>
      <c r="X162" s="86" t="str">
        <f>IF(AND(V162="Preventivo",W162="Automático"),"50%",IF(AND(V162="Preventivo",W162="Manual"),"40%",IF(AND(V162="Detectivo",W162="Automático"),"40%",IF(AND(V162="Detectivo",W162="Manual"),"30%",IF(AND(V162="Correctivo",W162="Automático"),"35%",IF(AND(V162="Correctivo",W162="Manual"),"25%",""))))))</f>
        <v>40%</v>
      </c>
      <c r="Y162" s="137" t="s">
        <v>53</v>
      </c>
      <c r="Z162" s="137" t="s">
        <v>89</v>
      </c>
      <c r="AA162" s="137" t="s">
        <v>55</v>
      </c>
      <c r="AB162" s="191">
        <f>IFERROR(IF(U162="Probabilidad",(L162-(+L162*X162)),IF(U162="Impacto",L162,"")),"")</f>
        <v>0.36</v>
      </c>
      <c r="AC162" s="133" t="str">
        <f>IFERROR(IF(AB162="","",IF(AB162&lt;=0.2,"Muy Baja",IF(AB162&lt;=0.4,"Baja",IF(AB162&lt;=0.6,"Media",IF(AB162&lt;=0.8,"Alta","Muy Alta"))))),"")</f>
        <v>Baja</v>
      </c>
      <c r="AD162" s="86">
        <f>+AB162</f>
        <v>0.36</v>
      </c>
      <c r="AE162" s="133" t="str">
        <f>IFERROR(IF(AF162="","",IF(AF162&lt;=0.2,"Leve",IF(AF162&lt;=0.4,"Menor",IF(AF162&lt;=0.6,"Moderado",IF(AF162&lt;=0.8,"Mayor","Catastrófico"))))),"")</f>
        <v>Moderado</v>
      </c>
      <c r="AF162" s="86">
        <f>IFERROR(IF(U162="Impacto",(P162-(+P162*X162)),IF(U162="Probabilidad",P162,"")),"")</f>
        <v>0.6</v>
      </c>
      <c r="AG162" s="134" t="str">
        <f>IFERROR(IF(OR(AND(AC162="Muy Baja",AE162="Leve"),AND(AC162="Muy Baja",AE162="Menor"),AND(AC162="Baja",AE162="Leve")),"Bajo",IF(OR(AND(AC162="Muy baja",AE162="Moderado"),AND(AC162="Baja",AE162="Menor"),AND(AC162="Baja",AE162="Moderado"),AND(AC162="Media",AE162="Leve"),AND(AC162="Media",AE162="Menor"),AND(AC162="Media",AE162="Moderado"),AND(AC162="Alta",AE162="Leve"),AND(AC162="Alta",AE162="Menor")),"Moderado",IF(OR(AND(AC162="Muy Baja",AE162="Mayor"),AND(AC162="Baja",AE162="Mayor"),AND(AC162="Media",AE162="Mayor"),AND(AC162="Alta",AE162="Moderado"),AND(AC162="Alta",AE162="Mayor"),AND(AC162="Muy Alta",AE162="Leve"),AND(AC162="Muy Alta",AE162="Menor"),AND(AC162="Muy Alta",AE162="Moderado"),AND(AC162="Muy Alta",AE162="Mayor")),"Alto",IF(OR(AND(AC162="Muy Baja",AE162="Catastrófico"),AND(AC162="Baja",AE162="Catastrófico"),AND(AC162="Media",AE162="Catastrófico"),AND(AC162="Alta",AE162="Catastrófico"),AND(AC162="Muy Alta",AE162="Catastrófico")),"Extremo","")))),"")</f>
        <v>Moderado</v>
      </c>
      <c r="AH162" s="137" t="s">
        <v>56</v>
      </c>
      <c r="AI162" s="323"/>
      <c r="AJ162" s="323"/>
      <c r="AK162" s="323"/>
      <c r="AL162" s="323"/>
      <c r="AM162" s="323"/>
      <c r="AN162" s="323"/>
      <c r="AO162" s="8"/>
    </row>
    <row r="163" spans="1:41" s="3" customFormat="1" ht="27" customHeight="1" x14ac:dyDescent="0.3">
      <c r="A163" s="1"/>
      <c r="B163" s="626"/>
      <c r="C163" s="944"/>
      <c r="D163" s="324">
        <v>2</v>
      </c>
      <c r="E163" s="403" t="s">
        <v>42</v>
      </c>
      <c r="F163" s="403" t="s">
        <v>273</v>
      </c>
      <c r="G163" s="403" t="s">
        <v>274</v>
      </c>
      <c r="H163" s="404" t="s">
        <v>410</v>
      </c>
      <c r="I163" s="403" t="s">
        <v>73</v>
      </c>
      <c r="J163" s="403" t="s">
        <v>93</v>
      </c>
      <c r="K163" s="139" t="s">
        <v>107</v>
      </c>
      <c r="L163" s="83">
        <f>IF(K163="","",IF(K163="Muy Baja",0.2,IF(K163="Baja",0.4,IF(K163="Media",0.6,IF(K163="Alta",0.8,IF(K163="Muy Alta",1,))))))</f>
        <v>0.6</v>
      </c>
      <c r="M163" s="405" t="s">
        <v>48</v>
      </c>
      <c r="N163" s="406" t="str">
        <f>IF(M163="","",IF(NOT(ISERROR(MATCH(M163,'[19]Tabla Impacto'!$B$37:$B$39,0))),'[19]Tabla Impacto'!$F$37&amp;"Por favor no seleccionar los criterios de impacto(Afectación Económica o presupuestal y Pérdida Reputacional)",M163))</f>
        <v xml:space="preserve">     Genera medianas consecuencias sobre la entidad</v>
      </c>
      <c r="O163" s="563" t="s">
        <v>636</v>
      </c>
      <c r="P163" s="83">
        <f>IF(O163="","",IF(O163="Leve",0.2,IF(O163="Menor",0.4,IF(O163="Moderado",0.6,IF(O163="Mayor",0.8,IF(O163="Catastrófico",1,))))))</f>
        <v>0</v>
      </c>
      <c r="Q163" s="564" t="s">
        <v>636</v>
      </c>
      <c r="R163" s="192">
        <v>1</v>
      </c>
      <c r="S163" s="407" t="s">
        <v>414</v>
      </c>
      <c r="T163" s="402" t="s">
        <v>275</v>
      </c>
      <c r="U163" s="192" t="str">
        <f>IF(OR(V163="Preventivo",V163="Detectivo"),"Probabilidad",IF(V163="Correctivo","Impacto",""))</f>
        <v>Probabilidad</v>
      </c>
      <c r="V163" s="144" t="s">
        <v>84</v>
      </c>
      <c r="W163" s="144" t="s">
        <v>52</v>
      </c>
      <c r="X163" s="140" t="str">
        <f>IF(AND(V163="Preventivo",W163="Automático"),"50%",IF(AND(V163="Preventivo",W163="Manual"),"40%",IF(AND(V163="Detectivo",W163="Automático"),"40%",IF(AND(V163="Detectivo",W163="Manual"),"30%",IF(AND(V163="Correctivo",W163="Automático"),"35%",IF(AND(V163="Correctivo",W163="Manual"),"25%",""))))))</f>
        <v>40%</v>
      </c>
      <c r="Y163" s="144" t="s">
        <v>53</v>
      </c>
      <c r="Z163" s="144" t="s">
        <v>89</v>
      </c>
      <c r="AA163" s="144" t="s">
        <v>55</v>
      </c>
      <c r="AB163" s="194">
        <f>IFERROR(IF(U163="Probabilidad",(L163-(+L163*X163)),IF(U163="Impacto",L163,"")),"")</f>
        <v>0.36</v>
      </c>
      <c r="AC163" s="139" t="str">
        <f>IFERROR(IF(AB163="","",IF(AB163&lt;=0.2,"Muy Baja",IF(AB163&lt;=0.4,"Baja",IF(AB163&lt;=0.6,"Media",IF(AB163&lt;=0.8,"Alta","Muy Alta"))))),"")</f>
        <v>Baja</v>
      </c>
      <c r="AD163" s="140">
        <f>+AB163</f>
        <v>0.36</v>
      </c>
      <c r="AE163" s="139" t="str">
        <f>IFERROR(IF(AF163="","",IF(AF163&lt;=0.2,"Leve",IF(AF163&lt;=0.4,"Menor",IF(AF163&lt;=0.6,"Moderado",IF(AF163&lt;=0.8,"Mayor","Catastrófico"))))),"")</f>
        <v>Leve</v>
      </c>
      <c r="AF163" s="140">
        <f>IFERROR(IF(U163="Impacto",(P163-(+P163*X163)),IF(U163="Probabilidad",P163,"")),"")</f>
        <v>0</v>
      </c>
      <c r="AG163" s="141" t="str">
        <f>IFERROR(IF(OR(AND(AC163="Muy Baja",AE163="Leve"),AND(AC163="Muy Baja",AE163="Menor"),AND(AC163="Baja",AE163="Leve")),"Bajo",IF(OR(AND(AC163="Muy baja",AE163="Moderado"),AND(AC163="Baja",AE163="Menor"),AND(AC163="Baja",AE163="Moderado"),AND(AC163="Media",AE163="Leve"),AND(AC163="Media",AE163="Menor"),AND(AC163="Media",AE163="Moderado"),AND(AC163="Alta",AE163="Leve"),AND(AC163="Alta",AE163="Menor")),"Moderado",IF(OR(AND(AC163="Muy Baja",AE163="Mayor"),AND(AC163="Baja",AE163="Mayor"),AND(AC163="Media",AE163="Mayor"),AND(AC163="Alta",AE163="Moderado"),AND(AC163="Alta",AE163="Mayor"),AND(AC163="Muy Alta",AE163="Leve"),AND(AC163="Muy Alta",AE163="Menor"),AND(AC163="Muy Alta",AE163="Moderado"),AND(AC163="Muy Alta",AE163="Mayor")),"Alto",IF(OR(AND(AC163="Muy Baja",AE163="Catastrófico"),AND(AC163="Baja",AE163="Catastrófico"),AND(AC163="Media",AE163="Catastrófico"),AND(AC163="Alta",AE163="Catastrófico"),AND(AC163="Muy Alta",AE163="Catastrófico")),"Extremo","")))),"")</f>
        <v>Bajo</v>
      </c>
      <c r="AH163" s="144" t="s">
        <v>56</v>
      </c>
      <c r="AI163" s="302"/>
      <c r="AJ163" s="302"/>
      <c r="AK163" s="302"/>
      <c r="AL163" s="302"/>
      <c r="AM163" s="302"/>
      <c r="AN163" s="302"/>
      <c r="AO163" s="8"/>
    </row>
    <row r="164" spans="1:41" s="3" customFormat="1" ht="27" customHeight="1" x14ac:dyDescent="0.3">
      <c r="A164" s="1"/>
      <c r="B164" s="626"/>
      <c r="C164" s="944"/>
      <c r="D164" s="324">
        <v>3</v>
      </c>
      <c r="E164" s="403" t="s">
        <v>112</v>
      </c>
      <c r="F164" s="410" t="s">
        <v>276</v>
      </c>
      <c r="G164" s="410" t="s">
        <v>277</v>
      </c>
      <c r="H164" s="411" t="s">
        <v>411</v>
      </c>
      <c r="I164" s="403" t="s">
        <v>73</v>
      </c>
      <c r="J164" s="410" t="s">
        <v>93</v>
      </c>
      <c r="K164" s="139" t="s">
        <v>47</v>
      </c>
      <c r="L164" s="83">
        <f>IF(K164="","",IF(K164="Muy Baja",0.2,IF(K164="Baja",0.4,IF(K164="Media",0.6,IF(K164="Alta",0.8,IF(K164="Muy Alta",1,))))))</f>
        <v>0.4</v>
      </c>
      <c r="M164" s="408" t="s">
        <v>48</v>
      </c>
      <c r="N164" s="409" t="str">
        <f>IF(M164="","",IF(NOT(ISERROR(MATCH(M164,'[19]Tabla Impacto'!$B$37:$B$39,0))),'[19]Tabla Impacto'!$F$37&amp;"Por favor no seleccionar los criterios de impacto(Afectación Económica o presupuestal y Pérdida Reputacional)",M164))</f>
        <v xml:space="preserve">     Genera medianas consecuencias sobre la entidad</v>
      </c>
      <c r="O164" s="563" t="s">
        <v>636</v>
      </c>
      <c r="P164" s="83">
        <f>IF(O164="","",IF(O164="Leve",0.2,IF(O164="Menor",0.4,IF(O164="Moderado",0.6,IF(O164="Mayor",0.8,IF(O164="Catastrófico",1,))))))</f>
        <v>0</v>
      </c>
      <c r="Q164" s="564" t="s">
        <v>636</v>
      </c>
      <c r="R164" s="192">
        <v>1</v>
      </c>
      <c r="S164" s="407" t="s">
        <v>415</v>
      </c>
      <c r="T164" s="402" t="s">
        <v>278</v>
      </c>
      <c r="U164" s="192" t="str">
        <f>IF(OR(V164="Preventivo",V164="Detectivo"),"Probabilidad",IF(V164="Correctivo","Impacto",""))</f>
        <v>Probabilidad</v>
      </c>
      <c r="V164" s="144" t="s">
        <v>84</v>
      </c>
      <c r="W164" s="144" t="s">
        <v>52</v>
      </c>
      <c r="X164" s="140" t="str">
        <f>IF(AND(V164="Preventivo",W164="Automático"),"50%",IF(AND(V164="Preventivo",W164="Manual"),"40%",IF(AND(V164="Detectivo",W164="Automático"),"40%",IF(AND(V164="Detectivo",W164="Manual"),"30%",IF(AND(V164="Correctivo",W164="Automático"),"35%",IF(AND(V164="Correctivo",W164="Manual"),"25%",""))))))</f>
        <v>40%</v>
      </c>
      <c r="Y164" s="144" t="s">
        <v>53</v>
      </c>
      <c r="Z164" s="144" t="s">
        <v>89</v>
      </c>
      <c r="AA164" s="144" t="s">
        <v>55</v>
      </c>
      <c r="AB164" s="194">
        <f>IFERROR(IF(U164="Probabilidad",(L164-(+L164*X164)),IF(U164="Impacto",L164,"")),"")</f>
        <v>0.24</v>
      </c>
      <c r="AC164" s="139" t="str">
        <f>IFERROR(IF(AB164="","",IF(AB164&lt;=0.2,"Muy Baja",IF(AB164&lt;=0.4,"Baja",IF(AB164&lt;=0.6,"Media",IF(AB164&lt;=0.8,"Alta","Muy Alta"))))),"")</f>
        <v>Baja</v>
      </c>
      <c r="AD164" s="140">
        <f>+AB164</f>
        <v>0.24</v>
      </c>
      <c r="AE164" s="139" t="str">
        <f>IFERROR(IF(AF164="","",IF(AF164&lt;=0.2,"Leve",IF(AF164&lt;=0.4,"Menor",IF(AF164&lt;=0.6,"Moderado",IF(AF164&lt;=0.8,"Mayor","Catastrófico"))))),"")</f>
        <v>Leve</v>
      </c>
      <c r="AF164" s="140">
        <f>IFERROR(IF(U164="Impacto",(P164-(+P164*X164)),IF(U164="Probabilidad",P164,"")),"")</f>
        <v>0</v>
      </c>
      <c r="AG164" s="141" t="str">
        <f>IFERROR(IF(OR(AND(AC164="Muy Baja",AE164="Leve"),AND(AC164="Muy Baja",AE164="Menor"),AND(AC164="Baja",AE164="Leve")),"Bajo",IF(OR(AND(AC164="Muy baja",AE164="Moderado"),AND(AC164="Baja",AE164="Menor"),AND(AC164="Baja",AE164="Moderado"),AND(AC164="Media",AE164="Leve"),AND(AC164="Media",AE164="Menor"),AND(AC164="Media",AE164="Moderado"),AND(AC164="Alta",AE164="Leve"),AND(AC164="Alta",AE164="Menor")),"Moderado",IF(OR(AND(AC164="Muy Baja",AE164="Mayor"),AND(AC164="Baja",AE164="Mayor"),AND(AC164="Media",AE164="Mayor"),AND(AC164="Alta",AE164="Moderado"),AND(AC164="Alta",AE164="Mayor"),AND(AC164="Muy Alta",AE164="Leve"),AND(AC164="Muy Alta",AE164="Menor"),AND(AC164="Muy Alta",AE164="Moderado"),AND(AC164="Muy Alta",AE164="Mayor")),"Alto",IF(OR(AND(AC164="Muy Baja",AE164="Catastrófico"),AND(AC164="Baja",AE164="Catastrófico"),AND(AC164="Media",AE164="Catastrófico"),AND(AC164="Alta",AE164="Catastrófico"),AND(AC164="Muy Alta",AE164="Catastrófico")),"Extremo","")))),"")</f>
        <v>Bajo</v>
      </c>
      <c r="AH164" s="144" t="s">
        <v>56</v>
      </c>
      <c r="AI164" s="302"/>
      <c r="AJ164" s="302"/>
      <c r="AK164" s="302"/>
      <c r="AL164" s="302"/>
      <c r="AM164" s="302"/>
      <c r="AN164" s="302"/>
      <c r="AO164" s="8"/>
    </row>
    <row r="165" spans="1:41" s="3" customFormat="1" ht="27" customHeight="1" thickBot="1" x14ac:dyDescent="0.35">
      <c r="A165" s="1"/>
      <c r="B165" s="626"/>
      <c r="C165" s="944"/>
      <c r="D165" s="779"/>
      <c r="E165" s="780"/>
      <c r="F165" s="781"/>
      <c r="G165" s="781"/>
      <c r="H165" s="119"/>
      <c r="I165" s="119"/>
      <c r="J165" s="119"/>
      <c r="K165" s="119"/>
      <c r="L165" s="119"/>
      <c r="M165" s="119"/>
      <c r="N165" s="119"/>
      <c r="O165" s="325"/>
      <c r="P165" s="325"/>
      <c r="Q165" s="325"/>
      <c r="R165" s="326"/>
      <c r="S165" s="326"/>
      <c r="T165" s="326"/>
      <c r="U165" s="326"/>
      <c r="V165" s="326"/>
      <c r="W165" s="326"/>
      <c r="X165" s="326"/>
      <c r="Y165" s="326"/>
      <c r="Z165" s="326"/>
      <c r="AA165" s="326"/>
      <c r="AB165" s="326"/>
      <c r="AC165" s="326"/>
      <c r="AD165" s="326"/>
      <c r="AE165" s="325"/>
      <c r="AF165" s="327"/>
      <c r="AG165" s="192"/>
      <c r="AH165" s="327"/>
      <c r="AI165" s="302"/>
      <c r="AJ165" s="302"/>
      <c r="AK165" s="302"/>
      <c r="AL165" s="302"/>
      <c r="AM165" s="302"/>
      <c r="AN165" s="302"/>
      <c r="AO165" s="8"/>
    </row>
    <row r="166" spans="1:41" s="3" customFormat="1" ht="27" customHeight="1" thickBot="1" x14ac:dyDescent="0.35">
      <c r="A166" s="1"/>
      <c r="B166" s="626"/>
      <c r="C166" s="308" t="s">
        <v>1</v>
      </c>
      <c r="D166" s="48" t="s">
        <v>2</v>
      </c>
      <c r="E166" s="309" t="s">
        <v>6</v>
      </c>
      <c r="F166" s="309" t="s">
        <v>7</v>
      </c>
      <c r="G166" s="309" t="s">
        <v>8</v>
      </c>
      <c r="H166" s="309" t="s">
        <v>9</v>
      </c>
      <c r="I166" s="309" t="s">
        <v>10</v>
      </c>
      <c r="J166" s="308" t="s">
        <v>11</v>
      </c>
      <c r="K166" s="308" t="s">
        <v>12</v>
      </c>
      <c r="L166" s="308" t="s">
        <v>13</v>
      </c>
      <c r="M166" s="308" t="s">
        <v>14</v>
      </c>
      <c r="N166" s="308" t="s">
        <v>15</v>
      </c>
      <c r="O166" s="308" t="s">
        <v>16</v>
      </c>
      <c r="P166" s="308" t="s">
        <v>13</v>
      </c>
      <c r="Q166" s="308" t="s">
        <v>17</v>
      </c>
      <c r="R166" s="308" t="s">
        <v>18</v>
      </c>
      <c r="S166" s="308" t="s">
        <v>19</v>
      </c>
      <c r="T166" s="308" t="s">
        <v>20</v>
      </c>
      <c r="U166" s="308" t="s">
        <v>21</v>
      </c>
      <c r="V166" s="308" t="s">
        <v>35</v>
      </c>
      <c r="W166" s="308" t="s">
        <v>36</v>
      </c>
      <c r="X166" s="308" t="s">
        <v>37</v>
      </c>
      <c r="Y166" s="308" t="s">
        <v>38</v>
      </c>
      <c r="Z166" s="308" t="s">
        <v>39</v>
      </c>
      <c r="AA166" s="309" t="s">
        <v>40</v>
      </c>
      <c r="AB166" s="308" t="s">
        <v>24</v>
      </c>
      <c r="AC166" s="309" t="s">
        <v>25</v>
      </c>
      <c r="AD166" s="309" t="s">
        <v>13</v>
      </c>
      <c r="AE166" s="309" t="s">
        <v>26</v>
      </c>
      <c r="AF166" s="309" t="s">
        <v>13</v>
      </c>
      <c r="AG166" s="308" t="s">
        <v>27</v>
      </c>
      <c r="AH166" s="309" t="s">
        <v>28</v>
      </c>
      <c r="AI166" s="306" t="s">
        <v>70</v>
      </c>
      <c r="AJ166" s="307" t="s">
        <v>30</v>
      </c>
      <c r="AK166" s="306" t="s">
        <v>31</v>
      </c>
      <c r="AL166" s="306" t="s">
        <v>32</v>
      </c>
      <c r="AM166" s="307" t="s">
        <v>33</v>
      </c>
      <c r="AN166" s="307" t="s">
        <v>34</v>
      </c>
      <c r="AO166" s="8"/>
    </row>
    <row r="167" spans="1:41" s="3" customFormat="1" ht="25.2" customHeight="1" thickBot="1" x14ac:dyDescent="0.35">
      <c r="A167" s="1"/>
      <c r="B167" s="626"/>
      <c r="C167" s="597" t="s">
        <v>550</v>
      </c>
      <c r="D167" s="598"/>
      <c r="E167" s="598"/>
      <c r="F167" s="598"/>
      <c r="G167" s="598"/>
      <c r="H167" s="598"/>
      <c r="I167" s="598"/>
      <c r="J167" s="598"/>
      <c r="K167" s="598"/>
      <c r="L167" s="598"/>
      <c r="M167" s="598"/>
      <c r="N167" s="598"/>
      <c r="O167" s="598"/>
      <c r="P167" s="598"/>
      <c r="Q167" s="598"/>
      <c r="R167" s="598"/>
      <c r="S167" s="598"/>
      <c r="T167" s="598"/>
      <c r="U167" s="598"/>
      <c r="V167" s="598"/>
      <c r="W167" s="598"/>
      <c r="X167" s="598"/>
      <c r="Y167" s="598"/>
      <c r="Z167" s="598"/>
      <c r="AA167" s="598"/>
      <c r="AB167" s="598"/>
      <c r="AC167" s="598"/>
      <c r="AD167" s="598"/>
      <c r="AE167" s="598"/>
      <c r="AF167" s="598"/>
      <c r="AG167" s="598"/>
      <c r="AH167" s="599"/>
      <c r="AI167" s="70"/>
      <c r="AJ167" s="70"/>
      <c r="AK167" s="70"/>
      <c r="AL167" s="70"/>
      <c r="AM167" s="70"/>
      <c r="AN167" s="70"/>
      <c r="AO167" s="8"/>
    </row>
    <row r="168" spans="1:41" s="3" customFormat="1" ht="79.5" customHeight="1" x14ac:dyDescent="0.3">
      <c r="A168" s="1"/>
      <c r="B168" s="626"/>
      <c r="C168" s="937" t="s">
        <v>539</v>
      </c>
      <c r="D168" s="940">
        <v>1</v>
      </c>
      <c r="E168" s="941" t="s">
        <v>266</v>
      </c>
      <c r="F168" s="941" t="s">
        <v>267</v>
      </c>
      <c r="G168" s="941" t="s">
        <v>268</v>
      </c>
      <c r="H168" s="941" t="s">
        <v>514</v>
      </c>
      <c r="I168" s="884" t="s">
        <v>196</v>
      </c>
      <c r="J168" s="884" t="s">
        <v>101</v>
      </c>
      <c r="K168" s="951" t="s">
        <v>102</v>
      </c>
      <c r="L168" s="952">
        <f>_xlfn.IFNA(VLOOKUP(K168,[20]Aux!$A$2:$B$6,2,FALSE)," ")</f>
        <v>0.8</v>
      </c>
      <c r="M168" s="769" t="s">
        <v>186</v>
      </c>
      <c r="N168" s="769" t="s">
        <v>186</v>
      </c>
      <c r="O168" s="945" t="s">
        <v>157</v>
      </c>
      <c r="P168" s="947">
        <f>_xlfn.IFNA(VLOOKUP(O168,[20]Aux!$C$2:$D$6,2,FALSE)," ")</f>
        <v>1</v>
      </c>
      <c r="Q168" s="949" t="str">
        <f t="array" ref="Q168">_xlfn.IFNA(INDEX('[20]Riesgo Inherente'!$N$12:$N$36,MATCH(K168&amp;O168,'[20]Riesgo Inherente'!$K$12:$K$36&amp;'[20]Riesgo Inherente'!$L$12:$L$36,0),0)," ")</f>
        <v>Extremo</v>
      </c>
      <c r="R168" s="71">
        <v>1</v>
      </c>
      <c r="S168" s="72" t="s">
        <v>640</v>
      </c>
      <c r="T168" s="72" t="s">
        <v>269</v>
      </c>
      <c r="U168" s="73" t="s">
        <v>6</v>
      </c>
      <c r="V168" s="74" t="s">
        <v>144</v>
      </c>
      <c r="W168" s="74" t="s">
        <v>52</v>
      </c>
      <c r="X168" s="75">
        <v>0.25</v>
      </c>
      <c r="Y168" s="76" t="s">
        <v>53</v>
      </c>
      <c r="Z168" s="76" t="s">
        <v>105</v>
      </c>
      <c r="AA168" s="77" t="s">
        <v>106</v>
      </c>
      <c r="AB168" s="310">
        <v>0.8</v>
      </c>
      <c r="AC168" s="311" t="s">
        <v>102</v>
      </c>
      <c r="AD168" s="310">
        <v>0.8</v>
      </c>
      <c r="AE168" s="312" t="s">
        <v>119</v>
      </c>
      <c r="AF168" s="310">
        <v>0.75</v>
      </c>
      <c r="AG168" s="311" t="s">
        <v>102</v>
      </c>
      <c r="AH168" s="313" t="s">
        <v>56</v>
      </c>
      <c r="AI168" s="302"/>
      <c r="AJ168" s="302"/>
      <c r="AK168" s="302"/>
      <c r="AL168" s="302"/>
      <c r="AM168" s="302"/>
      <c r="AN168" s="302"/>
      <c r="AO168" s="8"/>
    </row>
    <row r="169" spans="1:41" s="3" customFormat="1" ht="57.6" customHeight="1" x14ac:dyDescent="0.3">
      <c r="A169" s="1"/>
      <c r="B169" s="626"/>
      <c r="C169" s="938"/>
      <c r="D169" s="847"/>
      <c r="E169" s="942"/>
      <c r="F169" s="942"/>
      <c r="G169" s="942"/>
      <c r="H169" s="942"/>
      <c r="I169" s="787"/>
      <c r="J169" s="787"/>
      <c r="K169" s="797"/>
      <c r="L169" s="953"/>
      <c r="M169" s="875"/>
      <c r="N169" s="875"/>
      <c r="O169" s="946"/>
      <c r="P169" s="948"/>
      <c r="Q169" s="950"/>
      <c r="R169" s="80">
        <v>2</v>
      </c>
      <c r="S169" s="314" t="s">
        <v>515</v>
      </c>
      <c r="T169" s="314" t="s">
        <v>270</v>
      </c>
      <c r="U169" s="81" t="s">
        <v>6</v>
      </c>
      <c r="V169" s="74" t="s">
        <v>144</v>
      </c>
      <c r="W169" s="74" t="s">
        <v>52</v>
      </c>
      <c r="X169" s="315">
        <v>0.25</v>
      </c>
      <c r="Y169" s="316" t="s">
        <v>53</v>
      </c>
      <c r="Z169" s="316" t="s">
        <v>105</v>
      </c>
      <c r="AA169" s="317" t="s">
        <v>106</v>
      </c>
      <c r="AB169" s="318">
        <v>0</v>
      </c>
      <c r="AC169" s="319" t="s">
        <v>75</v>
      </c>
      <c r="AD169" s="318">
        <v>0</v>
      </c>
      <c r="AE169" s="320" t="s">
        <v>110</v>
      </c>
      <c r="AF169" s="318">
        <v>0</v>
      </c>
      <c r="AG169" s="320" t="s">
        <v>124</v>
      </c>
      <c r="AH169" s="321" t="s">
        <v>56</v>
      </c>
      <c r="AI169" s="302"/>
      <c r="AJ169" s="302"/>
      <c r="AK169" s="302"/>
      <c r="AL169" s="302"/>
      <c r="AM169" s="302"/>
      <c r="AN169" s="302"/>
      <c r="AO169" s="8"/>
    </row>
    <row r="170" spans="1:41" s="3" customFormat="1" ht="25.8" customHeight="1" thickBot="1" x14ac:dyDescent="0.35">
      <c r="A170" s="1"/>
      <c r="B170" s="626"/>
      <c r="C170" s="939"/>
      <c r="D170" s="779"/>
      <c r="E170" s="780"/>
      <c r="F170" s="781"/>
      <c r="G170" s="781"/>
      <c r="H170" s="119"/>
      <c r="I170" s="119"/>
      <c r="J170" s="119"/>
      <c r="K170" s="119"/>
      <c r="L170" s="119"/>
      <c r="M170" s="119"/>
      <c r="N170" s="119"/>
      <c r="O170" s="119"/>
      <c r="P170" s="120"/>
      <c r="Q170" s="121"/>
      <c r="R170" s="119"/>
      <c r="S170" s="119"/>
      <c r="T170" s="119"/>
      <c r="U170" s="119"/>
      <c r="V170" s="122"/>
      <c r="W170" s="119"/>
      <c r="X170" s="119"/>
      <c r="Y170" s="119"/>
      <c r="Z170" s="120"/>
      <c r="AA170" s="121"/>
      <c r="AB170" s="934"/>
      <c r="AC170" s="935"/>
      <c r="AD170" s="935"/>
      <c r="AE170" s="935"/>
      <c r="AF170" s="935"/>
      <c r="AG170" s="935"/>
      <c r="AH170" s="936"/>
      <c r="AI170" s="302"/>
      <c r="AJ170" s="302"/>
      <c r="AK170" s="302"/>
      <c r="AL170" s="302"/>
      <c r="AM170" s="302"/>
      <c r="AN170" s="302"/>
      <c r="AO170" s="8"/>
    </row>
    <row r="171" spans="1:41" s="3" customFormat="1" ht="27" customHeight="1" thickBot="1" x14ac:dyDescent="0.35">
      <c r="A171" s="1"/>
      <c r="B171" s="626"/>
      <c r="C171" s="68" t="s">
        <v>1</v>
      </c>
      <c r="D171" s="68" t="s">
        <v>2</v>
      </c>
      <c r="E171" s="69" t="s">
        <v>6</v>
      </c>
      <c r="F171" s="69" t="s">
        <v>7</v>
      </c>
      <c r="G171" s="69" t="s">
        <v>8</v>
      </c>
      <c r="H171" s="69" t="s">
        <v>9</v>
      </c>
      <c r="I171" s="69" t="s">
        <v>10</v>
      </c>
      <c r="J171" s="68" t="s">
        <v>11</v>
      </c>
      <c r="K171" s="68" t="s">
        <v>12</v>
      </c>
      <c r="L171" s="68" t="s">
        <v>13</v>
      </c>
      <c r="M171" s="68" t="s">
        <v>14</v>
      </c>
      <c r="N171" s="68" t="s">
        <v>15</v>
      </c>
      <c r="O171" s="68" t="s">
        <v>16</v>
      </c>
      <c r="P171" s="68" t="s">
        <v>13</v>
      </c>
      <c r="Q171" s="68" t="s">
        <v>17</v>
      </c>
      <c r="R171" s="68" t="s">
        <v>18</v>
      </c>
      <c r="S171" s="68" t="s">
        <v>19</v>
      </c>
      <c r="T171" s="68" t="s">
        <v>20</v>
      </c>
      <c r="U171" s="68" t="s">
        <v>21</v>
      </c>
      <c r="V171" s="68" t="s">
        <v>35</v>
      </c>
      <c r="W171" s="68" t="s">
        <v>36</v>
      </c>
      <c r="X171" s="68" t="s">
        <v>37</v>
      </c>
      <c r="Y171" s="68" t="s">
        <v>38</v>
      </c>
      <c r="Z171" s="68" t="s">
        <v>39</v>
      </c>
      <c r="AA171" s="69" t="s">
        <v>40</v>
      </c>
      <c r="AB171" s="68" t="s">
        <v>24</v>
      </c>
      <c r="AC171" s="69" t="s">
        <v>25</v>
      </c>
      <c r="AD171" s="69" t="s">
        <v>13</v>
      </c>
      <c r="AE171" s="69" t="s">
        <v>26</v>
      </c>
      <c r="AF171" s="69" t="s">
        <v>13</v>
      </c>
      <c r="AG171" s="68" t="s">
        <v>27</v>
      </c>
      <c r="AH171" s="69" t="s">
        <v>28</v>
      </c>
      <c r="AI171" s="68" t="s">
        <v>70</v>
      </c>
      <c r="AJ171" s="69" t="s">
        <v>30</v>
      </c>
      <c r="AK171" s="68" t="s">
        <v>31</v>
      </c>
      <c r="AL171" s="68" t="s">
        <v>32</v>
      </c>
      <c r="AM171" s="69" t="s">
        <v>33</v>
      </c>
      <c r="AN171" s="69" t="s">
        <v>34</v>
      </c>
      <c r="AO171" s="8"/>
    </row>
    <row r="172" spans="1:41" s="3" customFormat="1" ht="20.25" customHeight="1" thickBot="1" x14ac:dyDescent="0.35">
      <c r="A172" s="1"/>
      <c r="B172" s="626"/>
      <c r="C172" s="962" t="s">
        <v>301</v>
      </c>
      <c r="D172" s="963"/>
      <c r="E172" s="963"/>
      <c r="F172" s="963"/>
      <c r="G172" s="963"/>
      <c r="H172" s="963"/>
      <c r="I172" s="963"/>
      <c r="J172" s="963"/>
      <c r="K172" s="963"/>
      <c r="L172" s="963"/>
      <c r="M172" s="963"/>
      <c r="N172" s="963"/>
      <c r="O172" s="963"/>
      <c r="P172" s="963"/>
      <c r="Q172" s="963"/>
      <c r="R172" s="963"/>
      <c r="S172" s="963"/>
      <c r="T172" s="963"/>
      <c r="U172" s="963"/>
      <c r="V172" s="963"/>
      <c r="W172" s="963"/>
      <c r="X172" s="963"/>
      <c r="Y172" s="963"/>
      <c r="Z172" s="963"/>
      <c r="AA172" s="963"/>
      <c r="AB172" s="963"/>
      <c r="AC172" s="963"/>
      <c r="AD172" s="963"/>
      <c r="AE172" s="963"/>
      <c r="AF172" s="963"/>
      <c r="AG172" s="963"/>
      <c r="AH172" s="963"/>
      <c r="AI172" s="70"/>
      <c r="AJ172" s="70"/>
      <c r="AK172" s="70"/>
      <c r="AL172" s="70"/>
      <c r="AM172" s="70"/>
      <c r="AN172" s="70"/>
      <c r="AO172" s="8"/>
    </row>
    <row r="173" spans="1:41" s="3" customFormat="1" ht="72" customHeight="1" x14ac:dyDescent="0.3">
      <c r="A173" s="1"/>
      <c r="B173" s="626"/>
      <c r="C173" s="615" t="s">
        <v>302</v>
      </c>
      <c r="D173" s="964">
        <v>1</v>
      </c>
      <c r="E173" s="965" t="s">
        <v>112</v>
      </c>
      <c r="F173" s="965" t="s">
        <v>303</v>
      </c>
      <c r="G173" s="965" t="s">
        <v>304</v>
      </c>
      <c r="H173" s="966" t="str">
        <f>CONCATENATE(E173," ",F173," ",G173)</f>
        <v>Económico y Reputacional Entrega de ayudas humanitarias a personas que no son consideradas damnificadas con el fin de beneficiar y satisfacer el bien particular Desvio de ayudas humanitarias para beneficios particulares</v>
      </c>
      <c r="I173" s="965" t="s">
        <v>298</v>
      </c>
      <c r="J173" s="965" t="s">
        <v>46</v>
      </c>
      <c r="K173" s="969" t="s">
        <v>47</v>
      </c>
      <c r="L173" s="970">
        <f>IF(K173="","",IF(K173="Muy Baja",0.2,IF(K173="Baja",0.4,IF(K173="Media",0.6,IF(K173="Alta",0.8,IF(K173="Muy Alta",1,))))))</f>
        <v>0.4</v>
      </c>
      <c r="M173" s="971" t="s">
        <v>305</v>
      </c>
      <c r="N173" s="970" t="str">
        <f>IF(M173="","",IF(NOT(ISERROR(MATCH(M173,'[21]Tabla Impacto'!$B$37:$B$39,0))),'[21]Tabla Impacto'!$F$37&amp;"Por favor no seleccionar los criterios de impacto(Afectación Económica o presupuestal y Pérdida Reputacional)",M173))</f>
        <v xml:space="preserve">     Entre 50 y 100 SMLMV </v>
      </c>
      <c r="O173" s="972" t="s">
        <v>636</v>
      </c>
      <c r="P173" s="970">
        <v>0.6</v>
      </c>
      <c r="Q173" s="968" t="s">
        <v>636</v>
      </c>
      <c r="R173" s="336">
        <v>1</v>
      </c>
      <c r="S173" s="337" t="s">
        <v>306</v>
      </c>
      <c r="T173" s="338" t="s">
        <v>307</v>
      </c>
      <c r="U173" s="336" t="str">
        <f t="shared" ref="U173:U182" si="79">IF(OR(V173="Preventivo",V173="Detectivo"),"Probabilidad",IF(V173="Correctivo","Impacto",""))</f>
        <v>Probabilidad</v>
      </c>
      <c r="V173" s="339" t="s">
        <v>84</v>
      </c>
      <c r="W173" s="339" t="s">
        <v>52</v>
      </c>
      <c r="X173" s="340" t="str">
        <f t="shared" ref="X173:X182" si="80">IF(AND(V173="Preventivo",W173="Automático"),"50%",IF(AND(V173="Preventivo",W173="Manual"),"40%",IF(AND(V173="Detectivo",W173="Automático"),"40%",IF(AND(V173="Detectivo",W173="Manual"),"30%",IF(AND(V173="Correctivo",W173="Automático"),"35%",IF(AND(V173="Correctivo",W173="Manual"),"25%",""))))))</f>
        <v>40%</v>
      </c>
      <c r="Y173" s="339" t="s">
        <v>53</v>
      </c>
      <c r="Z173" s="339" t="s">
        <v>54</v>
      </c>
      <c r="AA173" s="339" t="s">
        <v>55</v>
      </c>
      <c r="AB173" s="341">
        <f>IFERROR(IF(U173="Probabilidad",(L173-(+L173*X173)),IF(U173="Impacto",L173,"")),"")</f>
        <v>0.24</v>
      </c>
      <c r="AC173" s="334" t="str">
        <f>IFERROR(IF(AB173="","",IF(AB173&lt;=0.2,"Muy Baja",IF(AB173&lt;=0.4,"Baja",IF(AB173&lt;=0.6,"Media",IF(AB173&lt;=0.8,"Alta","Muy Alta"))))),"")</f>
        <v>Baja</v>
      </c>
      <c r="AD173" s="342">
        <f t="shared" ref="AD173:AD182" si="81">+AB173</f>
        <v>0.24</v>
      </c>
      <c r="AE173" s="334" t="str">
        <f>IFERROR(IF(AF173="","",IF(AF173&lt;=0.2,"Leve",IF(AF173&lt;=0.4,"Menor",IF(AF173&lt;=0.6,"Moderado",IF(AF173&lt;=0.8,"Mayor","Catastrófico"))))),"")</f>
        <v>Moderado</v>
      </c>
      <c r="AF173" s="342">
        <f>IFERROR(IF(U173="Impacto",(P173-(+P173*X173)),IF(U173="Probabilidad",P173,"")),"")</f>
        <v>0.6</v>
      </c>
      <c r="AG173" s="335" t="str">
        <f t="shared" ref="AG173:AG182" si="82">IFERROR(IF(OR(AND(AC173="Muy Baja",AE173="Leve"),AND(AC173="Muy Baja",AE173="Menor"),AND(AC173="Baja",AE173="Leve")),"Bajo",IF(OR(AND(AC173="Muy baja",AE173="Moderado"),AND(AC173="Baja",AE173="Menor"),AND(AC173="Baja",AE173="Moderado"),AND(AC173="Media",AE173="Leve"),AND(AC173="Media",AE173="Menor"),AND(AC173="Media",AE173="Moderado"),AND(AC173="Alta",AE173="Leve"),AND(AC173="Alta",AE173="Menor")),"Moderado",IF(OR(AND(AC173="Muy Baja",AE173="Mayor"),AND(AC173="Baja",AE173="Mayor"),AND(AC173="Media",AE173="Mayor"),AND(AC173="Alta",AE173="Moderado"),AND(AC173="Alta",AE173="Mayor"),AND(AC173="Muy Alta",AE173="Leve"),AND(AC173="Muy Alta",AE173="Menor"),AND(AC173="Muy Alta",AE173="Moderado"),AND(AC173="Muy Alta",AE173="Mayor")),"Alto",IF(OR(AND(AC173="Muy Baja",AE173="Catastrófico"),AND(AC173="Baja",AE173="Catastrófico"),AND(AC173="Media",AE173="Catastrófico"),AND(AC173="Alta",AE173="Catastrófico"),AND(AC173="Muy Alta",AE173="Catastrófico")),"Extremo","")))),"")</f>
        <v>Moderado</v>
      </c>
      <c r="AH173" s="343" t="s">
        <v>56</v>
      </c>
      <c r="AI173" s="302"/>
      <c r="AJ173" s="302"/>
      <c r="AK173" s="302"/>
      <c r="AL173" s="302"/>
      <c r="AM173" s="302"/>
      <c r="AN173" s="302"/>
      <c r="AO173" s="8"/>
    </row>
    <row r="174" spans="1:41" s="3" customFormat="1" ht="62.25" customHeight="1" x14ac:dyDescent="0.3">
      <c r="A174" s="1"/>
      <c r="B174" s="626"/>
      <c r="C174" s="616"/>
      <c r="D174" s="826"/>
      <c r="E174" s="580"/>
      <c r="F174" s="580"/>
      <c r="G174" s="580"/>
      <c r="H174" s="581"/>
      <c r="I174" s="580"/>
      <c r="J174" s="580"/>
      <c r="K174" s="582"/>
      <c r="L174" s="583"/>
      <c r="M174" s="584"/>
      <c r="N174" s="583">
        <f>IF(NOT(ISERROR(MATCH(M174,_xlfn.ANCHORARRAY(H175),0))),#REF!&amp;"Por favor no seleccionar los criterios de impacto",M174)</f>
        <v>0</v>
      </c>
      <c r="O174" s="742"/>
      <c r="P174" s="583"/>
      <c r="Q174" s="967"/>
      <c r="R174" s="192">
        <v>2</v>
      </c>
      <c r="S174" s="33"/>
      <c r="T174" s="193"/>
      <c r="U174" s="192" t="str">
        <f t="shared" si="79"/>
        <v/>
      </c>
      <c r="V174" s="144"/>
      <c r="W174" s="144"/>
      <c r="X174" s="140" t="str">
        <f t="shared" si="80"/>
        <v/>
      </c>
      <c r="Y174" s="144"/>
      <c r="Z174" s="144"/>
      <c r="AA174" s="144"/>
      <c r="AB174" s="194" t="str">
        <f t="shared" ref="AB174:AB182" si="83">IFERROR(IF(U174="Probabilidad",(L174-(+L174*X174)),IF(U174="Impacto",L174,"")),"")</f>
        <v/>
      </c>
      <c r="AC174" s="58" t="str">
        <f>IFERROR(IF(AB174="","",IF(AB174&lt;=0.2,"Muy Baja",IF(AB174&lt;=0.4,"Baja",IF(AB174&lt;=0.6,"Media",IF(AB174&lt;=0.8,"Alta","Muy Alta"))))),"")</f>
        <v/>
      </c>
      <c r="AD174" s="29" t="str">
        <f t="shared" si="81"/>
        <v/>
      </c>
      <c r="AE174" s="58" t="str">
        <f>IFERROR(IF(AF174="","",IF(AF174&lt;=0.2,"Leve",IF(AF174&lt;=0.4,"Menor",IF(AF174&lt;=0.6,"Moderado",IF(AF174&lt;=0.8,"Mayor","Catastrófico"))))),"")</f>
        <v/>
      </c>
      <c r="AF174" s="29" t="str">
        <f t="shared" ref="AF174:AF182" si="84">IFERROR(IF(U174="Impacto",(P174-(+P174*X174)),IF(U174="Probabilidad",P174,"")),"")</f>
        <v/>
      </c>
      <c r="AG174" s="59" t="str">
        <f t="shared" si="82"/>
        <v/>
      </c>
      <c r="AH174" s="79"/>
      <c r="AI174" s="302"/>
      <c r="AJ174" s="302"/>
      <c r="AK174" s="302"/>
      <c r="AL174" s="302"/>
      <c r="AM174" s="302"/>
      <c r="AN174" s="302"/>
      <c r="AO174" s="8"/>
    </row>
    <row r="175" spans="1:41" s="3" customFormat="1" ht="57" customHeight="1" x14ac:dyDescent="0.3">
      <c r="A175" s="1"/>
      <c r="B175" s="626"/>
      <c r="C175" s="616"/>
      <c r="D175" s="826">
        <v>2</v>
      </c>
      <c r="E175" s="580" t="s">
        <v>112</v>
      </c>
      <c r="F175" s="580" t="s">
        <v>308</v>
      </c>
      <c r="G175" s="580" t="s">
        <v>308</v>
      </c>
      <c r="H175" s="581" t="str">
        <f>CONCATENATE(E175," ",F175," ",G175)</f>
        <v xml:space="preserve">Económico y Reputacional Indebida ejecución para favorecer a un tercero para recibir dádivas-colusión  Indebida ejecución para favorecer a un tercero para recibir dádivas-colusión </v>
      </c>
      <c r="I175" s="580" t="s">
        <v>73</v>
      </c>
      <c r="J175" s="580" t="s">
        <v>93</v>
      </c>
      <c r="K175" s="582" t="s">
        <v>107</v>
      </c>
      <c r="L175" s="583">
        <f>IF(K175="","",IF(K175="Muy Baja",0.2,IF(K175="Baja",0.4,IF(K175="Media",0.6,IF(K175="Alta",0.8,IF(K175="Muy Alta",1,))))))</f>
        <v>0.6</v>
      </c>
      <c r="M175" s="584" t="s">
        <v>305</v>
      </c>
      <c r="N175" s="583" t="str">
        <f>IF(M175="","",IF(NOT(ISERROR(MATCH(M175,'[21]Tabla Impacto'!$B$37:$B$39,0))),'[21]Tabla Impacto'!$F$37&amp;"Por favor no seleccionar los criterios de impacto(Afectación Económica o presupuestal y Pérdida Reputacional)",M175))</f>
        <v xml:space="preserve">     Entre 50 y 100 SMLMV </v>
      </c>
      <c r="O175" s="742" t="s">
        <v>636</v>
      </c>
      <c r="P175" s="583">
        <v>0.6</v>
      </c>
      <c r="Q175" s="967" t="s">
        <v>636</v>
      </c>
      <c r="R175" s="192">
        <v>1</v>
      </c>
      <c r="S175" s="33" t="s">
        <v>462</v>
      </c>
      <c r="T175" s="33" t="s">
        <v>463</v>
      </c>
      <c r="U175" s="192" t="s">
        <v>78</v>
      </c>
      <c r="V175" s="144" t="s">
        <v>144</v>
      </c>
      <c r="W175" s="144" t="s">
        <v>145</v>
      </c>
      <c r="X175" s="140">
        <v>0.4</v>
      </c>
      <c r="Y175" s="144" t="s">
        <v>53</v>
      </c>
      <c r="Z175" s="144" t="s">
        <v>89</v>
      </c>
      <c r="AA175" s="144" t="s">
        <v>55</v>
      </c>
      <c r="AB175" s="194">
        <f t="shared" si="83"/>
        <v>0.36</v>
      </c>
      <c r="AC175" s="24" t="str">
        <f>IFERROR(IF(AB175="","",IF(AB175&lt;=0.2,"Muy Baja",IF(AB175&lt;=0.4,"Baja",IF(AB175&lt;=0.6,"Media",IF(AB175&lt;=0.8,"Alta","Muy Alta"))))),"")</f>
        <v>Baja</v>
      </c>
      <c r="AD175" s="29">
        <f t="shared" si="81"/>
        <v>0.36</v>
      </c>
      <c r="AE175" s="24" t="s">
        <v>119</v>
      </c>
      <c r="AF175" s="29">
        <v>0.8</v>
      </c>
      <c r="AG175" s="25" t="str">
        <f t="shared" si="82"/>
        <v>Alto</v>
      </c>
      <c r="AH175" s="79" t="s">
        <v>56</v>
      </c>
      <c r="AI175" s="302"/>
      <c r="AJ175" s="302"/>
      <c r="AK175" s="302"/>
      <c r="AL175" s="302"/>
      <c r="AM175" s="302"/>
      <c r="AN175" s="302"/>
      <c r="AO175" s="8"/>
    </row>
    <row r="176" spans="1:41" s="3" customFormat="1" ht="47.25" customHeight="1" x14ac:dyDescent="0.3">
      <c r="A176" s="1"/>
      <c r="B176" s="626"/>
      <c r="C176" s="616"/>
      <c r="D176" s="826"/>
      <c r="E176" s="580"/>
      <c r="F176" s="580"/>
      <c r="G176" s="580"/>
      <c r="H176" s="581"/>
      <c r="I176" s="580"/>
      <c r="J176" s="580"/>
      <c r="K176" s="582"/>
      <c r="L176" s="583"/>
      <c r="M176" s="584"/>
      <c r="N176" s="583">
        <f>IF(NOT(ISERROR(MATCH(M176,_xlfn.ANCHORARRAY(H177),0))),#REF!&amp;"Por favor no seleccionar los criterios de impacto",M176)</f>
        <v>0</v>
      </c>
      <c r="O176" s="742"/>
      <c r="P176" s="583"/>
      <c r="Q176" s="967"/>
      <c r="R176" s="192">
        <v>2</v>
      </c>
      <c r="S176" s="33" t="s">
        <v>464</v>
      </c>
      <c r="T176" s="33" t="s">
        <v>465</v>
      </c>
      <c r="U176" s="192" t="str">
        <f t="shared" ref="U176" si="85">IF(OR(V176="Preventivo",V176="Detectivo"),"Probabilidad",IF(V176="Correctivo","Impacto",""))</f>
        <v>Impacto</v>
      </c>
      <c r="V176" s="144" t="s">
        <v>144</v>
      </c>
      <c r="W176" s="144" t="s">
        <v>145</v>
      </c>
      <c r="X176" s="140">
        <v>0.25</v>
      </c>
      <c r="Y176" s="144" t="s">
        <v>53</v>
      </c>
      <c r="Z176" s="144" t="s">
        <v>89</v>
      </c>
      <c r="AA176" s="144" t="s">
        <v>55</v>
      </c>
      <c r="AB176" s="194">
        <f t="shared" ref="AB176" si="86">IFERROR(IF(U176="Probabilidad",(L176-(+L176*X176)),IF(U176="Impacto",L176,"")),"")</f>
        <v>0</v>
      </c>
      <c r="AC176" s="24" t="str">
        <f>IFERROR(IF(AB176="","",IF(AB176&lt;=0.2,"Muy Baja",IF(AB176&lt;=0.4,"Baja",IF(AB176&lt;=0.6,"Media",IF(AB176&lt;=0.8,"Alta","Muy Alta"))))),"")</f>
        <v>Muy Baja</v>
      </c>
      <c r="AD176" s="29">
        <f t="shared" ref="AD176" si="87">+AB176</f>
        <v>0</v>
      </c>
      <c r="AE176" s="24" t="str">
        <f>IFERROR(IF(AF176="","",IF(AF176&lt;=0.2,"Leve",IF(AF176&lt;=0.4,"Menor",IF(AF176&lt;=0.6,"Moderado",IF(AF176&lt;=0.8,"Mayor","Catastrófico"))))),"")</f>
        <v>Leve</v>
      </c>
      <c r="AF176" s="29">
        <f t="shared" ref="AF176" si="88">IFERROR(IF(U176="Impacto",(P176-(+P176*X176)),IF(U176="Probabilidad",P176,"")),"")</f>
        <v>0</v>
      </c>
      <c r="AG176" s="25" t="str">
        <f t="shared" ref="AG176" si="89">IFERROR(IF(OR(AND(AC176="Muy Baja",AE176="Leve"),AND(AC176="Muy Baja",AE176="Menor"),AND(AC176="Baja",AE176="Leve")),"Bajo",IF(OR(AND(AC176="Muy baja",AE176="Moderado"),AND(AC176="Baja",AE176="Menor"),AND(AC176="Baja",AE176="Moderado"),AND(AC176="Media",AE176="Leve"),AND(AC176="Media",AE176="Menor"),AND(AC176="Media",AE176="Moderado"),AND(AC176="Alta",AE176="Leve"),AND(AC176="Alta",AE176="Menor")),"Moderado",IF(OR(AND(AC176="Muy Baja",AE176="Mayor"),AND(AC176="Baja",AE176="Mayor"),AND(AC176="Media",AE176="Mayor"),AND(AC176="Alta",AE176="Moderado"),AND(AC176="Alta",AE176="Mayor"),AND(AC176="Muy Alta",AE176="Leve"),AND(AC176="Muy Alta",AE176="Menor"),AND(AC176="Muy Alta",AE176="Moderado"),AND(AC176="Muy Alta",AE176="Mayor")),"Alto",IF(OR(AND(AC176="Muy Baja",AE176="Catastrófico"),AND(AC176="Baja",AE176="Catastrófico"),AND(AC176="Media",AE176="Catastrófico"),AND(AC176="Alta",AE176="Catastrófico"),AND(AC176="Muy Alta",AE176="Catastrófico")),"Extremo","")))),"")</f>
        <v>Bajo</v>
      </c>
      <c r="AH176" s="79" t="s">
        <v>56</v>
      </c>
      <c r="AI176" s="302"/>
      <c r="AJ176" s="302"/>
      <c r="AK176" s="302"/>
      <c r="AL176" s="302"/>
      <c r="AM176" s="302"/>
      <c r="AN176" s="302"/>
      <c r="AO176" s="8"/>
    </row>
    <row r="177" spans="1:41" s="3" customFormat="1" ht="51.75" customHeight="1" x14ac:dyDescent="0.3">
      <c r="A177" s="1"/>
      <c r="B177" s="626"/>
      <c r="C177" s="616"/>
      <c r="D177" s="826">
        <v>3</v>
      </c>
      <c r="E177" s="580" t="s">
        <v>112</v>
      </c>
      <c r="F177" s="580" t="s">
        <v>309</v>
      </c>
      <c r="G177" s="580" t="s">
        <v>310</v>
      </c>
      <c r="H177" s="581" t="str">
        <f>CONCATENATE(E177," ",F177," ",G177)</f>
        <v>Económico y Reputacional No implementacion de Check List de control en la docmuentacion requerida para la expedicion de permisos de eventos masivos Manipulación u omision en la documentación requerida para expedir certificacion para la realización de eventos masivos</v>
      </c>
      <c r="I177" s="580" t="s">
        <v>298</v>
      </c>
      <c r="J177" s="580" t="s">
        <v>93</v>
      </c>
      <c r="K177" s="582" t="s">
        <v>107</v>
      </c>
      <c r="L177" s="583">
        <f>IF(K177="","",IF(K177="Muy Baja",0.2,IF(K177="Baja",0.4,IF(K177="Media",0.6,IF(K177="Alta",0.8,IF(K177="Muy Alta",1,))))))</f>
        <v>0.6</v>
      </c>
      <c r="M177" s="584" t="s">
        <v>305</v>
      </c>
      <c r="N177" s="583" t="str">
        <f>IF(M177="","",IF(NOT(ISERROR(MATCH(M177,'[21]Tabla Impacto'!$B$37:$B$39,0))),'[21]Tabla Impacto'!$F$37&amp;"Por favor no seleccionar los criterios de impacto(Afectación Económica o presupuestal y Pérdida Reputacional)",M177))</f>
        <v xml:space="preserve">     Entre 50 y 100 SMLMV </v>
      </c>
      <c r="O177" s="582" t="s">
        <v>638</v>
      </c>
      <c r="P177" s="583">
        <f>IF(O177="","",IF(O177="Leve",0.2,IF(O177="Menor",0.4,IF(O177="Moderado",0.6,IF(O177="Mayor",0.8,IF(O177="Catastrófico",1,))))))</f>
        <v>0.6</v>
      </c>
      <c r="Q177" s="585" t="str">
        <f>IF(OR(AND(K177="Muy Baja",O177="Leve"),AND(K177="Muy Baja",O177="Menor"),AND(K177="Baja",O177="Leve")),"Bajo",IF(OR(AND(K177="Muy baja",O177="Moderado"),AND(K177="Baja",O177="Menor"),AND(K177="Baja",O177="Moderado"),AND(K177="Media",O177="Leve"),AND(K177="Media",O177="Menor"),AND(K177="Media",O177="Moderado"),AND(K177="Alta",O177="Leve"),AND(K177="Alta",O177="Menor")),"Moderado",IF(OR(AND(K177="Muy Baja",O177="Mayor"),AND(K177="Baja",O177="Mayor"),AND(K177="Media",O177="Mayor"),AND(K177="Alta",O177="Moderado"),AND(K177="Alta",O177="Mayor"),AND(K177="Muy Alta",O177="Leve"),AND(K177="Muy Alta",O177="Menor"),AND(K177="Muy Alta",O177="Moderado"),AND(K177="Muy Alta",O177="Mayor")),"Alto",IF(OR(AND(K177="Muy Baja",O177="Catastrófico"),AND(K177="Baja",O177="Catastrófico"),AND(K177="Media",O177="Catastrófico"),AND(K177="Alta",O177="Catastrófico"),AND(K177="Muy Alta",O177="Catastrófico")),"Extremo",""))))</f>
        <v>Moderado</v>
      </c>
      <c r="R177" s="192">
        <v>1</v>
      </c>
      <c r="S177" s="33" t="s">
        <v>311</v>
      </c>
      <c r="T177" s="33" t="s">
        <v>312</v>
      </c>
      <c r="U177" s="192" t="str">
        <f t="shared" si="79"/>
        <v>Probabilidad</v>
      </c>
      <c r="V177" s="144" t="s">
        <v>84</v>
      </c>
      <c r="W177" s="144" t="s">
        <v>52</v>
      </c>
      <c r="X177" s="140" t="str">
        <f t="shared" si="80"/>
        <v>40%</v>
      </c>
      <c r="Y177" s="144" t="s">
        <v>53</v>
      </c>
      <c r="Z177" s="144" t="s">
        <v>54</v>
      </c>
      <c r="AA177" s="144" t="s">
        <v>55</v>
      </c>
      <c r="AB177" s="194">
        <f t="shared" si="83"/>
        <v>0.36</v>
      </c>
      <c r="AC177" s="24" t="str">
        <f>IFERROR(IF(AB177="","",IF(AB177&lt;=0.2,"Muy Baja",IF(AB177&lt;=0.4,"Baja",IF(AB177&lt;=0.6,"Media",IF(AB177&lt;=0.8,"Alta","Muy Alta"))))),"")</f>
        <v>Baja</v>
      </c>
      <c r="AD177" s="29">
        <f t="shared" si="81"/>
        <v>0.36</v>
      </c>
      <c r="AE177" s="24" t="str">
        <f>IFERROR(IF(AF177="","",IF(AF177&lt;=0.2,"Leve",IF(AF177&lt;=0.4,"Menor",IF(AF177&lt;=0.6,"Moderado",IF(AF177&lt;=0.8,"Mayor","Catastrófico"))))),"")</f>
        <v>Moderado</v>
      </c>
      <c r="AF177" s="29">
        <f t="shared" si="84"/>
        <v>0.6</v>
      </c>
      <c r="AG177" s="25" t="str">
        <f t="shared" si="82"/>
        <v>Moderado</v>
      </c>
      <c r="AH177" s="344" t="s">
        <v>56</v>
      </c>
      <c r="AI177" s="302"/>
      <c r="AJ177" s="302"/>
      <c r="AK177" s="302"/>
      <c r="AL177" s="302"/>
      <c r="AM177" s="302"/>
      <c r="AN177" s="302"/>
      <c r="AO177" s="8"/>
    </row>
    <row r="178" spans="1:41" s="3" customFormat="1" ht="50.25" customHeight="1" x14ac:dyDescent="0.3">
      <c r="A178" s="1"/>
      <c r="B178" s="626"/>
      <c r="C178" s="616"/>
      <c r="D178" s="826"/>
      <c r="E178" s="580"/>
      <c r="F178" s="580"/>
      <c r="G178" s="580"/>
      <c r="H178" s="581"/>
      <c r="I178" s="580"/>
      <c r="J178" s="580"/>
      <c r="K178" s="582"/>
      <c r="L178" s="583"/>
      <c r="M178" s="584"/>
      <c r="N178" s="583">
        <f>IF(NOT(ISERROR(MATCH(M178,_xlfn.ANCHORARRAY(H181),0))),#REF!&amp;"Por favor no seleccionar los criterios de impacto",M178)</f>
        <v>0</v>
      </c>
      <c r="O178" s="582"/>
      <c r="P178" s="583"/>
      <c r="Q178" s="585"/>
      <c r="R178" s="192">
        <v>2</v>
      </c>
      <c r="S178" s="33"/>
      <c r="T178" s="33"/>
      <c r="U178" s="192" t="str">
        <f t="shared" si="79"/>
        <v/>
      </c>
      <c r="V178" s="144"/>
      <c r="W178" s="144"/>
      <c r="X178" s="140" t="str">
        <f t="shared" si="80"/>
        <v/>
      </c>
      <c r="Y178" s="144"/>
      <c r="Z178" s="144"/>
      <c r="AA178" s="144"/>
      <c r="AB178" s="194" t="str">
        <f t="shared" si="83"/>
        <v/>
      </c>
      <c r="AC178" s="58" t="str">
        <f t="shared" ref="AC178:AC182" si="90">IFERROR(IF(AB178="","",IF(AB178&lt;=0.2,"Muy Baja",IF(AB178&lt;=0.4,"Baja",IF(AB178&lt;=0.6,"Media",IF(AB178&lt;=0.8,"Alta","Muy Alta"))))),"")</f>
        <v/>
      </c>
      <c r="AD178" s="29" t="str">
        <f t="shared" si="81"/>
        <v/>
      </c>
      <c r="AE178" s="58" t="str">
        <f t="shared" ref="AE178:AE182" si="91">IFERROR(IF(AF178="","",IF(AF178&lt;=0.2,"Leve",IF(AF178&lt;=0.4,"Menor",IF(AF178&lt;=0.6,"Moderado",IF(AF178&lt;=0.8,"Mayor","Catastrófico"))))),"")</f>
        <v/>
      </c>
      <c r="AF178" s="29" t="str">
        <f t="shared" si="84"/>
        <v/>
      </c>
      <c r="AG178" s="59" t="str">
        <f t="shared" si="82"/>
        <v/>
      </c>
      <c r="AH178" s="344"/>
      <c r="AI178" s="302"/>
      <c r="AJ178" s="302"/>
      <c r="AK178" s="302"/>
      <c r="AL178" s="302"/>
      <c r="AM178" s="302"/>
      <c r="AN178" s="302"/>
      <c r="AO178" s="8"/>
    </row>
    <row r="179" spans="1:41" s="3" customFormat="1" ht="69" customHeight="1" x14ac:dyDescent="0.3">
      <c r="A179" s="1"/>
      <c r="B179" s="626"/>
      <c r="C179" s="616"/>
      <c r="D179" s="826">
        <v>4</v>
      </c>
      <c r="E179" s="580" t="s">
        <v>112</v>
      </c>
      <c r="F179" s="580" t="s">
        <v>313</v>
      </c>
      <c r="G179" s="580" t="s">
        <v>314</v>
      </c>
      <c r="H179" s="581" t="str">
        <f>CONCATENATE(E179," ",F179," ",G179)</f>
        <v>Económico y Reputacional Aceptación de dadivas por parte de particulares para desarrollar actividades que se ajustan a intereses particulares Sobrecostos en la ejecucion de los recursos destinados para la implementacion de los procesos de la gestion del riesgo de desastres</v>
      </c>
      <c r="I179" s="580" t="s">
        <v>298</v>
      </c>
      <c r="J179" s="580" t="s">
        <v>93</v>
      </c>
      <c r="K179" s="582" t="s">
        <v>107</v>
      </c>
      <c r="L179" s="583">
        <f>IF(K179="","",IF(K179="Muy Baja",0.2,IF(K179="Baja",0.4,IF(K179="Media",0.6,IF(K179="Alta",0.8,IF(K179="Muy Alta",1,))))))</f>
        <v>0.6</v>
      </c>
      <c r="M179" s="584" t="s">
        <v>305</v>
      </c>
      <c r="N179" s="583" t="str">
        <f>IF(M179="","",IF(NOT(ISERROR(MATCH(M179,'[21]Tabla Impacto'!$B$37:$B$39,0))),'[21]Tabla Impacto'!$F$37&amp;"Por favor no seleccionar los criterios de impacto(Afectación Económica o presupuestal y Pérdida Reputacional)",M179))</f>
        <v xml:space="preserve">     Entre 50 y 100 SMLMV </v>
      </c>
      <c r="O179" s="582" t="s">
        <v>638</v>
      </c>
      <c r="P179" s="583">
        <f>IF(O179="","",IF(O179="Leve",0.2,IF(O179="Menor",0.4,IF(O179="Moderado",0.6,IF(O179="Mayor",0.8,IF(O179="Catastrófico",1,))))))</f>
        <v>0.6</v>
      </c>
      <c r="Q179" s="585" t="str">
        <f>IF(OR(AND(K179="Muy Baja",O179="Leve"),AND(K179="Muy Baja",O179="Menor"),AND(K179="Baja",O179="Leve")),"Bajo",IF(OR(AND(K179="Muy baja",O179="Moderado"),AND(K179="Baja",O179="Menor"),AND(K179="Baja",O179="Moderado"),AND(K179="Media",O179="Leve"),AND(K179="Media",O179="Menor"),AND(K179="Media",O179="Moderado"),AND(K179="Alta",O179="Leve"),AND(K179="Alta",O179="Menor")),"Moderado",IF(OR(AND(K179="Muy Baja",O179="Mayor"),AND(K179="Baja",O179="Mayor"),AND(K179="Media",O179="Mayor"),AND(K179="Alta",O179="Moderado"),AND(K179="Alta",O179="Mayor"),AND(K179="Muy Alta",O179="Leve"),AND(K179="Muy Alta",O179="Menor"),AND(K179="Muy Alta",O179="Moderado"),AND(K179="Muy Alta",O179="Mayor")),"Alto",IF(OR(AND(K179="Muy Baja",O179="Catastrófico"),AND(K179="Baja",O179="Catastrófico"),AND(K179="Media",O179="Catastrófico"),AND(K179="Alta",O179="Catastrófico"),AND(K179="Muy Alta",O179="Catastrófico")),"Extremo",""))))</f>
        <v>Moderado</v>
      </c>
      <c r="R179" s="192">
        <v>1</v>
      </c>
      <c r="S179" s="33" t="s">
        <v>315</v>
      </c>
      <c r="T179" s="33" t="s">
        <v>316</v>
      </c>
      <c r="U179" s="192" t="str">
        <f t="shared" si="79"/>
        <v>Probabilidad</v>
      </c>
      <c r="V179" s="144" t="s">
        <v>84</v>
      </c>
      <c r="W179" s="144" t="s">
        <v>52</v>
      </c>
      <c r="X179" s="140" t="str">
        <f t="shared" si="80"/>
        <v>40%</v>
      </c>
      <c r="Y179" s="144" t="s">
        <v>53</v>
      </c>
      <c r="Z179" s="144" t="s">
        <v>54</v>
      </c>
      <c r="AA179" s="144" t="s">
        <v>55</v>
      </c>
      <c r="AB179" s="194">
        <f t="shared" si="83"/>
        <v>0.36</v>
      </c>
      <c r="AC179" s="24" t="str">
        <f>IFERROR(IF(AB179="","",IF(AB179&lt;=0.2,"Muy Baja",IF(AB179&lt;=0.4,"Baja",IF(AB179&lt;=0.6,"Media",IF(AB179&lt;=0.8,"Alta","Muy Alta"))))),"")</f>
        <v>Baja</v>
      </c>
      <c r="AD179" s="29">
        <f t="shared" si="81"/>
        <v>0.36</v>
      </c>
      <c r="AE179" s="24" t="str">
        <f>IFERROR(IF(AF179="","",IF(AF179&lt;=0.2,"Leve",IF(AF179&lt;=0.4,"Menor",IF(AF179&lt;=0.6,"Moderado",IF(AF179&lt;=0.8,"Mayor","Catastrófico"))))),"")</f>
        <v>Moderado</v>
      </c>
      <c r="AF179" s="29">
        <f t="shared" si="84"/>
        <v>0.6</v>
      </c>
      <c r="AG179" s="25" t="str">
        <f t="shared" si="82"/>
        <v>Moderado</v>
      </c>
      <c r="AH179" s="344" t="s">
        <v>56</v>
      </c>
      <c r="AI179" s="302"/>
      <c r="AJ179" s="302"/>
      <c r="AK179" s="302"/>
      <c r="AL179" s="302"/>
      <c r="AM179" s="302"/>
      <c r="AN179" s="302"/>
      <c r="AO179" s="8"/>
    </row>
    <row r="180" spans="1:41" s="3" customFormat="1" ht="69" customHeight="1" x14ac:dyDescent="0.3">
      <c r="A180" s="1"/>
      <c r="B180" s="626"/>
      <c r="C180" s="616"/>
      <c r="D180" s="826"/>
      <c r="E180" s="580"/>
      <c r="F180" s="580"/>
      <c r="G180" s="580"/>
      <c r="H180" s="581"/>
      <c r="I180" s="580"/>
      <c r="J180" s="580"/>
      <c r="K180" s="582"/>
      <c r="L180" s="583"/>
      <c r="M180" s="584"/>
      <c r="N180" s="583">
        <f>IF(NOT(ISERROR(MATCH(M180,_xlfn.ANCHORARRAY(#REF!),0))),#REF!&amp;"Por favor no seleccionar los criterios de impacto",M180)</f>
        <v>0</v>
      </c>
      <c r="O180" s="582"/>
      <c r="P180" s="583"/>
      <c r="Q180" s="585"/>
      <c r="R180" s="192">
        <v>2</v>
      </c>
      <c r="S180" s="33"/>
      <c r="T180" s="33"/>
      <c r="U180" s="192" t="str">
        <f t="shared" si="79"/>
        <v/>
      </c>
      <c r="V180" s="144"/>
      <c r="W180" s="144"/>
      <c r="X180" s="140" t="str">
        <f t="shared" si="80"/>
        <v/>
      </c>
      <c r="Y180" s="144"/>
      <c r="Z180" s="144"/>
      <c r="AA180" s="144"/>
      <c r="AB180" s="194" t="str">
        <f t="shared" si="83"/>
        <v/>
      </c>
      <c r="AC180" s="58" t="str">
        <f t="shared" si="90"/>
        <v/>
      </c>
      <c r="AD180" s="29" t="str">
        <f t="shared" si="81"/>
        <v/>
      </c>
      <c r="AE180" s="58" t="str">
        <f t="shared" si="91"/>
        <v/>
      </c>
      <c r="AF180" s="29" t="str">
        <f t="shared" si="84"/>
        <v/>
      </c>
      <c r="AG180" s="59" t="str">
        <f t="shared" si="82"/>
        <v/>
      </c>
      <c r="AH180" s="344"/>
      <c r="AI180" s="302"/>
      <c r="AJ180" s="302"/>
      <c r="AK180" s="302"/>
      <c r="AL180" s="302"/>
      <c r="AM180" s="302"/>
      <c r="AN180" s="302"/>
      <c r="AO180" s="8"/>
    </row>
    <row r="181" spans="1:41" s="3" customFormat="1" ht="56.25" customHeight="1" x14ac:dyDescent="0.3">
      <c r="A181" s="1"/>
      <c r="B181" s="626"/>
      <c r="C181" s="616"/>
      <c r="D181" s="826">
        <v>5</v>
      </c>
      <c r="E181" s="580" t="s">
        <v>112</v>
      </c>
      <c r="F181" s="580" t="s">
        <v>317</v>
      </c>
      <c r="G181" s="580" t="s">
        <v>318</v>
      </c>
      <c r="H181" s="581" t="str">
        <f>CONCATENATE(E181," ",F181," ",G181)</f>
        <v>Económico y Reputacional Excepcionalidades en la aplicación del régimen de contratación estatal
Fraccionamiento de contratos
 Diseños direccionados de procesos de contratación Desarrollo de procesos contractuales ajustados a intereses particulares.</v>
      </c>
      <c r="I181" s="580" t="s">
        <v>45</v>
      </c>
      <c r="J181" s="580" t="s">
        <v>93</v>
      </c>
      <c r="K181" s="582" t="s">
        <v>107</v>
      </c>
      <c r="L181" s="583">
        <f>IF(K181="","",IF(K181="Muy Baja",0.2,IF(K181="Baja",0.4,IF(K181="Media",0.6,IF(K181="Alta",0.8,IF(K181="Muy Alta",1,))))))</f>
        <v>0.6</v>
      </c>
      <c r="M181" s="584" t="s">
        <v>305</v>
      </c>
      <c r="N181" s="583" t="str">
        <f>IF(M181="","",IF(NOT(ISERROR(MATCH(M181,'[21]Tabla Impacto'!$B$37:$B$39,0))),'[21]Tabla Impacto'!$F$37&amp;"Por favor no seleccionar los criterios de impacto(Afectación Económica o presupuestal y Pérdida Reputacional)",M181))</f>
        <v xml:space="preserve">     Entre 50 y 100 SMLMV </v>
      </c>
      <c r="O181" s="582" t="s">
        <v>638</v>
      </c>
      <c r="P181" s="583">
        <f>IF(O181="","",IF(O181="Leve",0.2,IF(O181="Menor",0.4,IF(O181="Moderado",0.6,IF(O181="Mayor",0.8,IF(O181="Catastrófico",1,))))))</f>
        <v>0.6</v>
      </c>
      <c r="Q181" s="585" t="str">
        <f>IF(OR(AND(K181="Muy Baja",O181="Leve"),AND(K181="Muy Baja",O181="Menor"),AND(K181="Baja",O181="Leve")),"Bajo",IF(OR(AND(K181="Muy baja",O181="Moderado"),AND(K181="Baja",O181="Menor"),AND(K181="Baja",O181="Moderado"),AND(K181="Media",O181="Leve"),AND(K181="Media",O181="Menor"),AND(K181="Media",O181="Moderado"),AND(K181="Alta",O181="Leve"),AND(K181="Alta",O181="Menor")),"Moderado",IF(OR(AND(K181="Muy Baja",O181="Mayor"),AND(K181="Baja",O181="Mayor"),AND(K181="Media",O181="Mayor"),AND(K181="Alta",O181="Moderado"),AND(K181="Alta",O181="Mayor"),AND(K181="Muy Alta",O181="Leve"),AND(K181="Muy Alta",O181="Menor"),AND(K181="Muy Alta",O181="Moderado"),AND(K181="Muy Alta",O181="Mayor")),"Alto",IF(OR(AND(K181="Muy Baja",O181="Catastrófico"),AND(K181="Baja",O181="Catastrófico"),AND(K181="Media",O181="Catastrófico"),AND(K181="Alta",O181="Catastrófico"),AND(K181="Muy Alta",O181="Catastrófico")),"Extremo",""))))</f>
        <v>Moderado</v>
      </c>
      <c r="R181" s="192">
        <v>1</v>
      </c>
      <c r="S181" s="33" t="s">
        <v>319</v>
      </c>
      <c r="T181" s="33" t="s">
        <v>320</v>
      </c>
      <c r="U181" s="192" t="str">
        <f t="shared" si="79"/>
        <v>Probabilidad</v>
      </c>
      <c r="V181" s="144" t="s">
        <v>84</v>
      </c>
      <c r="W181" s="144" t="s">
        <v>52</v>
      </c>
      <c r="X181" s="140" t="str">
        <f t="shared" si="80"/>
        <v>40%</v>
      </c>
      <c r="Y181" s="144" t="s">
        <v>53</v>
      </c>
      <c r="Z181" s="144" t="s">
        <v>54</v>
      </c>
      <c r="AA181" s="144" t="s">
        <v>55</v>
      </c>
      <c r="AB181" s="194">
        <f t="shared" si="83"/>
        <v>0.36</v>
      </c>
      <c r="AC181" s="24" t="str">
        <f>IFERROR(IF(AB181="","",IF(AB181&lt;=0.2,"Muy Baja",IF(AB181&lt;=0.4,"Baja",IF(AB181&lt;=0.6,"Media",IF(AB181&lt;=0.8,"Alta","Muy Alta"))))),"")</f>
        <v>Baja</v>
      </c>
      <c r="AD181" s="29">
        <f t="shared" si="81"/>
        <v>0.36</v>
      </c>
      <c r="AE181" s="24" t="str">
        <f>IFERROR(IF(AF181="","",IF(AF181&lt;=0.2,"Leve",IF(AF181&lt;=0.4,"Menor",IF(AF181&lt;=0.6,"Moderado",IF(AF181&lt;=0.8,"Mayor","Catastrófico"))))),"")</f>
        <v>Moderado</v>
      </c>
      <c r="AF181" s="29">
        <f t="shared" si="84"/>
        <v>0.6</v>
      </c>
      <c r="AG181" s="25" t="str">
        <f t="shared" si="82"/>
        <v>Moderado</v>
      </c>
      <c r="AH181" s="344" t="s">
        <v>56</v>
      </c>
      <c r="AI181" s="302"/>
      <c r="AJ181" s="302"/>
      <c r="AK181" s="302"/>
      <c r="AL181" s="302"/>
      <c r="AM181" s="302"/>
      <c r="AN181" s="302"/>
      <c r="AO181" s="8"/>
    </row>
    <row r="182" spans="1:41" s="1" customFormat="1" ht="69.75" customHeight="1" thickBot="1" x14ac:dyDescent="0.35">
      <c r="B182" s="626"/>
      <c r="C182" s="616"/>
      <c r="D182" s="826"/>
      <c r="E182" s="640"/>
      <c r="F182" s="640"/>
      <c r="G182" s="640"/>
      <c r="H182" s="642"/>
      <c r="I182" s="640"/>
      <c r="J182" s="640"/>
      <c r="K182" s="975"/>
      <c r="L182" s="646"/>
      <c r="M182" s="648"/>
      <c r="N182" s="646">
        <f>IF(NOT(ISERROR(MATCH(M182,_xlfn.ANCHORARRAY(#REF!),0))),#REF!&amp;"Por favor no seleccionar los criterios de impacto",M182)</f>
        <v>0</v>
      </c>
      <c r="O182" s="582"/>
      <c r="P182" s="583"/>
      <c r="Q182" s="585"/>
      <c r="R182" s="225">
        <v>2</v>
      </c>
      <c r="S182" s="345"/>
      <c r="T182" s="346"/>
      <c r="U182" s="225" t="str">
        <f t="shared" si="79"/>
        <v/>
      </c>
      <c r="V182" s="347"/>
      <c r="W182" s="347"/>
      <c r="X182" s="221" t="str">
        <f t="shared" si="80"/>
        <v/>
      </c>
      <c r="Y182" s="347"/>
      <c r="Z182" s="347"/>
      <c r="AA182" s="347"/>
      <c r="AB182" s="348" t="str">
        <f t="shared" si="83"/>
        <v/>
      </c>
      <c r="AC182" s="349" t="str">
        <f t="shared" si="90"/>
        <v/>
      </c>
      <c r="AD182" s="350" t="str">
        <f t="shared" si="81"/>
        <v/>
      </c>
      <c r="AE182" s="349" t="str">
        <f t="shared" si="91"/>
        <v/>
      </c>
      <c r="AF182" s="350" t="str">
        <f t="shared" si="84"/>
        <v/>
      </c>
      <c r="AG182" s="351" t="str">
        <f t="shared" si="82"/>
        <v/>
      </c>
      <c r="AH182" s="352"/>
      <c r="AI182" s="353"/>
      <c r="AJ182" s="353"/>
      <c r="AK182" s="353"/>
      <c r="AL182" s="353"/>
      <c r="AM182" s="353"/>
      <c r="AN182" s="353"/>
    </row>
    <row r="183" spans="1:41" s="1" customFormat="1" ht="43.8" thickBot="1" x14ac:dyDescent="0.35">
      <c r="B183" s="626"/>
      <c r="C183" s="68" t="s">
        <v>1</v>
      </c>
      <c r="D183" s="68" t="s">
        <v>2</v>
      </c>
      <c r="E183" s="69" t="s">
        <v>6</v>
      </c>
      <c r="F183" s="69" t="s">
        <v>7</v>
      </c>
      <c r="G183" s="69" t="s">
        <v>8</v>
      </c>
      <c r="H183" s="69" t="s">
        <v>9</v>
      </c>
      <c r="I183" s="69" t="s">
        <v>10</v>
      </c>
      <c r="J183" s="68" t="s">
        <v>11</v>
      </c>
      <c r="K183" s="68" t="s">
        <v>12</v>
      </c>
      <c r="L183" s="68" t="s">
        <v>13</v>
      </c>
      <c r="M183" s="68" t="s">
        <v>14</v>
      </c>
      <c r="N183" s="68" t="s">
        <v>15</v>
      </c>
      <c r="O183" s="68" t="s">
        <v>16</v>
      </c>
      <c r="P183" s="68" t="s">
        <v>13</v>
      </c>
      <c r="Q183" s="68" t="s">
        <v>17</v>
      </c>
      <c r="R183" s="68" t="s">
        <v>18</v>
      </c>
      <c r="S183" s="68" t="s">
        <v>19</v>
      </c>
      <c r="T183" s="68" t="s">
        <v>20</v>
      </c>
      <c r="U183" s="68" t="s">
        <v>21</v>
      </c>
      <c r="V183" s="68" t="s">
        <v>35</v>
      </c>
      <c r="W183" s="68" t="s">
        <v>36</v>
      </c>
      <c r="X183" s="68" t="s">
        <v>37</v>
      </c>
      <c r="Y183" s="68" t="s">
        <v>38</v>
      </c>
      <c r="Z183" s="68" t="s">
        <v>39</v>
      </c>
      <c r="AA183" s="69" t="s">
        <v>40</v>
      </c>
      <c r="AB183" s="68" t="s">
        <v>24</v>
      </c>
      <c r="AC183" s="69" t="s">
        <v>25</v>
      </c>
      <c r="AD183" s="69" t="s">
        <v>13</v>
      </c>
      <c r="AE183" s="69" t="s">
        <v>26</v>
      </c>
      <c r="AF183" s="69" t="s">
        <v>13</v>
      </c>
      <c r="AG183" s="68" t="s">
        <v>27</v>
      </c>
      <c r="AH183" s="69" t="s">
        <v>28</v>
      </c>
      <c r="AI183" s="68" t="s">
        <v>70</v>
      </c>
      <c r="AJ183" s="69" t="s">
        <v>30</v>
      </c>
      <c r="AK183" s="68" t="s">
        <v>31</v>
      </c>
      <c r="AL183" s="68" t="s">
        <v>32</v>
      </c>
      <c r="AM183" s="69" t="s">
        <v>33</v>
      </c>
      <c r="AN183" s="69" t="s">
        <v>34</v>
      </c>
    </row>
    <row r="184" spans="1:41" s="1" customFormat="1" ht="21" x14ac:dyDescent="0.3">
      <c r="B184" s="626"/>
      <c r="C184" s="617" t="s">
        <v>572</v>
      </c>
      <c r="D184" s="618"/>
      <c r="E184" s="618"/>
      <c r="F184" s="618"/>
      <c r="G184" s="618"/>
      <c r="H184" s="618"/>
      <c r="I184" s="618"/>
      <c r="J184" s="618"/>
      <c r="K184" s="618"/>
      <c r="L184" s="618"/>
      <c r="M184" s="618"/>
      <c r="N184" s="618"/>
      <c r="O184" s="618"/>
      <c r="P184" s="618"/>
      <c r="Q184" s="618"/>
      <c r="R184" s="618"/>
      <c r="S184" s="618"/>
      <c r="T184" s="618"/>
      <c r="U184" s="618"/>
      <c r="V184" s="618"/>
      <c r="W184" s="618"/>
      <c r="X184" s="618"/>
      <c r="Y184" s="618"/>
      <c r="Z184" s="618"/>
      <c r="AA184" s="618"/>
      <c r="AB184" s="618"/>
      <c r="AC184" s="618"/>
      <c r="AD184" s="618"/>
      <c r="AE184" s="618"/>
      <c r="AF184" s="618"/>
      <c r="AG184" s="618"/>
      <c r="AH184" s="618"/>
      <c r="AI184" s="70"/>
      <c r="AJ184" s="70"/>
      <c r="AK184" s="70"/>
      <c r="AL184" s="70"/>
      <c r="AM184" s="70"/>
      <c r="AN184" s="70"/>
    </row>
    <row r="185" spans="1:41" s="1" customFormat="1" ht="69.75" customHeight="1" x14ac:dyDescent="0.3">
      <c r="B185" s="626"/>
      <c r="C185" s="623" t="s">
        <v>581</v>
      </c>
      <c r="D185" s="621">
        <v>1</v>
      </c>
      <c r="E185" s="580" t="s">
        <v>573</v>
      </c>
      <c r="F185" s="580" t="s">
        <v>574</v>
      </c>
      <c r="G185" s="580" t="s">
        <v>575</v>
      </c>
      <c r="H185" s="581" t="s">
        <v>576</v>
      </c>
      <c r="I185" s="580" t="s">
        <v>85</v>
      </c>
      <c r="J185" s="580" t="s">
        <v>86</v>
      </c>
      <c r="K185" s="619" t="s">
        <v>102</v>
      </c>
      <c r="L185" s="583">
        <f t="shared" ref="L185" si="92">IF(K185="","",IF(K185="Muy Baja",0.2,IF(K185="Baja",0.4,IF(K185="Media",0.6,IF(K185="Alta",0.8,IF(K185="Muy Alta",1,))))))</f>
        <v>0.8</v>
      </c>
      <c r="M185" s="584" t="s">
        <v>94</v>
      </c>
      <c r="N185" s="583" t="str">
        <f>IF(M185="","",IF(NOT(ISERROR(MATCH(M185,'[22]Tabla Impacto'!$B$37:$B$39,0))),'[22]Tabla Impacto'!$F$37&amp;"Por favor no seleccionar los criterios de impacto(Afectación Económica o presupuestal y Pérdida Reputacional)",M185))</f>
        <v xml:space="preserve">     El riesgo afecta la imagen de de la entidad con efecto publicitario sostenido a nivel de sector administrativo, nivel departamental o municipal</v>
      </c>
      <c r="O185" s="619" t="str">
        <f>IF(OR(M185='[22]Tabla Impacto'!$F$25,M185='[22]Tabla Impacto'!$F$31),"Leve",IF(OR(M185='[22]Tabla Impacto'!$F$26,M185='[22]Tabla Impacto'!$F$32),"Menor",IF(OR(M185='[22]Tabla Impacto'!$F$27,M185='[22]Tabla Impacto'!$F$33,M185='[22]Tabla Impacto'!$F$37),"Moderado",IF(OR(M185='[22]Tabla Impacto'!$F$28,M185='[22]Tabla Impacto'!$F$34,M185='[22]Tabla Impacto'!$F$38),"Mayor",IF(OR(M185='[22]Tabla Impacto'!$F$29,M185='[22]Tabla Impacto'!$F$35,M185='[22]Tabla Impacto'!$F$39),"Catastrófico","")))))</f>
        <v>Mayor</v>
      </c>
      <c r="P185" s="583">
        <f t="shared" ref="P185" si="93">IF(O185="","",IF(O185="Leve",0.2,IF(O185="Menor",0.4,IF(O185="Moderado",0.6,IF(O185="Mayor",0.8,IF(O185="Catastrófico",1,))))))</f>
        <v>0.8</v>
      </c>
      <c r="Q185" s="620" t="str">
        <f t="shared" ref="Q185" si="94">IF(OR(AND(K185="Muy Baja",O185="Leve"),AND(K185="Muy Baja",O185="Menor"),AND(K185="Baja",O185="Leve")),"Bajo",IF(OR(AND(K185="Muy baja",O185="Moderado"),AND(K185="Baja",O185="Menor"),AND(K185="Baja",O185="Moderado"),AND(K185="Media",O185="Leve"),AND(K185="Media",O185="Menor"),AND(K185="Media",O185="Moderado"),AND(K185="Alta",O185="Leve"),AND(K185="Alta",O185="Menor")),"Moderado",IF(OR(AND(K185="Muy Baja",O185="Mayor"),AND(K185="Baja",O185="Mayor"),AND(K185="Media",O185="Mayor"),AND(K185="Alta",O185="Moderado"),AND(K185="Alta",O185="Mayor"),AND(K185="Muy Alta",O185="Leve"),AND(K185="Muy Alta",O185="Menor"),AND(K185="Muy Alta",O185="Moderado"),AND(K185="Muy Alta",O185="Mayor")),"Alto",IF(OR(AND(K185="Muy Baja",O185="Catastrófico"),AND(K185="Baja",O185="Catastrófico"),AND(K185="Media",O185="Catastrófico"),AND(K185="Alta",O185="Catastrófico"),AND(K185="Muy Alta",O185="Catastrófico")),"Extremo",""))))</f>
        <v>Alto</v>
      </c>
      <c r="R185" s="26">
        <v>1</v>
      </c>
      <c r="S185" s="27" t="s">
        <v>577</v>
      </c>
      <c r="T185" s="27" t="s">
        <v>578</v>
      </c>
      <c r="U185" s="26" t="str">
        <f t="shared" ref="U185:U186" si="95">IF(OR(V185="Preventivo",V185="Detectivo"),"Probabilidad",IF(V185="Correctivo","Impacto",""))</f>
        <v>Probabilidad</v>
      </c>
      <c r="V185" s="28" t="s">
        <v>84</v>
      </c>
      <c r="W185" s="28" t="s">
        <v>52</v>
      </c>
      <c r="X185" s="29" t="str">
        <f>IF(AND(V185="Preventivo",W185="Automático"),"50%",IF(AND(V185="Preventivo",W185="Manual"),"40%",IF(AND(V185="Detectivo",W185="Automático"),"40%",IF(AND(V185="Detectivo",W185="Manual"),"30%",IF(AND(V185="Correctivo",W185="Automático"),"35%",IF(AND(V185="Correctivo",W185="Manual"),"25%",""))))))</f>
        <v>40%</v>
      </c>
      <c r="Y185" s="28" t="s">
        <v>53</v>
      </c>
      <c r="Z185" s="28" t="s">
        <v>54</v>
      </c>
      <c r="AA185" s="28" t="s">
        <v>55</v>
      </c>
      <c r="AB185" s="478">
        <f t="shared" ref="AB185:AB186" si="96">IFERROR(IF(U185="Probabilidad",(L185-(+L185*X185)),IF(U185="Impacto",L185,"")),"")</f>
        <v>0.48</v>
      </c>
      <c r="AC185" s="58" t="str">
        <f>IFERROR(IF(AB185="","",IF(AB185&lt;=0.2,"Muy Baja",IF(AB185&lt;=0.4,"Baja",IF(AB185&lt;=0.6,"Media",IF(AB185&lt;=0.8,"Alta","Muy Alta"))))),"")</f>
        <v>Media</v>
      </c>
      <c r="AD185" s="29">
        <f>+AB185</f>
        <v>0.48</v>
      </c>
      <c r="AE185" s="58" t="str">
        <f>IFERROR(IF(AF185="","",IF(AF185&lt;=0.2,"Leve",IF(AF185&lt;=0.4,"Menor",IF(AF185&lt;=0.6,"Moderado",IF(AF185&lt;=0.8,"Mayor","Catastrófico"))))),"")</f>
        <v>Mayor</v>
      </c>
      <c r="AF185" s="29">
        <f t="shared" ref="AF185:AF186" si="97">IFERROR(IF(U185="Impacto",(P185-(+P185*X185)),IF(U185="Probabilidad",P185,"")),"")</f>
        <v>0.8</v>
      </c>
      <c r="AG185" s="59" t="str">
        <f>IFERROR(IF(OR(AND(AC185="Muy Baja",AE185="Leve"),AND(AC185="Muy Baja",AE185="Menor"),AND(AC185="Baja",AE185="Leve")),"Bajo",IF(OR(AND(AC185="Muy baja",AE185="Moderado"),AND(AC185="Baja",AE185="Menor"),AND(AC185="Baja",AE185="Moderado"),AND(AC185="Media",AE185="Leve"),AND(AC185="Media",AE185="Menor"),AND(AC185="Media",AE185="Moderado"),AND(AC185="Alta",AE185="Leve"),AND(AC185="Alta",AE185="Menor")),"Moderado",IF(OR(AND(AC185="Muy Baja",AE185="Mayor"),AND(AC185="Baja",AE185="Mayor"),AND(AC185="Media",AE185="Mayor"),AND(AC185="Alta",AE185="Moderado"),AND(AC185="Alta",AE185="Mayor"),AND(AC185="Muy Alta",AE185="Leve"),AND(AC185="Muy Alta",AE185="Menor"),AND(AC185="Muy Alta",AE185="Moderado"),AND(AC185="Muy Alta",AE185="Mayor")),"Alto",IF(OR(AND(AC185="Muy Baja",AE185="Catastrófico"),AND(AC185="Baja",AE185="Catastrófico"),AND(AC185="Media",AE185="Catastrófico"),AND(AC185="Alta",AE185="Catastrófico"),AND(AC185="Muy Alta",AE185="Catastrófico")),"Extremo","")))),"")</f>
        <v>Alto</v>
      </c>
      <c r="AH185" s="28"/>
      <c r="AI185" s="23"/>
      <c r="AJ185" s="28"/>
      <c r="AK185" s="78"/>
      <c r="AL185" s="78"/>
      <c r="AM185" s="23"/>
      <c r="AN185" s="28"/>
    </row>
    <row r="186" spans="1:41" s="1" customFormat="1" ht="69.75" customHeight="1" x14ac:dyDescent="0.3">
      <c r="B186" s="626"/>
      <c r="C186" s="624"/>
      <c r="D186" s="622"/>
      <c r="E186" s="580"/>
      <c r="F186" s="580"/>
      <c r="G186" s="580"/>
      <c r="H186" s="581"/>
      <c r="I186" s="580"/>
      <c r="J186" s="580"/>
      <c r="K186" s="619"/>
      <c r="L186" s="583"/>
      <c r="M186" s="584"/>
      <c r="N186" s="583">
        <f>IF(NOT(ISERROR(MATCH(M186,_xlfn.ANCHORARRAY(#REF!),0))),#REF!&amp;"Por favor no seleccionar los criterios de impacto",M186)</f>
        <v>0</v>
      </c>
      <c r="O186" s="619"/>
      <c r="P186" s="583"/>
      <c r="Q186" s="620"/>
      <c r="R186" s="26">
        <v>2</v>
      </c>
      <c r="S186" s="27" t="s">
        <v>579</v>
      </c>
      <c r="T186" s="27" t="s">
        <v>580</v>
      </c>
      <c r="U186" s="26" t="str">
        <f t="shared" si="95"/>
        <v>Probabilidad</v>
      </c>
      <c r="V186" s="28" t="s">
        <v>84</v>
      </c>
      <c r="W186" s="28" t="s">
        <v>52</v>
      </c>
      <c r="X186" s="29" t="str">
        <f>IF(AND(V186="Preventivo",W186="Automático"),"50%",IF(AND(V186="Preventivo",W186="Manual"),"40%",IF(AND(V186="Detectivo",W186="Automático"),"40%",IF(AND(V186="Detectivo",W186="Manual"),"30%",IF(AND(V186="Correctivo",W186="Automático"),"35%",IF(AND(V186="Correctivo",W186="Manual"),"25%",""))))))</f>
        <v>40%</v>
      </c>
      <c r="Y186" s="28" t="s">
        <v>53</v>
      </c>
      <c r="Z186" s="28" t="s">
        <v>54</v>
      </c>
      <c r="AA186" s="28" t="s">
        <v>55</v>
      </c>
      <c r="AB186" s="478">
        <f t="shared" si="96"/>
        <v>0</v>
      </c>
      <c r="AC186" s="58" t="str">
        <f t="shared" ref="AC186" si="98">IFERROR(IF(AB186="","",IF(AB186&lt;=0.2,"Muy Baja",IF(AB186&lt;=0.4,"Baja",IF(AB186&lt;=0.6,"Media",IF(AB186&lt;=0.8,"Alta","Muy Alta"))))),"")</f>
        <v>Muy Baja</v>
      </c>
      <c r="AD186" s="29">
        <f t="shared" ref="AD186" si="99">+AB186</f>
        <v>0</v>
      </c>
      <c r="AE186" s="58" t="str">
        <f t="shared" ref="AE186" si="100">IFERROR(IF(AF186="","",IF(AF186&lt;=0.2,"Leve",IF(AF186&lt;=0.4,"Menor",IF(AF186&lt;=0.6,"Moderado",IF(AF186&lt;=0.8,"Mayor","Catastrófico"))))),"")</f>
        <v>Leve</v>
      </c>
      <c r="AF186" s="29">
        <f t="shared" si="97"/>
        <v>0</v>
      </c>
      <c r="AG186" s="59" t="str">
        <f t="shared" ref="AG186" si="101">IFERROR(IF(OR(AND(AC186="Muy Baja",AE186="Leve"),AND(AC186="Muy Baja",AE186="Menor"),AND(AC186="Baja",AE186="Leve")),"Bajo",IF(OR(AND(AC186="Muy baja",AE186="Moderado"),AND(AC186="Baja",AE186="Menor"),AND(AC186="Baja",AE186="Moderado"),AND(AC186="Media",AE186="Leve"),AND(AC186="Media",AE186="Menor"),AND(AC186="Media",AE186="Moderado"),AND(AC186="Alta",AE186="Leve"),AND(AC186="Alta",AE186="Menor")),"Moderado",IF(OR(AND(AC186="Muy Baja",AE186="Mayor"),AND(AC186="Baja",AE186="Mayor"),AND(AC186="Media",AE186="Mayor"),AND(AC186="Alta",AE186="Moderado"),AND(AC186="Alta",AE186="Mayor"),AND(AC186="Muy Alta",AE186="Leve"),AND(AC186="Muy Alta",AE186="Menor"),AND(AC186="Muy Alta",AE186="Moderado"),AND(AC186="Muy Alta",AE186="Mayor")),"Alto",IF(OR(AND(AC186="Muy Baja",AE186="Catastrófico"),AND(AC186="Baja",AE186="Catastrófico"),AND(AC186="Media",AE186="Catastrófico"),AND(AC186="Alta",AE186="Catastrófico"),AND(AC186="Muy Alta",AE186="Catastrófico")),"Extremo","")))),"")</f>
        <v>Bajo</v>
      </c>
      <c r="AH186" s="28"/>
      <c r="AI186" s="23"/>
      <c r="AJ186" s="28"/>
      <c r="AK186" s="78"/>
      <c r="AL186" s="78"/>
      <c r="AM186" s="23"/>
      <c r="AN186" s="28"/>
    </row>
    <row r="187" spans="1:41" s="1" customFormat="1" ht="31.2" customHeight="1" thickBot="1" x14ac:dyDescent="0.35">
      <c r="B187" s="626"/>
      <c r="C187" s="527"/>
      <c r="D187" s="507"/>
      <c r="E187" s="508"/>
      <c r="F187" s="508"/>
      <c r="G187" s="508"/>
      <c r="H187" s="509"/>
      <c r="I187" s="508"/>
      <c r="J187" s="508"/>
      <c r="K187" s="510"/>
      <c r="L187" s="511"/>
      <c r="M187" s="512"/>
      <c r="N187" s="511"/>
      <c r="O187" s="513"/>
      <c r="P187" s="514"/>
      <c r="Q187" s="515"/>
      <c r="R187" s="516"/>
      <c r="S187" s="517"/>
      <c r="T187" s="518"/>
      <c r="U187" s="516"/>
      <c r="V187" s="519"/>
      <c r="W187" s="519"/>
      <c r="X187" s="520"/>
      <c r="Y187" s="519"/>
      <c r="Z187" s="519"/>
      <c r="AA187" s="519"/>
      <c r="AB187" s="521"/>
      <c r="AC187" s="522"/>
      <c r="AD187" s="523"/>
      <c r="AE187" s="522"/>
      <c r="AF187" s="523"/>
      <c r="AG187" s="524"/>
      <c r="AH187" s="525"/>
      <c r="AI187" s="526"/>
      <c r="AJ187" s="526"/>
      <c r="AK187" s="526"/>
      <c r="AL187" s="526"/>
      <c r="AM187" s="526"/>
      <c r="AN187" s="526"/>
    </row>
    <row r="188" spans="1:41" s="1" customFormat="1" ht="27" customHeight="1" thickBot="1" x14ac:dyDescent="0.35">
      <c r="B188" s="594" t="s">
        <v>551</v>
      </c>
      <c r="C188" s="48" t="s">
        <v>1</v>
      </c>
      <c r="D188" s="48" t="s">
        <v>2</v>
      </c>
      <c r="E188" s="49" t="s">
        <v>6</v>
      </c>
      <c r="F188" s="49" t="s">
        <v>7</v>
      </c>
      <c r="G188" s="49" t="s">
        <v>8</v>
      </c>
      <c r="H188" s="49" t="s">
        <v>9</v>
      </c>
      <c r="I188" s="49" t="s">
        <v>10</v>
      </c>
      <c r="J188" s="48" t="s">
        <v>11</v>
      </c>
      <c r="K188" s="48" t="s">
        <v>12</v>
      </c>
      <c r="L188" s="48" t="s">
        <v>13</v>
      </c>
      <c r="M188" s="48" t="s">
        <v>14</v>
      </c>
      <c r="N188" s="48" t="s">
        <v>15</v>
      </c>
      <c r="O188" s="48" t="s">
        <v>16</v>
      </c>
      <c r="P188" s="48" t="s">
        <v>13</v>
      </c>
      <c r="Q188" s="48" t="s">
        <v>17</v>
      </c>
      <c r="R188" s="48" t="s">
        <v>18</v>
      </c>
      <c r="S188" s="48" t="s">
        <v>19</v>
      </c>
      <c r="T188" s="48" t="s">
        <v>20</v>
      </c>
      <c r="U188" s="48" t="s">
        <v>21</v>
      </c>
      <c r="V188" s="48" t="s">
        <v>35</v>
      </c>
      <c r="W188" s="48" t="s">
        <v>36</v>
      </c>
      <c r="X188" s="48" t="s">
        <v>37</v>
      </c>
      <c r="Y188" s="48" t="s">
        <v>38</v>
      </c>
      <c r="Z188" s="48" t="s">
        <v>39</v>
      </c>
      <c r="AA188" s="49" t="s">
        <v>40</v>
      </c>
      <c r="AB188" s="48" t="s">
        <v>24</v>
      </c>
      <c r="AC188" s="49" t="s">
        <v>25</v>
      </c>
      <c r="AD188" s="49" t="s">
        <v>13</v>
      </c>
      <c r="AE188" s="49" t="s">
        <v>26</v>
      </c>
      <c r="AF188" s="49" t="s">
        <v>13</v>
      </c>
      <c r="AG188" s="48" t="s">
        <v>27</v>
      </c>
      <c r="AH188" s="49" t="s">
        <v>28</v>
      </c>
      <c r="AI188" s="48" t="s">
        <v>70</v>
      </c>
      <c r="AJ188" s="49" t="s">
        <v>30</v>
      </c>
      <c r="AK188" s="48" t="s">
        <v>31</v>
      </c>
      <c r="AL188" s="48" t="s">
        <v>32</v>
      </c>
      <c r="AM188" s="49" t="s">
        <v>33</v>
      </c>
      <c r="AN188" s="49" t="s">
        <v>34</v>
      </c>
    </row>
    <row r="189" spans="1:41" s="1" customFormat="1" ht="24" customHeight="1" thickBot="1" x14ac:dyDescent="0.35">
      <c r="B189" s="595"/>
      <c r="C189" s="597" t="s">
        <v>553</v>
      </c>
      <c r="D189" s="598"/>
      <c r="E189" s="598"/>
      <c r="F189" s="598"/>
      <c r="G189" s="598"/>
      <c r="H189" s="598"/>
      <c r="I189" s="598"/>
      <c r="J189" s="598"/>
      <c r="K189" s="598"/>
      <c r="L189" s="598"/>
      <c r="M189" s="598"/>
      <c r="N189" s="598"/>
      <c r="O189" s="598"/>
      <c r="P189" s="598"/>
      <c r="Q189" s="598"/>
      <c r="R189" s="598"/>
      <c r="S189" s="598"/>
      <c r="T189" s="598"/>
      <c r="U189" s="598"/>
      <c r="V189" s="598"/>
      <c r="W189" s="598"/>
      <c r="X189" s="598"/>
      <c r="Y189" s="598"/>
      <c r="Z189" s="598"/>
      <c r="AA189" s="598"/>
      <c r="AB189" s="598"/>
      <c r="AC189" s="598"/>
      <c r="AD189" s="598"/>
      <c r="AE189" s="598"/>
      <c r="AF189" s="598"/>
      <c r="AG189" s="598"/>
      <c r="AH189" s="599"/>
      <c r="AI189" s="51"/>
      <c r="AJ189" s="51"/>
      <c r="AK189" s="51"/>
      <c r="AL189" s="51"/>
      <c r="AM189" s="51"/>
      <c r="AN189" s="53"/>
    </row>
    <row r="190" spans="1:41" s="1" customFormat="1" ht="50.25" customHeight="1" x14ac:dyDescent="0.3">
      <c r="B190" s="595"/>
      <c r="C190" s="976" t="s">
        <v>552</v>
      </c>
      <c r="D190" s="602">
        <v>1</v>
      </c>
      <c r="E190" s="604" t="s">
        <v>146</v>
      </c>
      <c r="F190" s="604" t="s">
        <v>597</v>
      </c>
      <c r="G190" s="604" t="s">
        <v>598</v>
      </c>
      <c r="H190" s="919" t="s">
        <v>599</v>
      </c>
      <c r="I190" s="604" t="s">
        <v>85</v>
      </c>
      <c r="J190" s="604" t="s">
        <v>93</v>
      </c>
      <c r="K190" s="606" t="s">
        <v>107</v>
      </c>
      <c r="L190" s="607">
        <f>IF(K190="","",IF(K190="Muy Baja",0.2,IF(K190="Baja",0.4,IF(K190="Media",0.6,IF(K190="Alta",0.8,IF(K190="Muy Alta",1,))))))</f>
        <v>0.6</v>
      </c>
      <c r="M190" s="978" t="s">
        <v>305</v>
      </c>
      <c r="N190" s="978" t="str">
        <f>IF(M190="","",IF(NOT(ISERROR(MATCH(M190,#REF!,0))),#REF!&amp;"Por favor no seleccionar los criterios de impacto(Afectación Económica o presupuestal y Pérdida Reputacional)",M190))</f>
        <v xml:space="preserve">     Entre 50 y 100 SMLMV </v>
      </c>
      <c r="O190" s="606" t="s">
        <v>638</v>
      </c>
      <c r="P190" s="607">
        <f>IF(O190="","",IF(O190="Leve",0.2,IF(O190="Menor",0.4,IF(O190="Moderado",0.6,IF(O190="Mayor",0.8,IF(O190="Catastrófico",1,))))))</f>
        <v>0.6</v>
      </c>
      <c r="Q190" s="608" t="str">
        <f>IF(OR(AND(K190="Muy Baja",O190="Leve"),AND(K190="Muy Baja",O190="Menor"),AND(K190="Baja",O190="Leve")),"Bajo",IF(OR(AND(K190="Muy baja",O190="Moderado"),AND(K190="Baja",O190="Menor"),AND(K190="Baja",O190="Moderado"),AND(K190="Media",O190="Leve"),AND(K190="Media",O190="Menor"),AND(K190="Media",O190="Moderado"),AND(K190="Alta",O190="Leve"),AND(K190="Alta",O190="Menor")),"Moderado",IF(OR(AND(K190="Muy Baja",O190="Mayor"),AND(K190="Baja",O190="Mayor"),AND(K190="Media",O190="Mayor"),AND(K190="Alta",O190="Moderado"),AND(K190="Alta",O190="Mayor"),AND(K190="Muy Alta",O190="Leve"),AND(K190="Muy Alta",O190="Menor"),AND(K190="Muy Alta",O190="Moderado"),AND(K190="Muy Alta",O190="Mayor")),"Alto",IF(OR(AND(K190="Muy Baja",O190="Catastrófico"),AND(K190="Baja",O190="Catastrófico"),AND(K190="Media",O190="Catastrófico"),AND(K190="Alta",O190="Catastrófico"),AND(K190="Muy Alta",O190="Catastrófico")),"Extremo",""))))</f>
        <v>Moderado</v>
      </c>
      <c r="R190" s="14">
        <v>1</v>
      </c>
      <c r="S190" s="27" t="s">
        <v>600</v>
      </c>
      <c r="T190" s="27" t="s">
        <v>601</v>
      </c>
      <c r="U190" s="26" t="s">
        <v>78</v>
      </c>
      <c r="V190" s="355" t="s">
        <v>84</v>
      </c>
      <c r="W190" s="355" t="s">
        <v>52</v>
      </c>
      <c r="X190" s="355" t="str">
        <f>IF(AND(V190="Preventivo",W190="Automático"),"50%",IF(AND(V190="Preventivo",W190="Manual"),"40%",IF(AND(V190="Detectivo",W190="Automático"),"40%",IF(AND(V190="Detectivo",W190="Manual"),"30%",IF(AND(V190="Correctivo",W190="Automático"),"35%",IF(AND(V190="Correctivo",W190="Manual"),"25%",""))))))</f>
        <v>40%</v>
      </c>
      <c r="Y190" s="355" t="s">
        <v>95</v>
      </c>
      <c r="Z190" s="355" t="s">
        <v>54</v>
      </c>
      <c r="AA190" s="355" t="s">
        <v>55</v>
      </c>
      <c r="AB190" s="30">
        <f t="shared" ref="AB190:AB193" si="102">IFERROR(IF(U190="Probabilidad",(L190-(+L190*X190)),IF(U190="Impacto",L190,"")),"")</f>
        <v>0.36</v>
      </c>
      <c r="AC190" s="12" t="str">
        <f t="shared" ref="AC190:AC197" si="103">IFERROR(IF(AB190="","",IF(AB190&lt;=0.2,"Muy Baja",IF(AB190&lt;=0.4,"Baja",IF(AB190&lt;=0.6,"Media",IF(AB190&lt;=0.8,"Alta","Muy Alta"))))),"")</f>
        <v>Baja</v>
      </c>
      <c r="AD190" s="18">
        <f t="shared" ref="AD190:AD197" si="104">+AB190</f>
        <v>0.36</v>
      </c>
      <c r="AE190" s="12" t="str">
        <f t="shared" ref="AE190:AE197" si="105">IFERROR(IF(AF190="","",IF(AF190&lt;=0.2,"Leve",IF(AF190&lt;=0.4,"Menor",IF(AF190&lt;=0.6,"Moderado",IF(AF190&lt;=0.8,"Mayor","Catastrófico"))))),"")</f>
        <v>Moderado</v>
      </c>
      <c r="AF190" s="18">
        <f>IFERROR(IF(U190="Impacto",(P190-(+P190*X190)),IF(U190="Probabilidad",P190,"")),"")</f>
        <v>0.6</v>
      </c>
      <c r="AG190" s="13" t="str">
        <f t="shared" ref="AG190:AG197" si="106">IFERROR(IF(OR(AND(AC190="Muy Baja",AE190="Leve"),AND(AC190="Muy Baja",AE190="Menor"),AND(AC190="Baja",AE190="Leve")),"Bajo",IF(OR(AND(AC190="Muy baja",AE190="Moderado"),AND(AC190="Baja",AE190="Menor"),AND(AC190="Baja",AE190="Moderado"),AND(AC190="Media",AE190="Leve"),AND(AC190="Media",AE190="Menor"),AND(AC190="Media",AE190="Moderado"),AND(AC190="Alta",AE190="Leve"),AND(AC190="Alta",AE190="Menor")),"Moderado",IF(OR(AND(AC190="Muy Baja",AE190="Mayor"),AND(AC190="Baja",AE190="Mayor"),AND(AC190="Media",AE190="Mayor"),AND(AC190="Alta",AE190="Moderado"),AND(AC190="Alta",AE190="Mayor"),AND(AC190="Muy Alta",AE190="Leve"),AND(AC190="Muy Alta",AE190="Menor"),AND(AC190="Muy Alta",AE190="Moderado"),AND(AC190="Muy Alta",AE190="Mayor")),"Alto",IF(OR(AND(AC190="Muy Baja",AE190="Catastrófico"),AND(AC190="Baja",AE190="Catastrófico"),AND(AC190="Media",AE190="Catastrófico"),AND(AC190="Alta",AE190="Catastrófico"),AND(AC190="Muy Alta",AE190="Catastrófico")),"Extremo","")))),"")</f>
        <v>Moderado</v>
      </c>
      <c r="AH190" s="354" t="s">
        <v>91</v>
      </c>
      <c r="AI190" s="323"/>
      <c r="AJ190" s="323"/>
      <c r="AK190" s="323"/>
      <c r="AL190" s="323"/>
      <c r="AM190" s="323"/>
      <c r="AN190" s="323"/>
    </row>
    <row r="191" spans="1:41" s="1" customFormat="1" ht="50.25" customHeight="1" thickBot="1" x14ac:dyDescent="0.35">
      <c r="B191" s="595"/>
      <c r="C191" s="976"/>
      <c r="D191" s="603"/>
      <c r="E191" s="605"/>
      <c r="F191" s="605" t="s">
        <v>597</v>
      </c>
      <c r="G191" s="605" t="s">
        <v>598</v>
      </c>
      <c r="H191" s="662" t="s">
        <v>599</v>
      </c>
      <c r="I191" s="605" t="s">
        <v>85</v>
      </c>
      <c r="J191" s="605" t="s">
        <v>93</v>
      </c>
      <c r="K191" s="582"/>
      <c r="L191" s="583"/>
      <c r="M191" s="744" t="s">
        <v>305</v>
      </c>
      <c r="N191" s="744" t="str">
        <f>IF(M191="","",IF(NOT(ISERROR(MATCH(M191,#REF!,0))),#REF!&amp;"Por favor no seleccionar los criterios de impacto(Afectación Económica o presupuestal y Pérdida Reputacional)",M191))</f>
        <v xml:space="preserve">     Entre 50 y 100 SMLMV </v>
      </c>
      <c r="O191" s="582"/>
      <c r="P191" s="583"/>
      <c r="Q191" s="585"/>
      <c r="R191" s="26">
        <v>2</v>
      </c>
      <c r="S191" s="27"/>
      <c r="T191" s="27"/>
      <c r="U191" s="26" t="str">
        <f t="shared" ref="U191:U193" si="107">IF(OR(V191="Preventivo",V191="Detectivo"),"Probabilidad",IF(V191="Correctivo","Impacto",""))</f>
        <v/>
      </c>
      <c r="V191" s="355"/>
      <c r="W191" s="355"/>
      <c r="X191" s="315" t="str">
        <f t="shared" ref="X191:X193" si="108">IF(AND(V191="Preventivo",W191="Automático"),"50%",IF(AND(V191="Preventivo",W191="Manual"),"40%",IF(AND(V191="Detectivo",W191="Automático"),"40%",IF(AND(V191="Detectivo",W191="Manual"),"30%",IF(AND(V191="Correctivo",W191="Automático"),"35%",IF(AND(V191="Correctivo",W191="Manual"),"25%",""))))))</f>
        <v/>
      </c>
      <c r="Y191" s="355"/>
      <c r="Z191" s="355"/>
      <c r="AA191" s="355"/>
      <c r="AB191" s="30" t="str">
        <f t="shared" si="102"/>
        <v/>
      </c>
      <c r="AC191" s="58" t="str">
        <f t="shared" si="103"/>
        <v/>
      </c>
      <c r="AD191" s="29" t="str">
        <f t="shared" si="104"/>
        <v/>
      </c>
      <c r="AE191" s="58" t="str">
        <f t="shared" si="105"/>
        <v/>
      </c>
      <c r="AF191" s="29" t="str">
        <f t="shared" ref="AF191:AF193" si="109">IFERROR(IF(U191="Impacto",(P191-(+P191*X191)),IF(U191="Probabilidad",P191,"")),"")</f>
        <v/>
      </c>
      <c r="AG191" s="59" t="str">
        <f t="shared" si="106"/>
        <v/>
      </c>
      <c r="AH191" s="355"/>
      <c r="AI191" s="302"/>
      <c r="AJ191" s="302"/>
      <c r="AK191" s="302"/>
      <c r="AL191" s="302"/>
      <c r="AM191" s="302"/>
      <c r="AN191" s="302"/>
    </row>
    <row r="192" spans="1:41" s="1" customFormat="1" ht="50.25" customHeight="1" x14ac:dyDescent="0.3">
      <c r="B192" s="595"/>
      <c r="C192" s="976"/>
      <c r="D192" s="603">
        <v>2</v>
      </c>
      <c r="E192" s="604" t="s">
        <v>146</v>
      </c>
      <c r="F192" s="604" t="s">
        <v>602</v>
      </c>
      <c r="G192" s="604" t="s">
        <v>603</v>
      </c>
      <c r="H192" s="919" t="s">
        <v>604</v>
      </c>
      <c r="I192" s="604" t="s">
        <v>85</v>
      </c>
      <c r="J192" s="604" t="s">
        <v>93</v>
      </c>
      <c r="K192" s="582" t="s">
        <v>107</v>
      </c>
      <c r="L192" s="583">
        <f>IF(K192="","",IF(K192="Muy Baja",0.2,IF(K192="Baja",0.4,IF(K192="Media",0.6,IF(K192="Alta",0.8,IF(K192="Muy Alta",1,))))))</f>
        <v>0.6</v>
      </c>
      <c r="M192" s="978" t="s">
        <v>305</v>
      </c>
      <c r="N192" s="978" t="str">
        <f>IF(M192="","",IF(NOT(ISERROR(MATCH(M192,#REF!,0))),#REF!&amp;"Por favor no seleccionar los criterios de impacto(Afectación Económica o presupuestal y Pérdida Reputacional)",M192))</f>
        <v xml:space="preserve">     Entre 50 y 100 SMLMV </v>
      </c>
      <c r="O192" s="582" t="s">
        <v>119</v>
      </c>
      <c r="P192" s="583">
        <f>IF(O192="","",IF(O192="Leve",0.2,IF(O192="Menor",0.4,IF(O192="Moderado",0.6,IF(O192="Mayor",0.8,IF(O192="Catastrófico",1,))))))</f>
        <v>0.8</v>
      </c>
      <c r="Q192" s="585" t="str">
        <f>IF(OR(AND(K192="Muy Baja",O192="Leve"),AND(K192="Muy Baja",O192="Menor"),AND(K192="Baja",O192="Leve")),"Bajo",IF(OR(AND(K192="Muy baja",O192="Moderado"),AND(K192="Baja",O192="Menor"),AND(K192="Baja",O192="Moderado"),AND(K192="Media",O192="Leve"),AND(K192="Media",O192="Menor"),AND(K192="Media",O192="Moderado"),AND(K192="Alta",O192="Leve"),AND(K192="Alta",O192="Menor")),"Moderado",IF(OR(AND(K192="Muy Baja",O192="Mayor"),AND(K192="Baja",O192="Mayor"),AND(K192="Media",O192="Mayor"),AND(K192="Alta",O192="Moderado"),AND(K192="Alta",O192="Mayor"),AND(K192="Muy Alta",O192="Leve"),AND(K192="Muy Alta",O192="Menor"),AND(K192="Muy Alta",O192="Moderado"),AND(K192="Muy Alta",O192="Mayor")),"Alto",IF(OR(AND(K192="Muy Baja",O192="Catastrófico"),AND(K192="Baja",O192="Catastrófico"),AND(K192="Media",O192="Catastrófico"),AND(K192="Alta",O192="Catastrófico"),AND(K192="Muy Alta",O192="Catastrófico")),"Extremo",""))))</f>
        <v>Alto</v>
      </c>
      <c r="R192" s="26">
        <v>1</v>
      </c>
      <c r="S192" s="27" t="s">
        <v>605</v>
      </c>
      <c r="T192" s="27" t="s">
        <v>606</v>
      </c>
      <c r="U192" s="26" t="s">
        <v>78</v>
      </c>
      <c r="V192" s="355" t="s">
        <v>84</v>
      </c>
      <c r="W192" s="355" t="s">
        <v>52</v>
      </c>
      <c r="X192" s="355" t="s">
        <v>471</v>
      </c>
      <c r="Y192" s="355" t="s">
        <v>95</v>
      </c>
      <c r="Z192" s="355" t="s">
        <v>54</v>
      </c>
      <c r="AA192" s="355" t="s">
        <v>55</v>
      </c>
      <c r="AB192" s="30">
        <v>0.36</v>
      </c>
      <c r="AC192" s="24" t="str">
        <f t="shared" si="103"/>
        <v>Baja</v>
      </c>
      <c r="AD192" s="29">
        <f t="shared" si="104"/>
        <v>0.36</v>
      </c>
      <c r="AE192" s="24" t="str">
        <f t="shared" si="105"/>
        <v>Mayor</v>
      </c>
      <c r="AF192" s="29">
        <f t="shared" si="109"/>
        <v>0.8</v>
      </c>
      <c r="AG192" s="25" t="str">
        <f t="shared" si="106"/>
        <v>Alto</v>
      </c>
      <c r="AH192" s="355" t="s">
        <v>91</v>
      </c>
      <c r="AI192" s="302"/>
      <c r="AJ192" s="302"/>
      <c r="AK192" s="302"/>
      <c r="AL192" s="302"/>
      <c r="AM192" s="302"/>
      <c r="AN192" s="356"/>
    </row>
    <row r="193" spans="2:40" s="1" customFormat="1" ht="50.25" customHeight="1" x14ac:dyDescent="0.3">
      <c r="B193" s="595"/>
      <c r="C193" s="976"/>
      <c r="D193" s="603"/>
      <c r="E193" s="605" t="s">
        <v>146</v>
      </c>
      <c r="F193" s="605" t="s">
        <v>602</v>
      </c>
      <c r="G193" s="605" t="s">
        <v>603</v>
      </c>
      <c r="H193" s="662" t="s">
        <v>604</v>
      </c>
      <c r="I193" s="605" t="s">
        <v>85</v>
      </c>
      <c r="J193" s="605" t="s">
        <v>93</v>
      </c>
      <c r="K193" s="582"/>
      <c r="L193" s="583"/>
      <c r="M193" s="744" t="s">
        <v>305</v>
      </c>
      <c r="N193" s="744" t="str">
        <f>IF(M193="","",IF(NOT(ISERROR(MATCH(M193,#REF!,0))),#REF!&amp;"Por favor no seleccionar los criterios de impacto(Afectación Económica o presupuestal y Pérdida Reputacional)",M193))</f>
        <v xml:space="preserve">     Entre 50 y 100 SMLMV </v>
      </c>
      <c r="O193" s="582"/>
      <c r="P193" s="583"/>
      <c r="Q193" s="585"/>
      <c r="R193" s="26">
        <v>2</v>
      </c>
      <c r="S193" s="27"/>
      <c r="T193" s="27"/>
      <c r="U193" s="26" t="str">
        <f t="shared" si="107"/>
        <v/>
      </c>
      <c r="V193" s="355"/>
      <c r="W193" s="355"/>
      <c r="X193" s="315" t="str">
        <f t="shared" si="108"/>
        <v/>
      </c>
      <c r="Y193" s="355"/>
      <c r="Z193" s="355"/>
      <c r="AA193" s="355"/>
      <c r="AB193" s="30" t="str">
        <f t="shared" si="102"/>
        <v/>
      </c>
      <c r="AC193" s="58" t="str">
        <f t="shared" si="103"/>
        <v/>
      </c>
      <c r="AD193" s="29" t="str">
        <f t="shared" si="104"/>
        <v/>
      </c>
      <c r="AE193" s="58" t="str">
        <f t="shared" si="105"/>
        <v/>
      </c>
      <c r="AF193" s="29" t="str">
        <f t="shared" si="109"/>
        <v/>
      </c>
      <c r="AG193" s="59" t="str">
        <f t="shared" si="106"/>
        <v/>
      </c>
      <c r="AH193" s="355"/>
      <c r="AI193" s="302"/>
      <c r="AJ193" s="302"/>
      <c r="AK193" s="302"/>
      <c r="AL193" s="302"/>
      <c r="AM193" s="302"/>
      <c r="AN193" s="356"/>
    </row>
    <row r="194" spans="2:40" s="1" customFormat="1" ht="50.25" customHeight="1" x14ac:dyDescent="0.3">
      <c r="B194" s="595"/>
      <c r="C194" s="976"/>
      <c r="D194" s="603">
        <v>3</v>
      </c>
      <c r="E194" s="604" t="s">
        <v>112</v>
      </c>
      <c r="F194" s="604" t="s">
        <v>607</v>
      </c>
      <c r="G194" s="604" t="s">
        <v>608</v>
      </c>
      <c r="H194" s="604" t="s">
        <v>609</v>
      </c>
      <c r="I194" s="604" t="s">
        <v>92</v>
      </c>
      <c r="J194" s="604" t="s">
        <v>93</v>
      </c>
      <c r="K194" s="582" t="s">
        <v>107</v>
      </c>
      <c r="L194" s="583">
        <f>IF(K194="","",IF(K194="Muy Baja",0.2,IF(K194="Baja",0.4,IF(K194="Media",0.6,IF(K194="Alta",0.8,IF(K194="Muy Alta",1,))))))</f>
        <v>0.6</v>
      </c>
      <c r="M194" s="604" t="s">
        <v>94</v>
      </c>
      <c r="N194" s="604" t="str">
        <f>IF(M194="","",IF(NOT(ISERROR(MATCH(M194,#REF!,0))),#REF!&amp;"Por favor no seleccionar los criterios de impacto(Afectación Económica o presupuestal y Pérdida Reputacional)",M194))</f>
        <v xml:space="preserve">     El riesgo afecta la imagen de de la entidad con efecto publicitario sostenido a nivel de sector administrativo, nivel departamental o municipal</v>
      </c>
      <c r="O194" s="582" t="s">
        <v>119</v>
      </c>
      <c r="P194" s="583">
        <f>IF(O194="","",IF(O194="Leve",0.2,IF(O194="Menor",0.4,IF(O194="Moderado",0.6,IF(O194="Mayor",0.8,IF(O194="Catastrófico",1,))))))</f>
        <v>0.8</v>
      </c>
      <c r="Q194" s="585" t="str">
        <f>IF(OR(AND(K194="Muy Baja",O194="Leve"),AND(K194="Muy Baja",O194="Menor"),AND(K194="Baja",O194="Leve")),"Bajo",IF(OR(AND(K194="Muy baja",O194="Moderado"),AND(K194="Baja",O194="Menor"),AND(K194="Baja",O194="Moderado"),AND(K194="Media",O194="Leve"),AND(K194="Media",O194="Menor"),AND(K194="Media",O194="Moderado"),AND(K194="Alta",O194="Leve"),AND(K194="Alta",O194="Menor")),"Moderado",IF(OR(AND(K194="Muy Baja",O194="Mayor"),AND(K194="Baja",O194="Mayor"),AND(K194="Media",O194="Mayor"),AND(K194="Alta",O194="Moderado"),AND(K194="Alta",O194="Mayor"),AND(K194="Muy Alta",O194="Leve"),AND(K194="Muy Alta",O194="Menor"),AND(K194="Muy Alta",O194="Moderado"),AND(K194="Muy Alta",O194="Mayor")),"Alto",IF(OR(AND(K194="Muy Baja",O194="Catastrófico"),AND(K194="Baja",O194="Catastrófico"),AND(K194="Media",O194="Catastrófico"),AND(K194="Alta",O194="Catastrófico"),AND(K194="Muy Alta",O194="Catastrófico")),"Extremo",""))))</f>
        <v>Alto</v>
      </c>
      <c r="R194" s="26">
        <v>1</v>
      </c>
      <c r="S194" s="27" t="s">
        <v>610</v>
      </c>
      <c r="T194" s="27" t="s">
        <v>611</v>
      </c>
      <c r="U194" s="26" t="s">
        <v>78</v>
      </c>
      <c r="V194" s="355" t="s">
        <v>51</v>
      </c>
      <c r="W194" s="355" t="s">
        <v>52</v>
      </c>
      <c r="X194" s="315" t="s">
        <v>612</v>
      </c>
      <c r="Y194" s="355" t="s">
        <v>53</v>
      </c>
      <c r="Z194" s="355" t="s">
        <v>54</v>
      </c>
      <c r="AA194" s="355" t="s">
        <v>55</v>
      </c>
      <c r="AB194" s="30">
        <v>0.42</v>
      </c>
      <c r="AC194" s="24" t="str">
        <f t="shared" si="103"/>
        <v>Media</v>
      </c>
      <c r="AD194" s="29">
        <f t="shared" si="104"/>
        <v>0.42</v>
      </c>
      <c r="AE194" s="24" t="str">
        <f>IFERROR(IF(AF194="","",IF(AF194&lt;=0.2,"Leve",IF(AF194&lt;=0.4,"Menor",IF(AF194&lt;=0.6,"Moderado",IF(AF194&lt;=0.8,"Mayor","Catastrófico"))))),"")</f>
        <v>Mayor</v>
      </c>
      <c r="AF194" s="29">
        <f>IFERROR(IF(U194="Impacto",(P194-(+P194*X194)),IF(U194="Probabilidad",P194,"")),"")</f>
        <v>0.8</v>
      </c>
      <c r="AG194" s="25" t="str">
        <f t="shared" si="106"/>
        <v>Alto</v>
      </c>
      <c r="AH194" s="979" t="s">
        <v>91</v>
      </c>
      <c r="AI194" s="302"/>
      <c r="AJ194" s="302"/>
      <c r="AK194" s="302"/>
      <c r="AL194" s="302"/>
      <c r="AM194" s="302"/>
      <c r="AN194" s="356"/>
    </row>
    <row r="195" spans="2:40" s="1" customFormat="1" ht="50.25" customHeight="1" x14ac:dyDescent="0.3">
      <c r="B195" s="595"/>
      <c r="C195" s="976"/>
      <c r="D195" s="603"/>
      <c r="E195" s="605"/>
      <c r="F195" s="605"/>
      <c r="G195" s="605"/>
      <c r="H195" s="605"/>
      <c r="I195" s="605"/>
      <c r="J195" s="605"/>
      <c r="K195" s="582"/>
      <c r="L195" s="583"/>
      <c r="M195" s="605"/>
      <c r="N195" s="605">
        <f>IF(NOT(ISERROR(MATCH(M195,_xlfn.ANCHORARRAY(H198),0))),#REF!&amp;"Por favor no seleccionar los criterios de impacto",M195)</f>
        <v>0</v>
      </c>
      <c r="O195" s="582"/>
      <c r="P195" s="583"/>
      <c r="Q195" s="585"/>
      <c r="R195" s="26">
        <v>2</v>
      </c>
      <c r="S195" s="27" t="s">
        <v>613</v>
      </c>
      <c r="T195" s="27" t="s">
        <v>601</v>
      </c>
      <c r="U195" s="26" t="s">
        <v>78</v>
      </c>
      <c r="V195" s="355" t="s">
        <v>84</v>
      </c>
      <c r="W195" s="355" t="s">
        <v>52</v>
      </c>
      <c r="X195" s="315" t="s">
        <v>471</v>
      </c>
      <c r="Y195" s="355" t="s">
        <v>95</v>
      </c>
      <c r="Z195" s="355" t="s">
        <v>54</v>
      </c>
      <c r="AA195" s="355" t="s">
        <v>55</v>
      </c>
      <c r="AB195" s="30">
        <v>0.36</v>
      </c>
      <c r="AC195" s="24" t="str">
        <f t="shared" si="103"/>
        <v>Baja</v>
      </c>
      <c r="AD195" s="29">
        <f t="shared" si="104"/>
        <v>0.36</v>
      </c>
      <c r="AE195" s="24" t="str">
        <f t="shared" si="105"/>
        <v>Mayor</v>
      </c>
      <c r="AF195" s="29">
        <f>IFERROR(IF(U195="Impacto",(P194-(+P194*X195)),IF(U195="Probabilidad",P194,"")),"")</f>
        <v>0.8</v>
      </c>
      <c r="AG195" s="25" t="str">
        <f t="shared" si="106"/>
        <v>Alto</v>
      </c>
      <c r="AH195" s="979"/>
      <c r="AI195" s="302"/>
      <c r="AJ195" s="302"/>
      <c r="AK195" s="302"/>
      <c r="AL195" s="302"/>
      <c r="AM195" s="302"/>
      <c r="AN195" s="356"/>
    </row>
    <row r="196" spans="2:40" s="1" customFormat="1" ht="50.25" customHeight="1" x14ac:dyDescent="0.3">
      <c r="B196" s="595"/>
      <c r="C196" s="976"/>
      <c r="D196" s="603">
        <v>4</v>
      </c>
      <c r="E196" s="604" t="s">
        <v>146</v>
      </c>
      <c r="F196" s="604" t="s">
        <v>614</v>
      </c>
      <c r="G196" s="604" t="s">
        <v>615</v>
      </c>
      <c r="H196" s="604" t="s">
        <v>616</v>
      </c>
      <c r="I196" s="604" t="s">
        <v>85</v>
      </c>
      <c r="J196" s="604" t="s">
        <v>93</v>
      </c>
      <c r="K196" s="582" t="s">
        <v>107</v>
      </c>
      <c r="L196" s="583">
        <f>IF(K196="","",IF(K196="Muy Baja",0.2,IF(K196="Baja",0.4,IF(K196="Media",0.6,IF(K196="Alta",0.8,IF(K196="Muy Alta",1,))))))</f>
        <v>0.6</v>
      </c>
      <c r="M196" s="604" t="s">
        <v>76</v>
      </c>
      <c r="N196" s="604" t="str">
        <f>IF(M196="","",IF(NOT(ISERROR(MATCH(M196,#REF!,0))),#REF!&amp;"Por favor no seleccionar los criterios de impacto(Afectación Económica o presupuestal y Pérdida Reputacional)",M196))</f>
        <v xml:space="preserve">     Entre 100 y 500 SMLMV </v>
      </c>
      <c r="O196" s="582" t="s">
        <v>119</v>
      </c>
      <c r="P196" s="583">
        <f>IF(O196="","",IF(O196="Leve",0.2,IF(O196="Menor",0.4,IF(O196="Moderado",0.6,IF(O196="Mayor",0.8,IF(O196="Catastrófico",1,))))))</f>
        <v>0.8</v>
      </c>
      <c r="Q196" s="585" t="str">
        <f>IF(OR(AND(K196="Muy Baja",O196="Leve"),AND(K196="Muy Baja",O196="Menor"),AND(K196="Baja",O196="Leve")),"Bajo",IF(OR(AND(K196="Muy baja",O196="Moderado"),AND(K196="Baja",O196="Menor"),AND(K196="Baja",O196="Moderado"),AND(K196="Media",O196="Leve"),AND(K196="Media",O196="Menor"),AND(K196="Media",O196="Moderado"),AND(K196="Alta",O196="Leve"),AND(K196="Alta",O196="Menor")),"Moderado",IF(OR(AND(K196="Muy Baja",O196="Mayor"),AND(K196="Baja",O196="Mayor"),AND(K196="Media",O196="Mayor"),AND(K196="Alta",O196="Moderado"),AND(K196="Alta",O196="Mayor"),AND(K196="Muy Alta",O196="Leve"),AND(K196="Muy Alta",O196="Menor"),AND(K196="Muy Alta",O196="Moderado"),AND(K196="Muy Alta",O196="Mayor")),"Alto",IF(OR(AND(K196="Muy Baja",O196="Catastrófico"),AND(K196="Baja",O196="Catastrófico"),AND(K196="Media",O196="Catastrófico"),AND(K196="Alta",O196="Catastrófico"),AND(K196="Muy Alta",O196="Catastrófico")),"Extremo",""))))</f>
        <v>Alto</v>
      </c>
      <c r="R196" s="26">
        <v>1</v>
      </c>
      <c r="S196" s="27" t="s">
        <v>617</v>
      </c>
      <c r="T196" s="27" t="s">
        <v>618</v>
      </c>
      <c r="U196" s="26" t="s">
        <v>78</v>
      </c>
      <c r="V196" s="355" t="s">
        <v>84</v>
      </c>
      <c r="W196" s="355" t="s">
        <v>52</v>
      </c>
      <c r="X196" s="315" t="s">
        <v>471</v>
      </c>
      <c r="Y196" s="355" t="s">
        <v>53</v>
      </c>
      <c r="Z196" s="355" t="s">
        <v>54</v>
      </c>
      <c r="AA196" s="355" t="s">
        <v>55</v>
      </c>
      <c r="AB196" s="30">
        <v>0.36</v>
      </c>
      <c r="AC196" s="24" t="str">
        <f t="shared" si="103"/>
        <v>Baja</v>
      </c>
      <c r="AD196" s="29">
        <f t="shared" si="104"/>
        <v>0.36</v>
      </c>
      <c r="AE196" s="24" t="str">
        <f t="shared" si="105"/>
        <v>Mayor</v>
      </c>
      <c r="AF196" s="29">
        <f>IFERROR(IF(U196="Impacto",(P196-(+P196*X196)),IF(U196="Probabilidad",P196,"")),"")</f>
        <v>0.8</v>
      </c>
      <c r="AG196" s="25" t="str">
        <f t="shared" si="106"/>
        <v>Alto</v>
      </c>
      <c r="AH196" s="355" t="s">
        <v>91</v>
      </c>
      <c r="AI196" s="302"/>
      <c r="AJ196" s="302"/>
      <c r="AK196" s="302"/>
      <c r="AL196" s="302"/>
      <c r="AM196" s="302"/>
      <c r="AN196" s="356"/>
    </row>
    <row r="197" spans="2:40" s="1" customFormat="1" ht="50.25" customHeight="1" x14ac:dyDescent="0.3">
      <c r="B197" s="595"/>
      <c r="C197" s="976"/>
      <c r="D197" s="603"/>
      <c r="E197" s="605"/>
      <c r="F197" s="605"/>
      <c r="G197" s="605"/>
      <c r="H197" s="605"/>
      <c r="I197" s="605"/>
      <c r="J197" s="605"/>
      <c r="K197" s="582"/>
      <c r="L197" s="583"/>
      <c r="M197" s="605"/>
      <c r="N197" s="605">
        <f>IF(NOT(ISERROR(MATCH(M197,_xlfn.ANCHORARRAY(H200),0))),#REF!&amp;"Por favor no seleccionar los criterios de impacto",M197)</f>
        <v>0</v>
      </c>
      <c r="O197" s="582"/>
      <c r="P197" s="583"/>
      <c r="Q197" s="585"/>
      <c r="R197" s="26">
        <v>2</v>
      </c>
      <c r="S197" s="27" t="s">
        <v>619</v>
      </c>
      <c r="T197" s="27" t="s">
        <v>620</v>
      </c>
      <c r="U197" s="26" t="s">
        <v>78</v>
      </c>
      <c r="V197" s="355" t="s">
        <v>51</v>
      </c>
      <c r="W197" s="355" t="s">
        <v>52</v>
      </c>
      <c r="X197" s="315" t="s">
        <v>612</v>
      </c>
      <c r="Y197" s="355" t="s">
        <v>53</v>
      </c>
      <c r="Z197" s="355" t="s">
        <v>54</v>
      </c>
      <c r="AA197" s="355" t="s">
        <v>55</v>
      </c>
      <c r="AB197" s="30">
        <v>0.42</v>
      </c>
      <c r="AC197" s="58" t="str">
        <f t="shared" si="103"/>
        <v>Media</v>
      </c>
      <c r="AD197" s="29">
        <f t="shared" si="104"/>
        <v>0.42</v>
      </c>
      <c r="AE197" s="58" t="str">
        <f t="shared" si="105"/>
        <v>Mayor</v>
      </c>
      <c r="AF197" s="29">
        <f>IFERROR(IF(U197="Impacto",(P196-(+P196*X197)),IF(U197="Probabilidad",P196,"")),"")</f>
        <v>0.8</v>
      </c>
      <c r="AG197" s="59" t="str">
        <f t="shared" si="106"/>
        <v>Alto</v>
      </c>
      <c r="AH197" s="355" t="s">
        <v>91</v>
      </c>
      <c r="AI197" s="305"/>
      <c r="AJ197" s="305"/>
      <c r="AK197" s="305"/>
      <c r="AL197" s="305"/>
      <c r="AM197" s="305"/>
      <c r="AN197" s="270"/>
    </row>
    <row r="198" spans="2:40" s="1" customFormat="1" ht="50.25" customHeight="1" thickBot="1" x14ac:dyDescent="0.35">
      <c r="B198" s="596"/>
      <c r="C198" s="977"/>
      <c r="D198" s="613"/>
      <c r="E198" s="614"/>
      <c r="F198" s="614"/>
      <c r="G198" s="614"/>
      <c r="H198" s="60"/>
      <c r="I198" s="60"/>
      <c r="J198" s="60"/>
      <c r="K198" s="60"/>
      <c r="L198" s="60"/>
      <c r="M198" s="60"/>
      <c r="N198" s="60"/>
      <c r="O198" s="325"/>
      <c r="P198" s="325"/>
      <c r="Q198" s="325"/>
      <c r="R198" s="326"/>
      <c r="S198" s="326"/>
      <c r="T198" s="326"/>
      <c r="U198" s="326"/>
      <c r="V198" s="326"/>
      <c r="W198" s="326"/>
      <c r="X198" s="326"/>
      <c r="Y198" s="326"/>
      <c r="Z198" s="326"/>
      <c r="AA198" s="326"/>
      <c r="AB198" s="326"/>
      <c r="AC198" s="326"/>
      <c r="AD198" s="326"/>
      <c r="AE198" s="325"/>
      <c r="AF198" s="327"/>
      <c r="AG198" s="192"/>
      <c r="AH198" s="327"/>
      <c r="AI198" s="302"/>
      <c r="AJ198" s="302"/>
      <c r="AK198" s="302"/>
      <c r="AL198" s="302"/>
      <c r="AM198" s="302"/>
      <c r="AN198" s="302"/>
    </row>
    <row r="199" spans="2:40" s="1" customFormat="1" ht="27.75" customHeight="1" thickBot="1" x14ac:dyDescent="0.35">
      <c r="B199" s="627" t="s">
        <v>554</v>
      </c>
      <c r="C199" s="48" t="s">
        <v>1</v>
      </c>
      <c r="D199" s="48" t="s">
        <v>2</v>
      </c>
      <c r="E199" s="49" t="s">
        <v>6</v>
      </c>
      <c r="F199" s="49" t="s">
        <v>7</v>
      </c>
      <c r="G199" s="49" t="s">
        <v>8</v>
      </c>
      <c r="H199" s="49" t="s">
        <v>9</v>
      </c>
      <c r="I199" s="49" t="s">
        <v>10</v>
      </c>
      <c r="J199" s="48" t="s">
        <v>11</v>
      </c>
      <c r="K199" s="48" t="s">
        <v>12</v>
      </c>
      <c r="L199" s="48" t="s">
        <v>13</v>
      </c>
      <c r="M199" s="48" t="s">
        <v>14</v>
      </c>
      <c r="N199" s="48" t="s">
        <v>15</v>
      </c>
      <c r="O199" s="48" t="s">
        <v>16</v>
      </c>
      <c r="P199" s="48" t="s">
        <v>13</v>
      </c>
      <c r="Q199" s="48" t="s">
        <v>17</v>
      </c>
      <c r="R199" s="48" t="s">
        <v>18</v>
      </c>
      <c r="S199" s="48" t="s">
        <v>19</v>
      </c>
      <c r="T199" s="48" t="s">
        <v>20</v>
      </c>
      <c r="U199" s="48" t="s">
        <v>21</v>
      </c>
      <c r="V199" s="48" t="s">
        <v>35</v>
      </c>
      <c r="W199" s="48" t="s">
        <v>36</v>
      </c>
      <c r="X199" s="48" t="s">
        <v>37</v>
      </c>
      <c r="Y199" s="48" t="s">
        <v>38</v>
      </c>
      <c r="Z199" s="48" t="s">
        <v>39</v>
      </c>
      <c r="AA199" s="49" t="s">
        <v>40</v>
      </c>
      <c r="AB199" s="48" t="s">
        <v>24</v>
      </c>
      <c r="AC199" s="49" t="s">
        <v>25</v>
      </c>
      <c r="AD199" s="49" t="s">
        <v>13</v>
      </c>
      <c r="AE199" s="49" t="s">
        <v>26</v>
      </c>
      <c r="AF199" s="49" t="s">
        <v>13</v>
      </c>
      <c r="AG199" s="48" t="s">
        <v>27</v>
      </c>
      <c r="AH199" s="49" t="s">
        <v>28</v>
      </c>
      <c r="AI199" s="68" t="s">
        <v>70</v>
      </c>
      <c r="AJ199" s="69" t="s">
        <v>30</v>
      </c>
      <c r="AK199" s="68" t="s">
        <v>31</v>
      </c>
      <c r="AL199" s="68" t="s">
        <v>32</v>
      </c>
      <c r="AM199" s="69" t="s">
        <v>33</v>
      </c>
      <c r="AN199" s="69" t="s">
        <v>34</v>
      </c>
    </row>
    <row r="200" spans="2:40" s="1" customFormat="1" ht="21.75" customHeight="1" thickBot="1" x14ac:dyDescent="0.35">
      <c r="B200" s="626"/>
      <c r="C200" s="597" t="s">
        <v>335</v>
      </c>
      <c r="D200" s="598"/>
      <c r="E200" s="598"/>
      <c r="F200" s="598"/>
      <c r="G200" s="598"/>
      <c r="H200" s="598"/>
      <c r="I200" s="598"/>
      <c r="J200" s="598"/>
      <c r="K200" s="598"/>
      <c r="L200" s="598"/>
      <c r="M200" s="598"/>
      <c r="N200" s="598"/>
      <c r="O200" s="598"/>
      <c r="P200" s="598"/>
      <c r="Q200" s="598"/>
      <c r="R200" s="598"/>
      <c r="S200" s="598"/>
      <c r="T200" s="598"/>
      <c r="U200" s="598"/>
      <c r="V200" s="598"/>
      <c r="W200" s="598"/>
      <c r="X200" s="598"/>
      <c r="Y200" s="598"/>
      <c r="Z200" s="598"/>
      <c r="AA200" s="598"/>
      <c r="AB200" s="598"/>
      <c r="AC200" s="598"/>
      <c r="AD200" s="598"/>
      <c r="AE200" s="598"/>
      <c r="AF200" s="598"/>
      <c r="AG200" s="598"/>
      <c r="AH200" s="599"/>
      <c r="AI200" s="70"/>
      <c r="AJ200" s="70"/>
      <c r="AK200" s="70"/>
      <c r="AL200" s="70"/>
      <c r="AM200" s="70"/>
      <c r="AN200" s="70"/>
    </row>
    <row r="201" spans="2:40" s="1" customFormat="1" ht="50.25" customHeight="1" x14ac:dyDescent="0.3">
      <c r="B201" s="626"/>
      <c r="C201" s="600" t="s">
        <v>555</v>
      </c>
      <c r="D201" s="602">
        <v>1</v>
      </c>
      <c r="E201" s="605" t="s">
        <v>112</v>
      </c>
      <c r="F201" s="605" t="s">
        <v>336</v>
      </c>
      <c r="G201" s="605" t="s">
        <v>337</v>
      </c>
      <c r="H201" s="662" t="s">
        <v>338</v>
      </c>
      <c r="I201" s="605" t="s">
        <v>92</v>
      </c>
      <c r="J201" s="605" t="s">
        <v>155</v>
      </c>
      <c r="K201" s="606" t="s">
        <v>156</v>
      </c>
      <c r="L201" s="607">
        <f>IF(K201="","",IF(K201="Muy Baja",0.2,IF(K201="Baja",0.4,IF(K201="Media",0.6,IF(K201="Alta",0.8,IF(K201="Muy Alta",1,))))))</f>
        <v>1</v>
      </c>
      <c r="M201" s="744" t="s">
        <v>136</v>
      </c>
      <c r="N201" s="607" t="str">
        <f>IF(M201="","",IF(NOT(ISERROR(MATCH(M201,'[15]Tabla Impacto'!$B$37:$B$39,0))),'[15]Tabla Impacto'!$F$37&amp;"Por favor no seleccionar los criterios de impacto(Afectación Económica o presupuestal y Pérdida Reputacional)",M201))</f>
        <v xml:space="preserve">     Genera consecuencias catastroficas sobre la entidad</v>
      </c>
      <c r="O201" s="606" t="s">
        <v>157</v>
      </c>
      <c r="P201" s="607">
        <f>IF(O201="","",IF(O201="Leve",0.2,IF(O201="Menor",0.4,IF(O201="Moderado",0.6,IF(O201="Mayor",0.8,IF(O201="Catastrófico",1,))))))</f>
        <v>1</v>
      </c>
      <c r="Q201" s="608" t="str">
        <f>IF(OR(AND(K201="Muy Baja",O201="Leve"),AND(K201="Muy Baja",O201="Menor"),AND(K201="Baja",O201="Leve")),"Bajo",IF(OR(AND(K201="Muy baja",O201="Moderado"),AND(K201="Baja",O201="Menor"),AND(K201="Baja",O201="Moderado"),AND(K201="Media",O201="Leve"),AND(K201="Media",O201="Menor"),AND(K201="Media",O201="Moderado"),AND(K201="Alta",O201="Leve"),AND(K201="Alta",O201="Menor")),"Moderado",IF(OR(AND(K201="Muy Baja",O201="Mayor"),AND(K201="Baja",O201="Mayor"),AND(K201="Media",O201="Mayor"),AND(K201="Alta",O201="Moderado"),AND(K201="Alta",O201="Mayor"),AND(K201="Muy Alta",O201="Leve"),AND(K201="Muy Alta",O201="Menor"),AND(K201="Muy Alta",O201="Moderado"),AND(K201="Muy Alta",O201="Mayor")),"Alto",IF(OR(AND(K201="Muy Baja",O201="Catastrófico"),AND(K201="Baja",O201="Catastrófico"),AND(K201="Media",O201="Catastrófico"),AND(K201="Alta",O201="Catastrófico"),AND(K201="Muy Alta",O201="Catastrófico")),"Extremo",""))))</f>
        <v>Extremo</v>
      </c>
      <c r="R201" s="14">
        <v>1</v>
      </c>
      <c r="S201" s="66" t="s">
        <v>339</v>
      </c>
      <c r="T201" s="66" t="s">
        <v>340</v>
      </c>
      <c r="U201" s="14" t="str">
        <f>IF(OR(V201="Preventivo",V201="Detectivo"),"Probabilidad",IF(V201="Correctivo","Impacto",""))</f>
        <v>Probabilidad</v>
      </c>
      <c r="V201" s="17" t="s">
        <v>84</v>
      </c>
      <c r="W201" s="17" t="s">
        <v>52</v>
      </c>
      <c r="X201" s="18" t="str">
        <f>IF(AND(V201="Preventivo",W201="Automático"),"50%",IF(AND(V201="Preventivo",W201="Manual"),"40%",IF(AND(V201="Detectivo",W201="Automático"),"40%",IF(AND(V201="Detectivo",W201="Manual"),"30%",IF(AND(V201="Correctivo",W201="Automático"),"35%",IF(AND(V201="Correctivo",W201="Manual"),"25%",""))))))</f>
        <v>40%</v>
      </c>
      <c r="Y201" s="17" t="s">
        <v>53</v>
      </c>
      <c r="Z201" s="17" t="s">
        <v>54</v>
      </c>
      <c r="AA201" s="17" t="s">
        <v>55</v>
      </c>
      <c r="AB201" s="19">
        <f>IFERROR(IF(U201="Probabilidad",(L201-(+L201*X201)),IF(U201="Impacto",L201,"")),"")</f>
        <v>0.6</v>
      </c>
      <c r="AC201" s="12" t="str">
        <f>IFERROR(IF(AB201="","",IF(AB201&lt;=0.2,"Muy Baja",IF(AB201&lt;=0.4,"Baja",IF(AB201&lt;=0.6,"Media",IF(AB201&lt;=0.8,"Alta","Muy Alta"))))),"")</f>
        <v>Media</v>
      </c>
      <c r="AD201" s="18">
        <f>+AB201</f>
        <v>0.6</v>
      </c>
      <c r="AE201" s="12" t="str">
        <f>IFERROR(IF(AF201="","",IF(AF201&lt;=0.2,"Leve",IF(AF201&lt;=0.4,"Menor",IF(AF201&lt;=0.6,"Moderado",IF(AF201&lt;=0.8,"Mayor","Catastrófico"))))),"")</f>
        <v>Catastrófico</v>
      </c>
      <c r="AF201" s="18">
        <f>IFERROR(IF(U201="Impacto",(P201-(+P201*X201)),IF(U201="Probabilidad",P201,"")),"")</f>
        <v>1</v>
      </c>
      <c r="AG201" s="13" t="str">
        <f>IFERROR(IF(OR(AND(AC201="Muy Baja",AE201="Leve"),AND(AC201="Muy Baja",AE201="Menor"),AND(AC201="Baja",AE201="Leve")),"Bajo",IF(OR(AND(AC201="Muy baja",AE201="Moderado"),AND(AC201="Baja",AE201="Menor"),AND(AC201="Baja",AE201="Moderado"),AND(AC201="Media",AE201="Leve"),AND(AC201="Media",AE201="Menor"),AND(AC201="Media",AE201="Moderado"),AND(AC201="Alta",AE201="Leve"),AND(AC201="Alta",AE201="Menor")),"Moderado",IF(OR(AND(AC201="Muy Baja",AE201="Mayor"),AND(AC201="Baja",AE201="Mayor"),AND(AC201="Media",AE201="Mayor"),AND(AC201="Alta",AE201="Moderado"),AND(AC201="Alta",AE201="Mayor"),AND(AC201="Muy Alta",AE201="Leve"),AND(AC201="Muy Alta",AE201="Menor"),AND(AC201="Muy Alta",AE201="Moderado"),AND(AC201="Muy Alta",AE201="Mayor")),"Alto",IF(OR(AND(AC201="Muy Baja",AE201="Catastrófico"),AND(AC201="Baja",AE201="Catastrófico"),AND(AC201="Media",AE201="Catastrófico"),AND(AC201="Alta",AE201="Catastrófico"),AND(AC201="Muy Alta",AE201="Catastrófico")),"Extremo","")))),"")</f>
        <v>Extremo</v>
      </c>
      <c r="AH201" s="17" t="s">
        <v>56</v>
      </c>
      <c r="AI201" s="302"/>
      <c r="AJ201" s="302"/>
      <c r="AK201" s="302"/>
      <c r="AL201" s="302"/>
      <c r="AM201" s="302"/>
      <c r="AN201" s="302"/>
    </row>
    <row r="202" spans="2:40" s="1" customFormat="1" ht="50.25" customHeight="1" x14ac:dyDescent="0.3">
      <c r="B202" s="626"/>
      <c r="C202" s="600"/>
      <c r="D202" s="603"/>
      <c r="E202" s="580"/>
      <c r="F202" s="580"/>
      <c r="G202" s="580"/>
      <c r="H202" s="581"/>
      <c r="I202" s="580"/>
      <c r="J202" s="580"/>
      <c r="K202" s="582"/>
      <c r="L202" s="583"/>
      <c r="M202" s="584"/>
      <c r="N202" s="583">
        <f>IF(NOT(ISERROR(MATCH(M202,_xlfn.ANCHORARRAY(H206),0))),#REF!&amp;"Por favor no seleccionar los criterios de impacto",M202)</f>
        <v>0</v>
      </c>
      <c r="O202" s="582"/>
      <c r="P202" s="583"/>
      <c r="Q202" s="585"/>
      <c r="R202" s="26">
        <v>2</v>
      </c>
      <c r="S202" s="27" t="s">
        <v>341</v>
      </c>
      <c r="T202" s="27" t="s">
        <v>342</v>
      </c>
      <c r="U202" s="26" t="str">
        <f>IF(OR(V202="Preventivo",V202="Detectivo"),"Probabilidad",IF(V202="Correctivo","Impacto",""))</f>
        <v>Probabilidad</v>
      </c>
      <c r="V202" s="28" t="s">
        <v>51</v>
      </c>
      <c r="W202" s="28" t="s">
        <v>52</v>
      </c>
      <c r="X202" s="29" t="str">
        <f>IF(AND(V202="Preventivo",W202="Automático"),"50%",IF(AND(V202="Preventivo",W202="Manual"),"40%",IF(AND(V202="Detectivo",W202="Automático"),"40%",IF(AND(V202="Detectivo",W202="Manual"),"30%",IF(AND(V202="Correctivo",W202="Automático"),"35%",IF(AND(V202="Correctivo",W202="Manual"),"25%",""))))))</f>
        <v>30%</v>
      </c>
      <c r="Y202" s="28" t="s">
        <v>53</v>
      </c>
      <c r="Z202" s="28" t="s">
        <v>54</v>
      </c>
      <c r="AA202" s="28" t="s">
        <v>55</v>
      </c>
      <c r="AB202" s="30">
        <f>IFERROR(IF(U202="Probabilidad",(L202-(+L202*X202)),IF(U202="Impacto",L202,"")),"")</f>
        <v>0</v>
      </c>
      <c r="AC202" s="24" t="str">
        <f>IFERROR(IF(AB202="","",IF(AB202&lt;=0.2,"Muy Baja",IF(AB202&lt;=0.4,"Baja",IF(AB202&lt;=0.6,"Media",IF(AB202&lt;=0.8,"Alta","Muy Alta"))))),"")</f>
        <v>Muy Baja</v>
      </c>
      <c r="AD202" s="29">
        <f>+AB202</f>
        <v>0</v>
      </c>
      <c r="AE202" s="24" t="str">
        <f>IFERROR(IF(AF202="","",IF(AF202&lt;=0.2,"Leve",IF(AF202&lt;=0.4,"Menor",IF(AF202&lt;=0.6,"Moderado",IF(AF202&lt;=0.8,"Mayor","Catastrófico"))))),"")</f>
        <v>Leve</v>
      </c>
      <c r="AF202" s="29">
        <f>IFERROR(IF(U202="Impacto",(P202-(+P202*X202)),IF(U202="Probabilidad",P202,"")),"")</f>
        <v>0</v>
      </c>
      <c r="AG202" s="25" t="str">
        <f>IFERROR(IF(OR(AND(AC202="Muy Baja",AE202="Leve"),AND(AC202="Muy Baja",AE202="Menor"),AND(AC202="Baja",AE202="Leve")),"Bajo",IF(OR(AND(AC202="Muy baja",AE202="Moderado"),AND(AC202="Baja",AE202="Menor"),AND(AC202="Baja",AE202="Moderado"),AND(AC202="Media",AE202="Leve"),AND(AC202="Media",AE202="Menor"),AND(AC202="Media",AE202="Moderado"),AND(AC202="Alta",AE202="Leve"),AND(AC202="Alta",AE202="Menor")),"Moderado",IF(OR(AND(AC202="Muy Baja",AE202="Mayor"),AND(AC202="Baja",AE202="Mayor"),AND(AC202="Media",AE202="Mayor"),AND(AC202="Alta",AE202="Moderado"),AND(AC202="Alta",AE202="Mayor"),AND(AC202="Muy Alta",AE202="Leve"),AND(AC202="Muy Alta",AE202="Menor"),AND(AC202="Muy Alta",AE202="Moderado"),AND(AC202="Muy Alta",AE202="Mayor")),"Alto",IF(OR(AND(AC202="Muy Baja",AE202="Catastrófico"),AND(AC202="Baja",AE202="Catastrófico"),AND(AC202="Media",AE202="Catastrófico"),AND(AC202="Alta",AE202="Catastrófico"),AND(AC202="Muy Alta",AE202="Catastrófico")),"Extremo","")))),"")</f>
        <v>Bajo</v>
      </c>
      <c r="AH202" s="28" t="s">
        <v>56</v>
      </c>
      <c r="AI202" s="302"/>
      <c r="AJ202" s="302"/>
      <c r="AK202" s="302"/>
      <c r="AL202" s="302"/>
      <c r="AM202" s="302"/>
      <c r="AN202" s="302"/>
    </row>
    <row r="203" spans="2:40" s="1" customFormat="1" ht="50.25" customHeight="1" x14ac:dyDescent="0.3">
      <c r="B203" s="626"/>
      <c r="C203" s="600"/>
      <c r="D203" s="603">
        <v>2</v>
      </c>
      <c r="E203" s="580" t="s">
        <v>112</v>
      </c>
      <c r="F203" s="580" t="s">
        <v>343</v>
      </c>
      <c r="G203" s="580" t="s">
        <v>343</v>
      </c>
      <c r="H203" s="581" t="s">
        <v>344</v>
      </c>
      <c r="I203" s="580" t="s">
        <v>92</v>
      </c>
      <c r="J203" s="580" t="s">
        <v>155</v>
      </c>
      <c r="K203" s="582" t="s">
        <v>156</v>
      </c>
      <c r="L203" s="583">
        <f>IF(K203="","",IF(K203="Muy Baja",0.2,IF(K203="Baja",0.4,IF(K203="Media",0.6,IF(K203="Alta",0.8,IF(K203="Muy Alta",1,))))))</f>
        <v>1</v>
      </c>
      <c r="M203" s="584" t="s">
        <v>142</v>
      </c>
      <c r="N203" s="583" t="str">
        <f>IF(M203="","",IF(NOT(ISERROR(MATCH(M203,'[15]Tabla Impacto'!$B$37:$B$39,0))),'[15]Tabla Impacto'!$F$37&amp;"Por favor no seleccionar los criterios de impacto(Afectación Económica o presupuestal y Pérdida Reputacional)",M203))</f>
        <v xml:space="preserve">     Genera altas consecuencias sobre la entidad</v>
      </c>
      <c r="O203" s="582" t="s">
        <v>119</v>
      </c>
      <c r="P203" s="583">
        <f>IF(O203="","",IF(O203="Leve",0.2,IF(O203="Menor",0.4,IF(O203="Moderado",0.6,IF(O203="Mayor",0.8,IF(O203="Catastrófico",1,))))))</f>
        <v>0.8</v>
      </c>
      <c r="Q203" s="585" t="str">
        <f>IF(OR(AND(K203="Muy Baja",O203="Leve"),AND(K203="Muy Baja",O203="Menor"),AND(K203="Baja",O203="Leve")),"Bajo",IF(OR(AND(K203="Muy baja",O203="Moderado"),AND(K203="Baja",O203="Menor"),AND(K203="Baja",O203="Moderado"),AND(K203="Media",O203="Leve"),AND(K203="Media",O203="Menor"),AND(K203="Media",O203="Moderado"),AND(K203="Alta",O203="Leve"),AND(K203="Alta",O203="Menor")),"Moderado",IF(OR(AND(K203="Muy Baja",O203="Mayor"),AND(K203="Baja",O203="Mayor"),AND(K203="Media",O203="Mayor"),AND(K203="Alta",O203="Moderado"),AND(K203="Alta",O203="Mayor"),AND(K203="Muy Alta",O203="Leve"),AND(K203="Muy Alta",O203="Menor"),AND(K203="Muy Alta",O203="Moderado"),AND(K203="Muy Alta",O203="Mayor")),"Alto",IF(OR(AND(K203="Muy Baja",O203="Catastrófico"),AND(K203="Baja",O203="Catastrófico"),AND(K203="Media",O203="Catastrófico"),AND(K203="Alta",O203="Catastrófico"),AND(K203="Muy Alta",O203="Catastrófico")),"Extremo",""))))</f>
        <v>Alto</v>
      </c>
      <c r="R203" s="932">
        <v>1</v>
      </c>
      <c r="S203" s="930" t="s">
        <v>345</v>
      </c>
      <c r="T203" s="930" t="s">
        <v>342</v>
      </c>
      <c r="U203" s="932" t="str">
        <f>IF(OR(V203="Preventivo",V203="Detectivo"),"Probabilidad",IF(V203="Correctivo","Impacto",""))</f>
        <v>Probabilidad</v>
      </c>
      <c r="V203" s="825" t="s">
        <v>51</v>
      </c>
      <c r="W203" s="825" t="s">
        <v>52</v>
      </c>
      <c r="X203" s="612" t="str">
        <f>IF(AND(V203="Preventivo",W203="Automático"),"50%",IF(AND(V203="Preventivo",W203="Manual"),"40%",IF(AND(V203="Detectivo",W203="Automático"),"40%",IF(AND(V203="Detectivo",W203="Manual"),"30%",IF(AND(V203="Correctivo",W203="Automático"),"35%",IF(AND(V203="Correctivo",W203="Manual"),"25%",""))))))</f>
        <v>30%</v>
      </c>
      <c r="Y203" s="825" t="s">
        <v>53</v>
      </c>
      <c r="Z203" s="825" t="s">
        <v>54</v>
      </c>
      <c r="AA203" s="825" t="s">
        <v>55</v>
      </c>
      <c r="AB203" s="610">
        <f>IFERROR(IF(U203="Probabilidad",(L203-(+L203*X203)),IF(U203="Impacto",L203,"")),"")</f>
        <v>0.7</v>
      </c>
      <c r="AC203" s="582" t="str">
        <f>IFERROR(IF(AB203="","",IF(AB203&lt;=0.2,"Muy Baja",IF(AB203&lt;=0.4,"Baja",IF(AB203&lt;=0.6,"Media",IF(AB203&lt;=0.8,"Alta","Muy Alta"))))),"")</f>
        <v>Alta</v>
      </c>
      <c r="AD203" s="612">
        <f>+AB203</f>
        <v>0.7</v>
      </c>
      <c r="AE203" s="582" t="str">
        <f>IFERROR(IF(AF203="","",IF(AF203&lt;=0.2,"Leve",IF(AF203&lt;=0.4,"Menor",IF(AF203&lt;=0.6,"Moderado",IF(AF203&lt;=0.8,"Mayor","Catastrófico"))))),"")</f>
        <v>Mayor</v>
      </c>
      <c r="AF203" s="612">
        <f>IFERROR(IF(U203="Impacto",(P203-(+P203*X203)),IF(U203="Probabilidad",P203,"")),"")</f>
        <v>0.8</v>
      </c>
      <c r="AG203" s="585" t="str">
        <f>IFERROR(IF(OR(AND(AC203="Muy Baja",AE203="Leve"),AND(AC203="Muy Baja",AE203="Menor"),AND(AC203="Baja",AE203="Leve")),"Bajo",IF(OR(AND(AC203="Muy baja",AE203="Moderado"),AND(AC203="Baja",AE203="Menor"),AND(AC203="Baja",AE203="Moderado"),AND(AC203="Media",AE203="Leve"),AND(AC203="Media",AE203="Menor"),AND(AC203="Media",AE203="Moderado"),AND(AC203="Alta",AE203="Leve"),AND(AC203="Alta",AE203="Menor")),"Moderado",IF(OR(AND(AC203="Muy Baja",AE203="Mayor"),AND(AC203="Baja",AE203="Mayor"),AND(AC203="Media",AE203="Mayor"),AND(AC203="Alta",AE203="Moderado"),AND(AC203="Alta",AE203="Mayor"),AND(AC203="Muy Alta",AE203="Leve"),AND(AC203="Muy Alta",AE203="Menor"),AND(AC203="Muy Alta",AE203="Moderado"),AND(AC203="Muy Alta",AE203="Mayor")),"Alto",IF(OR(AND(AC203="Muy Baja",AE203="Catastrófico"),AND(AC203="Baja",AE203="Catastrófico"),AND(AC203="Media",AE203="Catastrófico"),AND(AC203="Alta",AE203="Catastrófico"),AND(AC203="Muy Alta",AE203="Catastrófico")),"Extremo","")))),"")</f>
        <v>Alto</v>
      </c>
      <c r="AH203" s="825" t="s">
        <v>56</v>
      </c>
      <c r="AI203" s="302"/>
      <c r="AJ203" s="302"/>
      <c r="AK203" s="302"/>
      <c r="AL203" s="302"/>
      <c r="AM203" s="302"/>
      <c r="AN203" s="302"/>
    </row>
    <row r="204" spans="2:40" s="1" customFormat="1" ht="50.25" customHeight="1" x14ac:dyDescent="0.3">
      <c r="B204" s="626"/>
      <c r="C204" s="600"/>
      <c r="D204" s="603"/>
      <c r="E204" s="580"/>
      <c r="F204" s="580"/>
      <c r="G204" s="580"/>
      <c r="H204" s="581"/>
      <c r="I204" s="580"/>
      <c r="J204" s="580"/>
      <c r="K204" s="582"/>
      <c r="L204" s="583"/>
      <c r="M204" s="584"/>
      <c r="N204" s="583">
        <f>IF(NOT(ISERROR(MATCH(M204,_xlfn.ANCHORARRAY(H208),0))),#REF!&amp;"Por favor no seleccionar los criterios de impacto",M204)</f>
        <v>0</v>
      </c>
      <c r="O204" s="582"/>
      <c r="P204" s="583"/>
      <c r="Q204" s="585"/>
      <c r="R204" s="932"/>
      <c r="S204" s="930"/>
      <c r="T204" s="930"/>
      <c r="U204" s="932"/>
      <c r="V204" s="825"/>
      <c r="W204" s="825"/>
      <c r="X204" s="612"/>
      <c r="Y204" s="825"/>
      <c r="Z204" s="825"/>
      <c r="AA204" s="825"/>
      <c r="AB204" s="610"/>
      <c r="AC204" s="582"/>
      <c r="AD204" s="612"/>
      <c r="AE204" s="582"/>
      <c r="AF204" s="612"/>
      <c r="AG204" s="585"/>
      <c r="AH204" s="825"/>
      <c r="AI204" s="302"/>
      <c r="AJ204" s="302"/>
      <c r="AK204" s="302"/>
      <c r="AL204" s="302"/>
      <c r="AM204" s="302"/>
      <c r="AN204" s="302"/>
    </row>
    <row r="205" spans="2:40" s="1" customFormat="1" ht="50.25" customHeight="1" thickBot="1" x14ac:dyDescent="0.35">
      <c r="B205" s="626"/>
      <c r="C205" s="601"/>
      <c r="D205" s="613"/>
      <c r="E205" s="614"/>
      <c r="F205" s="614"/>
      <c r="G205" s="614"/>
      <c r="H205" s="60"/>
      <c r="I205" s="60"/>
      <c r="J205" s="60"/>
      <c r="K205" s="60"/>
      <c r="L205" s="60"/>
      <c r="M205" s="60"/>
      <c r="N205" s="60"/>
      <c r="O205" s="325"/>
      <c r="P205" s="325"/>
      <c r="Q205" s="325"/>
      <c r="R205" s="326"/>
      <c r="S205" s="326"/>
      <c r="T205" s="326"/>
      <c r="U205" s="326"/>
      <c r="V205" s="326"/>
      <c r="W205" s="326"/>
      <c r="X205" s="326"/>
      <c r="Y205" s="326"/>
      <c r="Z205" s="326"/>
      <c r="AA205" s="326"/>
      <c r="AB205" s="326"/>
      <c r="AC205" s="326"/>
      <c r="AD205" s="326"/>
      <c r="AE205" s="325"/>
      <c r="AF205" s="327"/>
      <c r="AG205" s="192"/>
      <c r="AH205" s="327"/>
      <c r="AI205" s="302"/>
      <c r="AJ205" s="302"/>
      <c r="AK205" s="302"/>
      <c r="AL205" s="302"/>
      <c r="AM205" s="302"/>
      <c r="AN205" s="302"/>
    </row>
    <row r="206" spans="2:40" s="1" customFormat="1" ht="21.75" customHeight="1" thickBot="1" x14ac:dyDescent="0.35">
      <c r="B206" s="626"/>
      <c r="C206" s="597" t="s">
        <v>556</v>
      </c>
      <c r="D206" s="598"/>
      <c r="E206" s="598"/>
      <c r="F206" s="598"/>
      <c r="G206" s="598"/>
      <c r="H206" s="598"/>
      <c r="I206" s="598"/>
      <c r="J206" s="598"/>
      <c r="K206" s="598"/>
      <c r="L206" s="598"/>
      <c r="M206" s="598"/>
      <c r="N206" s="598"/>
      <c r="O206" s="598"/>
      <c r="P206" s="598"/>
      <c r="Q206" s="598"/>
      <c r="R206" s="598"/>
      <c r="S206" s="598"/>
      <c r="T206" s="598"/>
      <c r="U206" s="598"/>
      <c r="V206" s="598"/>
      <c r="W206" s="598"/>
      <c r="X206" s="598"/>
      <c r="Y206" s="598"/>
      <c r="Z206" s="598"/>
      <c r="AA206" s="598"/>
      <c r="AB206" s="598"/>
      <c r="AC206" s="598"/>
      <c r="AD206" s="598"/>
      <c r="AE206" s="598"/>
      <c r="AF206" s="598"/>
      <c r="AG206" s="598"/>
      <c r="AH206" s="599"/>
      <c r="AI206" s="267"/>
      <c r="AJ206" s="267"/>
      <c r="AK206" s="267"/>
      <c r="AL206" s="267"/>
      <c r="AM206" s="267"/>
      <c r="AN206" s="267"/>
    </row>
    <row r="207" spans="2:40" s="1" customFormat="1" ht="50.25" customHeight="1" x14ac:dyDescent="0.3">
      <c r="B207" s="626"/>
      <c r="C207" s="980" t="s">
        <v>557</v>
      </c>
      <c r="D207" s="602">
        <v>1</v>
      </c>
      <c r="E207" s="605" t="s">
        <v>112</v>
      </c>
      <c r="F207" s="605" t="s">
        <v>346</v>
      </c>
      <c r="G207" s="605" t="s">
        <v>347</v>
      </c>
      <c r="H207" s="662" t="s">
        <v>348</v>
      </c>
      <c r="I207" s="605" t="s">
        <v>85</v>
      </c>
      <c r="J207" s="605" t="s">
        <v>155</v>
      </c>
      <c r="K207" s="606" t="s">
        <v>156</v>
      </c>
      <c r="L207" s="607">
        <f>IF(K207="","",IF(K207="Muy Baja",0.2,IF(K207="Baja",0.4,IF(K207="Media",0.6,IF(K207="Alta",0.8,IF(K207="Muy Alta",1,))))))</f>
        <v>1</v>
      </c>
      <c r="M207" s="744" t="s">
        <v>142</v>
      </c>
      <c r="N207" s="607" t="str">
        <f>IF(M207="","",IF(NOT(ISERROR(MATCH(M207,'[15]Tabla Impacto'!$B$37:$B$39,0))),'[15]Tabla Impacto'!$F$37&amp;"Por favor no seleccionar los criterios de impacto(Afectación Económica o presupuestal y Pérdida Reputacional)",M207))</f>
        <v xml:space="preserve">     Genera altas consecuencias sobre la entidad</v>
      </c>
      <c r="O207" s="606" t="s">
        <v>119</v>
      </c>
      <c r="P207" s="607">
        <f>IF(O207="","",IF(O207="Leve",0.2,IF(O207="Menor",0.4,IF(O207="Moderado",0.6,IF(O207="Mayor",0.8,IF(O207="Catastrófico",1,))))))</f>
        <v>0.8</v>
      </c>
      <c r="Q207" s="608" t="str">
        <f>IF(OR(AND(K207="Muy Baja",O207="Leve"),AND(K207="Muy Baja",O207="Menor"),AND(K207="Baja",O207="Leve")),"Bajo",IF(OR(AND(K207="Muy baja",O207="Moderado"),AND(K207="Baja",O207="Menor"),AND(K207="Baja",O207="Moderado"),AND(K207="Media",O207="Leve"),AND(K207="Media",O207="Menor"),AND(K207="Media",O207="Moderado"),AND(K207="Alta",O207="Leve"),AND(K207="Alta",O207="Menor")),"Moderado",IF(OR(AND(K207="Muy Baja",O207="Mayor"),AND(K207="Baja",O207="Mayor"),AND(K207="Media",O207="Mayor"),AND(K207="Alta",O207="Moderado"),AND(K207="Alta",O207="Mayor"),AND(K207="Muy Alta",O207="Leve"),AND(K207="Muy Alta",O207="Menor"),AND(K207="Muy Alta",O207="Moderado"),AND(K207="Muy Alta",O207="Mayor")),"Alto",IF(OR(AND(K207="Muy Baja",O207="Catastrófico"),AND(K207="Baja",O207="Catastrófico"),AND(K207="Media",O207="Catastrófico"),AND(K207="Alta",O207="Catastrófico"),AND(K207="Muy Alta",O207="Catastrófico")),"Extremo",""))))</f>
        <v>Alto</v>
      </c>
      <c r="R207" s="14">
        <v>1</v>
      </c>
      <c r="S207" s="66" t="s">
        <v>349</v>
      </c>
      <c r="T207" s="66" t="s">
        <v>350</v>
      </c>
      <c r="U207" s="14" t="str">
        <f>IF(OR(V207="Preventivo",V207="Detectivo"),"Probabilidad",IF(V207="Correctivo","Impacto",""))</f>
        <v>Probabilidad</v>
      </c>
      <c r="V207" s="17" t="s">
        <v>51</v>
      </c>
      <c r="W207" s="17" t="s">
        <v>145</v>
      </c>
      <c r="X207" s="18" t="str">
        <f>IF(AND(V207="Preventivo",W207="Automático"),"50%",IF(AND(V207="Preventivo",W207="Manual"),"40%",IF(AND(V207="Detectivo",W207="Automático"),"40%",IF(AND(V207="Detectivo",W207="Manual"),"30%",IF(AND(V207="Correctivo",W207="Automático"),"35%",IF(AND(V207="Correctivo",W207="Manual"),"25%",""))))))</f>
        <v>40%</v>
      </c>
      <c r="Y207" s="17" t="s">
        <v>53</v>
      </c>
      <c r="Z207" s="17" t="s">
        <v>54</v>
      </c>
      <c r="AA207" s="17" t="s">
        <v>55</v>
      </c>
      <c r="AB207" s="19">
        <f>IFERROR(IF(U207="Probabilidad",(L207-(+L207*X207)),IF(U207="Impacto",L207,"")),"")</f>
        <v>0.6</v>
      </c>
      <c r="AC207" s="12" t="str">
        <f>IFERROR(IF(AB207="","",IF(AB207&lt;=0.2,"Muy Baja",IF(AB207&lt;=0.4,"Baja",IF(AB207&lt;=0.6,"Media",IF(AB207&lt;=0.8,"Alta","Muy Alta"))))),"")</f>
        <v>Media</v>
      </c>
      <c r="AD207" s="18">
        <f>+AB207</f>
        <v>0.6</v>
      </c>
      <c r="AE207" s="12" t="str">
        <f>IFERROR(IF(AF207="","",IF(AF207&lt;=0.2,"Leve",IF(AF207&lt;=0.4,"Menor",IF(AF207&lt;=0.6,"Moderado",IF(AF207&lt;=0.8,"Mayor","Catastrófico"))))),"")</f>
        <v>Mayor</v>
      </c>
      <c r="AF207" s="18">
        <f>IFERROR(IF(U207="Impacto",(P207-(+P207*X207)),IF(U207="Probabilidad",P207,"")),"")</f>
        <v>0.8</v>
      </c>
      <c r="AG207" s="13" t="str">
        <f>IFERROR(IF(OR(AND(AC207="Muy Baja",AE207="Leve"),AND(AC207="Muy Baja",AE207="Menor"),AND(AC207="Baja",AE207="Leve")),"Bajo",IF(OR(AND(AC207="Muy baja",AE207="Moderado"),AND(AC207="Baja",AE207="Menor"),AND(AC207="Baja",AE207="Moderado"),AND(AC207="Media",AE207="Leve"),AND(AC207="Media",AE207="Menor"),AND(AC207="Media",AE207="Moderado"),AND(AC207="Alta",AE207="Leve"),AND(AC207="Alta",AE207="Menor")),"Moderado",IF(OR(AND(AC207="Muy Baja",AE207="Mayor"),AND(AC207="Baja",AE207="Mayor"),AND(AC207="Media",AE207="Mayor"),AND(AC207="Alta",AE207="Moderado"),AND(AC207="Alta",AE207="Mayor"),AND(AC207="Muy Alta",AE207="Leve"),AND(AC207="Muy Alta",AE207="Menor"),AND(AC207="Muy Alta",AE207="Moderado"),AND(AC207="Muy Alta",AE207="Mayor")),"Alto",IF(OR(AND(AC207="Muy Baja",AE207="Catastrófico"),AND(AC207="Baja",AE207="Catastrófico"),AND(AC207="Media",AE207="Catastrófico"),AND(AC207="Alta",AE207="Catastrófico"),AND(AC207="Muy Alta",AE207="Catastrófico")),"Extremo","")))),"")</f>
        <v>Alto</v>
      </c>
      <c r="AH207" s="11" t="s">
        <v>91</v>
      </c>
      <c r="AI207" s="23" t="s">
        <v>351</v>
      </c>
      <c r="AJ207" s="23" t="s">
        <v>352</v>
      </c>
      <c r="AK207" s="78" t="s">
        <v>251</v>
      </c>
      <c r="AL207" s="78" t="s">
        <v>252</v>
      </c>
      <c r="AM207" s="23" t="s">
        <v>223</v>
      </c>
      <c r="AN207" s="28" t="s">
        <v>109</v>
      </c>
    </row>
    <row r="208" spans="2:40" s="1" customFormat="1" ht="50.25" customHeight="1" x14ac:dyDescent="0.3">
      <c r="B208" s="626"/>
      <c r="C208" s="980"/>
      <c r="D208" s="603"/>
      <c r="E208" s="580"/>
      <c r="F208" s="580"/>
      <c r="G208" s="580"/>
      <c r="H208" s="581"/>
      <c r="I208" s="580"/>
      <c r="J208" s="580"/>
      <c r="K208" s="582"/>
      <c r="L208" s="583"/>
      <c r="M208" s="584"/>
      <c r="N208" s="583">
        <f>IF(NOT(ISERROR(MATCH(M208,_xlfn.ANCHORARRAY(#REF!),0))),#REF!&amp;"Por favor no seleccionar los criterios de impacto",M208)</f>
        <v>0</v>
      </c>
      <c r="O208" s="582"/>
      <c r="P208" s="583"/>
      <c r="Q208" s="585"/>
      <c r="R208" s="26">
        <v>2</v>
      </c>
      <c r="S208" s="27" t="s">
        <v>353</v>
      </c>
      <c r="T208" s="27" t="s">
        <v>342</v>
      </c>
      <c r="U208" s="26" t="str">
        <f>IF(OR(V208="Preventivo",V208="Detectivo"),"Probabilidad",IF(V208="Correctivo","Impacto",""))</f>
        <v>Impacto</v>
      </c>
      <c r="V208" s="28" t="s">
        <v>144</v>
      </c>
      <c r="W208" s="28" t="s">
        <v>52</v>
      </c>
      <c r="X208" s="29" t="str">
        <f>IF(AND(V208="Preventivo",W208="Automático"),"50%",IF(AND(V208="Preventivo",W208="Manual"),"40%",IF(AND(V208="Detectivo",W208="Automático"),"40%",IF(AND(V208="Detectivo",W208="Manual"),"30%",IF(AND(V208="Correctivo",W208="Automático"),"35%",IF(AND(V208="Correctivo",W208="Manual"),"25%",""))))))</f>
        <v>25%</v>
      </c>
      <c r="Y208" s="28" t="s">
        <v>53</v>
      </c>
      <c r="Z208" s="28" t="s">
        <v>54</v>
      </c>
      <c r="AA208" s="28" t="s">
        <v>55</v>
      </c>
      <c r="AB208" s="30">
        <f>IFERROR(IF(U208="Probabilidad",(L208-(+L208*X208)),IF(U208="Impacto",L208,"")),"")</f>
        <v>0</v>
      </c>
      <c r="AC208" s="24" t="str">
        <f>IFERROR(IF(AB208="","",IF(AB208&lt;=0.2,"Muy Baja",IF(AB208&lt;=0.4,"Baja",IF(AB208&lt;=0.6,"Media",IF(AB208&lt;=0.8,"Alta","Muy Alta"))))),"")</f>
        <v>Muy Baja</v>
      </c>
      <c r="AD208" s="29">
        <f>+AB208</f>
        <v>0</v>
      </c>
      <c r="AE208" s="24" t="str">
        <f>IFERROR(IF(AF208="","",IF(AF208&lt;=0.2,"Leve",IF(AF208&lt;=0.4,"Menor",IF(AF208&lt;=0.6,"Moderado",IF(AF208&lt;=0.8,"Mayor","Catastrófico"))))),"")</f>
        <v>Leve</v>
      </c>
      <c r="AF208" s="29">
        <f>IFERROR(IF(U208="Impacto",(P208-(+P208*X208)),IF(U208="Probabilidad",P208,"")),"")</f>
        <v>0</v>
      </c>
      <c r="AG208" s="25" t="str">
        <f>IFERROR(IF(OR(AND(AC208="Muy Baja",AE208="Leve"),AND(AC208="Muy Baja",AE208="Menor"),AND(AC208="Baja",AE208="Leve")),"Bajo",IF(OR(AND(AC208="Muy baja",AE208="Moderado"),AND(AC208="Baja",AE208="Menor"),AND(AC208="Baja",AE208="Moderado"),AND(AC208="Media",AE208="Leve"),AND(AC208="Media",AE208="Menor"),AND(AC208="Media",AE208="Moderado"),AND(AC208="Alta",AE208="Leve"),AND(AC208="Alta",AE208="Menor")),"Moderado",IF(OR(AND(AC208="Muy Baja",AE208="Mayor"),AND(AC208="Baja",AE208="Mayor"),AND(AC208="Media",AE208="Mayor"),AND(AC208="Alta",AE208="Moderado"),AND(AC208="Alta",AE208="Mayor"),AND(AC208="Muy Alta",AE208="Leve"),AND(AC208="Muy Alta",AE208="Menor"),AND(AC208="Muy Alta",AE208="Moderado"),AND(AC208="Muy Alta",AE208="Mayor")),"Alto",IF(OR(AND(AC208="Muy Baja",AE208="Catastrófico"),AND(AC208="Baja",AE208="Catastrófico"),AND(AC208="Media",AE208="Catastrófico"),AND(AC208="Alta",AE208="Catastrófico"),AND(AC208="Muy Alta",AE208="Catastrófico")),"Extremo","")))),"")</f>
        <v>Bajo</v>
      </c>
      <c r="AH208" s="28" t="s">
        <v>56</v>
      </c>
      <c r="AI208" s="23"/>
      <c r="AJ208" s="28"/>
      <c r="AK208" s="78"/>
      <c r="AL208" s="78"/>
      <c r="AM208" s="23"/>
      <c r="AN208" s="28"/>
    </row>
    <row r="209" spans="2:40" s="1" customFormat="1" ht="50.25" customHeight="1" x14ac:dyDescent="0.3">
      <c r="B209" s="626"/>
      <c r="C209" s="980"/>
      <c r="D209" s="603">
        <v>2</v>
      </c>
      <c r="E209" s="580" t="s">
        <v>112</v>
      </c>
      <c r="F209" s="580" t="s">
        <v>354</v>
      </c>
      <c r="G209" s="580" t="s">
        <v>355</v>
      </c>
      <c r="H209" s="581" t="s">
        <v>356</v>
      </c>
      <c r="I209" s="580" t="s">
        <v>85</v>
      </c>
      <c r="J209" s="580" t="s">
        <v>155</v>
      </c>
      <c r="K209" s="582" t="s">
        <v>156</v>
      </c>
      <c r="L209" s="583">
        <f>IF(K209="","",IF(K209="Muy Baja",0.2,IF(K209="Baja",0.4,IF(K209="Media",0.6,IF(K209="Alta",0.8,IF(K209="Muy Alta",1,))))))</f>
        <v>1</v>
      </c>
      <c r="M209" s="584" t="s">
        <v>142</v>
      </c>
      <c r="N209" s="583" t="str">
        <f>IF(M209="","",IF(NOT(ISERROR(MATCH(M209,'[15]Tabla Impacto'!$B$37:$B$39,0))),'[15]Tabla Impacto'!$F$37&amp;"Por favor no seleccionar los criterios de impacto(Afectación Económica o presupuestal y Pérdida Reputacional)",M209))</f>
        <v xml:space="preserve">     Genera altas consecuencias sobre la entidad</v>
      </c>
      <c r="O209" s="582" t="s">
        <v>119</v>
      </c>
      <c r="P209" s="583">
        <f>IF(O209="","",IF(O209="Leve",0.2,IF(O209="Menor",0.4,IF(O209="Moderado",0.6,IF(O209="Mayor",0.8,IF(O209="Catastrófico",1,))))))</f>
        <v>0.8</v>
      </c>
      <c r="Q209" s="585" t="str">
        <f>IF(OR(AND(K209="Muy Baja",O209="Leve"),AND(K209="Muy Baja",O209="Menor"),AND(K209="Baja",O209="Leve")),"Bajo",IF(OR(AND(K209="Muy baja",O209="Moderado"),AND(K209="Baja",O209="Menor"),AND(K209="Baja",O209="Moderado"),AND(K209="Media",O209="Leve"),AND(K209="Media",O209="Menor"),AND(K209="Media",O209="Moderado"),AND(K209="Alta",O209="Leve"),AND(K209="Alta",O209="Menor")),"Moderado",IF(OR(AND(K209="Muy Baja",O209="Mayor"),AND(K209="Baja",O209="Mayor"),AND(K209="Media",O209="Mayor"),AND(K209="Alta",O209="Moderado"),AND(K209="Alta",O209="Mayor"),AND(K209="Muy Alta",O209="Leve"),AND(K209="Muy Alta",O209="Menor"),AND(K209="Muy Alta",O209="Moderado"),AND(K209="Muy Alta",O209="Mayor")),"Alto",IF(OR(AND(K209="Muy Baja",O209="Catastrófico"),AND(K209="Baja",O209="Catastrófico"),AND(K209="Media",O209="Catastrófico"),AND(K209="Alta",O209="Catastrófico"),AND(K209="Muy Alta",O209="Catastrófico")),"Extremo",""))))</f>
        <v>Alto</v>
      </c>
      <c r="R209" s="26">
        <v>1</v>
      </c>
      <c r="S209" s="27" t="s">
        <v>357</v>
      </c>
      <c r="T209" s="27" t="s">
        <v>358</v>
      </c>
      <c r="U209" s="26" t="str">
        <f>IF(OR(V209="Preventivo",V209="Detectivo"),"Probabilidad",IF(V209="Correctivo","Impacto",""))</f>
        <v>Probabilidad</v>
      </c>
      <c r="V209" s="28" t="s">
        <v>51</v>
      </c>
      <c r="W209" s="28" t="s">
        <v>52</v>
      </c>
      <c r="X209" s="29" t="str">
        <f>IF(AND(V209="Preventivo",W209="Automático"),"50%",IF(AND(V209="Preventivo",W209="Manual"),"40%",IF(AND(V209="Detectivo",W209="Automático"),"40%",IF(AND(V209="Detectivo",W209="Manual"),"30%",IF(AND(V209="Correctivo",W209="Automático"),"35%",IF(AND(V209="Correctivo",W209="Manual"),"25%",""))))))</f>
        <v>30%</v>
      </c>
      <c r="Y209" s="28" t="s">
        <v>53</v>
      </c>
      <c r="Z209" s="28" t="s">
        <v>54</v>
      </c>
      <c r="AA209" s="28" t="s">
        <v>55</v>
      </c>
      <c r="AB209" s="30">
        <f>IFERROR(IF(U209="Probabilidad",(L209-(+L209*X209)),IF(U209="Impacto",L209,"")),"")</f>
        <v>0.7</v>
      </c>
      <c r="AC209" s="24" t="str">
        <f>IFERROR(IF(AB209="","",IF(AB209&lt;=0.2,"Muy Baja",IF(AB209&lt;=0.4,"Baja",IF(AB209&lt;=0.6,"Media",IF(AB209&lt;=0.8,"Alta","Muy Alta"))))),"")</f>
        <v>Alta</v>
      </c>
      <c r="AD209" s="29">
        <f>+AB209</f>
        <v>0.7</v>
      </c>
      <c r="AE209" s="24" t="str">
        <f>IFERROR(IF(AF209="","",IF(AF209&lt;=0.2,"Leve",IF(AF209&lt;=0.4,"Menor",IF(AF209&lt;=0.6,"Moderado",IF(AF209&lt;=0.8,"Mayor","Catastrófico"))))),"")</f>
        <v>Mayor</v>
      </c>
      <c r="AF209" s="29">
        <f>IFERROR(IF(U209="Impacto",(P209-(+P209*X209)),IF(U209="Probabilidad",P209,"")),"")</f>
        <v>0.8</v>
      </c>
      <c r="AG209" s="25" t="str">
        <f>IFERROR(IF(OR(AND(AC209="Muy Baja",AE209="Leve"),AND(AC209="Muy Baja",AE209="Menor"),AND(AC209="Baja",AE209="Leve")),"Bajo",IF(OR(AND(AC209="Muy baja",AE209="Moderado"),AND(AC209="Baja",AE209="Menor"),AND(AC209="Baja",AE209="Moderado"),AND(AC209="Media",AE209="Leve"),AND(AC209="Media",AE209="Menor"),AND(AC209="Media",AE209="Moderado"),AND(AC209="Alta",AE209="Leve"),AND(AC209="Alta",AE209="Menor")),"Moderado",IF(OR(AND(AC209="Muy Baja",AE209="Mayor"),AND(AC209="Baja",AE209="Mayor"),AND(AC209="Media",AE209="Mayor"),AND(AC209="Alta",AE209="Moderado"),AND(AC209="Alta",AE209="Mayor"),AND(AC209="Muy Alta",AE209="Leve"),AND(AC209="Muy Alta",AE209="Menor"),AND(AC209="Muy Alta",AE209="Moderado"),AND(AC209="Muy Alta",AE209="Mayor")),"Alto",IF(OR(AND(AC209="Muy Baja",AE209="Catastrófico"),AND(AC209="Baja",AE209="Catastrófico"),AND(AC209="Media",AE209="Catastrófico"),AND(AC209="Alta",AE209="Catastrófico"),AND(AC209="Muy Alta",AE209="Catastrófico")),"Extremo","")))),"")</f>
        <v>Alto</v>
      </c>
      <c r="AH209" s="28" t="s">
        <v>91</v>
      </c>
      <c r="AI209" s="23" t="s">
        <v>359</v>
      </c>
      <c r="AJ209" s="23" t="s">
        <v>352</v>
      </c>
      <c r="AK209" s="78" t="s">
        <v>251</v>
      </c>
      <c r="AL209" s="78" t="s">
        <v>252</v>
      </c>
      <c r="AM209" s="23" t="s">
        <v>223</v>
      </c>
      <c r="AN209" s="28" t="s">
        <v>109</v>
      </c>
    </row>
    <row r="210" spans="2:40" s="1" customFormat="1" ht="50.25" customHeight="1" x14ac:dyDescent="0.3">
      <c r="B210" s="626"/>
      <c r="C210" s="980"/>
      <c r="D210" s="603"/>
      <c r="E210" s="580"/>
      <c r="F210" s="580"/>
      <c r="G210" s="580"/>
      <c r="H210" s="581"/>
      <c r="I210" s="580"/>
      <c r="J210" s="580"/>
      <c r="K210" s="582"/>
      <c r="L210" s="583"/>
      <c r="M210" s="584"/>
      <c r="N210" s="583">
        <f>IF(NOT(ISERROR(MATCH(M210,_xlfn.ANCHORARRAY(#REF!),0))),#REF!&amp;"Por favor no seleccionar los criterios de impacto",M210)</f>
        <v>0</v>
      </c>
      <c r="O210" s="582"/>
      <c r="P210" s="583"/>
      <c r="Q210" s="585"/>
      <c r="R210" s="26">
        <v>2</v>
      </c>
      <c r="S210" s="27" t="s">
        <v>360</v>
      </c>
      <c r="T210" s="27" t="s">
        <v>342</v>
      </c>
      <c r="U210" s="26" t="str">
        <f>IF(OR(V210="Preventivo",V210="Detectivo"),"Probabilidad",IF(V210="Correctivo","Impacto",""))</f>
        <v>Probabilidad</v>
      </c>
      <c r="V210" s="28" t="s">
        <v>51</v>
      </c>
      <c r="W210" s="28" t="s">
        <v>52</v>
      </c>
      <c r="X210" s="29" t="str">
        <f>IF(AND(V210="Preventivo",W210="Automático"),"50%",IF(AND(V210="Preventivo",W210="Manual"),"40%",IF(AND(V210="Detectivo",W210="Automático"),"40%",IF(AND(V210="Detectivo",W210="Manual"),"30%",IF(AND(V210="Correctivo",W210="Automático"),"35%",IF(AND(V210="Correctivo",W210="Manual"),"25%",""))))))</f>
        <v>30%</v>
      </c>
      <c r="Y210" s="28" t="s">
        <v>53</v>
      </c>
      <c r="Z210" s="28" t="s">
        <v>54</v>
      </c>
      <c r="AA210" s="28" t="s">
        <v>55</v>
      </c>
      <c r="AB210" s="30">
        <f>IFERROR(IF(U210="Probabilidad",(L210-(+L210*X210)),IF(U210="Impacto",L210,"")),"")</f>
        <v>0</v>
      </c>
      <c r="AC210" s="24" t="str">
        <f>IFERROR(IF(AB210="","",IF(AB210&lt;=0.2,"Muy Baja",IF(AB210&lt;=0.4,"Baja",IF(AB210&lt;=0.6,"Media",IF(AB210&lt;=0.8,"Alta","Muy Alta"))))),"")</f>
        <v>Muy Baja</v>
      </c>
      <c r="AD210" s="29">
        <f>+AB210</f>
        <v>0</v>
      </c>
      <c r="AE210" s="24" t="str">
        <f>IFERROR(IF(AF210="","",IF(AF210&lt;=0.2,"Leve",IF(AF210&lt;=0.4,"Menor",IF(AF210&lt;=0.6,"Moderado",IF(AF210&lt;=0.8,"Mayor","Catastrófico"))))),"")</f>
        <v>Leve</v>
      </c>
      <c r="AF210" s="29">
        <f>IFERROR(IF(U210="Impacto",(P210-(+P210*X210)),IF(U210="Probabilidad",P210,"")),"")</f>
        <v>0</v>
      </c>
      <c r="AG210" s="25" t="str">
        <f>IFERROR(IF(OR(AND(AC210="Muy Baja",AE210="Leve"),AND(AC210="Muy Baja",AE210="Menor"),AND(AC210="Baja",AE210="Leve")),"Bajo",IF(OR(AND(AC210="Muy baja",AE210="Moderado"),AND(AC210="Baja",AE210="Menor"),AND(AC210="Baja",AE210="Moderado"),AND(AC210="Media",AE210="Leve"),AND(AC210="Media",AE210="Menor"),AND(AC210="Media",AE210="Moderado"),AND(AC210="Alta",AE210="Leve"),AND(AC210="Alta",AE210="Menor")),"Moderado",IF(OR(AND(AC210="Muy Baja",AE210="Mayor"),AND(AC210="Baja",AE210="Mayor"),AND(AC210="Media",AE210="Mayor"),AND(AC210="Alta",AE210="Moderado"),AND(AC210="Alta",AE210="Mayor"),AND(AC210="Muy Alta",AE210="Leve"),AND(AC210="Muy Alta",AE210="Menor"),AND(AC210="Muy Alta",AE210="Moderado"),AND(AC210="Muy Alta",AE210="Mayor")),"Alto",IF(OR(AND(AC210="Muy Baja",AE210="Catastrófico"),AND(AC210="Baja",AE210="Catastrófico"),AND(AC210="Media",AE210="Catastrófico"),AND(AC210="Alta",AE210="Catastrófico"),AND(AC210="Muy Alta",AE210="Catastrófico")),"Extremo","")))),"")</f>
        <v>Bajo</v>
      </c>
      <c r="AH210" s="28" t="s">
        <v>56</v>
      </c>
      <c r="AI210" s="23"/>
      <c r="AJ210" s="28"/>
      <c r="AK210" s="78"/>
      <c r="AL210" s="78"/>
      <c r="AM210" s="23"/>
      <c r="AN210" s="28"/>
    </row>
    <row r="211" spans="2:40" s="1" customFormat="1" ht="50.25" customHeight="1" thickBot="1" x14ac:dyDescent="0.35">
      <c r="B211" s="628"/>
      <c r="C211" s="980"/>
      <c r="D211" s="650"/>
      <c r="E211" s="651"/>
      <c r="F211" s="651"/>
      <c r="G211" s="651"/>
      <c r="H211" s="8"/>
      <c r="I211" s="8"/>
      <c r="J211" s="8"/>
      <c r="K211" s="8"/>
      <c r="L211" s="8"/>
      <c r="M211" s="8"/>
      <c r="N211" s="8"/>
      <c r="O211" s="357"/>
      <c r="P211" s="357"/>
      <c r="Q211" s="357"/>
      <c r="R211" s="358"/>
      <c r="S211" s="358"/>
      <c r="T211" s="358"/>
      <c r="U211" s="358"/>
      <c r="V211" s="358"/>
      <c r="W211" s="358"/>
      <c r="X211" s="358"/>
      <c r="Y211" s="358"/>
      <c r="Z211" s="358"/>
      <c r="AA211" s="358"/>
      <c r="AB211" s="358"/>
      <c r="AC211" s="358"/>
      <c r="AD211" s="358"/>
      <c r="AE211" s="357"/>
      <c r="AF211" s="359"/>
      <c r="AG211" s="360"/>
      <c r="AH211" s="359"/>
      <c r="AI211" s="267"/>
      <c r="AJ211" s="267"/>
      <c r="AK211" s="267"/>
      <c r="AL211" s="267"/>
      <c r="AM211" s="267"/>
      <c r="AN211" s="271"/>
    </row>
    <row r="212" spans="2:40" ht="22.5" customHeight="1" thickBot="1" x14ac:dyDescent="0.35">
      <c r="B212" s="626" t="s">
        <v>562</v>
      </c>
      <c r="C212" s="48" t="s">
        <v>1</v>
      </c>
      <c r="D212" s="48" t="s">
        <v>2</v>
      </c>
      <c r="E212" s="49" t="s">
        <v>6</v>
      </c>
      <c r="F212" s="49" t="s">
        <v>7</v>
      </c>
      <c r="G212" s="49" t="s">
        <v>8</v>
      </c>
      <c r="H212" s="49" t="s">
        <v>9</v>
      </c>
      <c r="I212" s="49" t="s">
        <v>10</v>
      </c>
      <c r="J212" s="48" t="s">
        <v>11</v>
      </c>
      <c r="K212" s="48" t="s">
        <v>12</v>
      </c>
      <c r="L212" s="48" t="s">
        <v>13</v>
      </c>
      <c r="M212" s="48" t="s">
        <v>14</v>
      </c>
      <c r="N212" s="48" t="s">
        <v>15</v>
      </c>
      <c r="O212" s="48" t="s">
        <v>16</v>
      </c>
      <c r="P212" s="48" t="s">
        <v>13</v>
      </c>
      <c r="Q212" s="48" t="s">
        <v>17</v>
      </c>
      <c r="R212" s="48" t="s">
        <v>18</v>
      </c>
      <c r="S212" s="48" t="s">
        <v>19</v>
      </c>
      <c r="T212" s="48" t="s">
        <v>20</v>
      </c>
      <c r="U212" s="48" t="s">
        <v>21</v>
      </c>
      <c r="V212" s="48" t="s">
        <v>35</v>
      </c>
      <c r="W212" s="48" t="s">
        <v>36</v>
      </c>
      <c r="X212" s="48" t="s">
        <v>37</v>
      </c>
      <c r="Y212" s="48" t="s">
        <v>38</v>
      </c>
      <c r="Z212" s="48" t="s">
        <v>39</v>
      </c>
      <c r="AA212" s="49" t="s">
        <v>40</v>
      </c>
      <c r="AB212" s="48" t="s">
        <v>24</v>
      </c>
      <c r="AC212" s="49" t="s">
        <v>25</v>
      </c>
      <c r="AD212" s="49" t="s">
        <v>13</v>
      </c>
      <c r="AE212" s="49" t="s">
        <v>26</v>
      </c>
      <c r="AF212" s="49" t="s">
        <v>13</v>
      </c>
      <c r="AG212" s="48" t="s">
        <v>27</v>
      </c>
      <c r="AH212" s="49" t="s">
        <v>28</v>
      </c>
      <c r="AI212" s="68" t="s">
        <v>70</v>
      </c>
      <c r="AJ212" s="69" t="s">
        <v>30</v>
      </c>
      <c r="AK212" s="68" t="s">
        <v>31</v>
      </c>
      <c r="AL212" s="68" t="s">
        <v>32</v>
      </c>
      <c r="AM212" s="69" t="s">
        <v>33</v>
      </c>
      <c r="AN212" s="69" t="s">
        <v>34</v>
      </c>
    </row>
    <row r="213" spans="2:40" ht="22.5" customHeight="1" thickBot="1" x14ac:dyDescent="0.35">
      <c r="B213" s="626"/>
      <c r="C213" s="597" t="s">
        <v>558</v>
      </c>
      <c r="D213" s="598"/>
      <c r="E213" s="598"/>
      <c r="F213" s="598"/>
      <c r="G213" s="598"/>
      <c r="H213" s="598"/>
      <c r="I213" s="598"/>
      <c r="J213" s="598"/>
      <c r="K213" s="598"/>
      <c r="L213" s="598"/>
      <c r="M213" s="598"/>
      <c r="N213" s="598"/>
      <c r="O213" s="598"/>
      <c r="P213" s="598"/>
      <c r="Q213" s="598"/>
      <c r="R213" s="598"/>
      <c r="S213" s="598"/>
      <c r="T213" s="598"/>
      <c r="U213" s="598"/>
      <c r="V213" s="598"/>
      <c r="W213" s="598"/>
      <c r="X213" s="598"/>
      <c r="Y213" s="598"/>
      <c r="Z213" s="598"/>
      <c r="AA213" s="598"/>
      <c r="AB213" s="598"/>
      <c r="AC213" s="598"/>
      <c r="AD213" s="598"/>
      <c r="AE213" s="598"/>
      <c r="AF213" s="598"/>
      <c r="AG213" s="598"/>
      <c r="AH213" s="599"/>
      <c r="AI213" s="332"/>
      <c r="AJ213" s="333"/>
      <c r="AK213" s="333"/>
      <c r="AL213" s="333"/>
      <c r="AM213" s="333"/>
      <c r="AN213" s="333"/>
    </row>
    <row r="214" spans="2:40" ht="91.5" customHeight="1" x14ac:dyDescent="0.3">
      <c r="B214" s="626"/>
      <c r="C214" s="983" t="s">
        <v>559</v>
      </c>
      <c r="D214" s="602">
        <v>1</v>
      </c>
      <c r="E214" s="605" t="s">
        <v>112</v>
      </c>
      <c r="F214" s="985" t="s">
        <v>361</v>
      </c>
      <c r="G214" s="985" t="s">
        <v>362</v>
      </c>
      <c r="H214" s="987" t="s">
        <v>363</v>
      </c>
      <c r="I214" s="605" t="s">
        <v>73</v>
      </c>
      <c r="J214" s="605" t="s">
        <v>74</v>
      </c>
      <c r="K214" s="606" t="s">
        <v>75</v>
      </c>
      <c r="L214" s="607">
        <f>IF(K214="","",IF(K214="Muy Baja",0.2,IF(K214="Baja",0.4,IF(K214="Media",0.6,IF(K214="Alta",0.8,IF(K214="Muy Alta",1,))))))</f>
        <v>0.2</v>
      </c>
      <c r="M214" s="744" t="s">
        <v>48</v>
      </c>
      <c r="N214" s="607" t="str">
        <f>IF(M214="","",IF(NOT(ISERROR(MATCH(M214,'[23]Tabla Impacto'!$B$37:$B$39,0))),'[23]Tabla Impacto'!$F$37&amp;"Por favor no seleccionar los criterios de impacto(Afectación Económica o presupuestal y Pérdida Reputacional)",M214))</f>
        <v xml:space="preserve">     Genera medianas consecuencias sobre la entidad</v>
      </c>
      <c r="O214" s="606" t="s">
        <v>638</v>
      </c>
      <c r="P214" s="607">
        <f>IF(O214="","",IF(O214="Leve",0.2,IF(O214="Menor",0.4,IF(O214="Moderado",0.6,IF(O214="Mayor",0.8,IF(O214="Catastrófico",1,))))))</f>
        <v>0.6</v>
      </c>
      <c r="Q214" s="608" t="str">
        <f>IF(OR(AND(K214="Muy Baja",O214="Leve"),AND(K214="Muy Baja",O214="Menor"),AND(K214="Baja",O214="Leve")),"Bajo",IF(OR(AND(K214="Muy baja",O214="Moderado"),AND(K214="Baja",O214="Menor"),AND(K214="Baja",O214="Moderado"),AND(K214="Media",O214="Leve"),AND(K214="Media",O214="Menor"),AND(K214="Media",O214="Moderado"),AND(K214="Alta",O214="Leve"),AND(K214="Alta",O214="Menor")),"Moderado",IF(OR(AND(K214="Muy Baja",O214="Mayor"),AND(K214="Baja",O214="Mayor"),AND(K214="Media",O214="Mayor"),AND(K214="Alta",O214="Moderado"),AND(K214="Alta",O214="Mayor"),AND(K214="Muy Alta",O214="Leve"),AND(K214="Muy Alta",O214="Menor"),AND(K214="Muy Alta",O214="Moderado"),AND(K214="Muy Alta",O214="Mayor")),"Alto",IF(OR(AND(K214="Muy Baja",O214="Catastrófico"),AND(K214="Baja",O214="Catastrófico"),AND(K214="Media",O214="Catastrófico"),AND(K214="Alta",O214="Catastrófico"),AND(K214="Muy Alta",O214="Catastrófico")),"Extremo",""))))</f>
        <v>Moderado</v>
      </c>
      <c r="R214" s="14">
        <v>1</v>
      </c>
      <c r="S214" s="66" t="s">
        <v>364</v>
      </c>
      <c r="T214" s="66" t="s">
        <v>365</v>
      </c>
      <c r="U214" s="14" t="str">
        <f>IF(OR(V214="Preventivo",V214="Detectivo"),"Probabilidad",IF(V214="Correctivo","Impacto",""))</f>
        <v>Probabilidad</v>
      </c>
      <c r="V214" s="354" t="s">
        <v>84</v>
      </c>
      <c r="W214" s="354" t="s">
        <v>52</v>
      </c>
      <c r="X214" s="18" t="str">
        <f>IF(AND(V214="Preventivo",W214="Automático"),"50%",IF(AND(V214="Preventivo",W214="Manual"),"40%",IF(AND(V214="Detectivo",W214="Automático"),"40%",IF(AND(V214="Detectivo",W214="Manual"),"30%",IF(AND(V214="Correctivo",W214="Automático"),"35%",IF(AND(V214="Correctivo",W214="Manual"),"25%",""))))))</f>
        <v>40%</v>
      </c>
      <c r="Y214" s="354" t="s">
        <v>53</v>
      </c>
      <c r="Z214" s="354" t="s">
        <v>54</v>
      </c>
      <c r="AA214" s="354" t="s">
        <v>55</v>
      </c>
      <c r="AB214" s="19">
        <f>IFERROR(IF(U214="Probabilidad",(L214-(+L214*X214)),IF(U214="Impacto",L214,"")),"")</f>
        <v>0.12</v>
      </c>
      <c r="AC214" s="12" t="str">
        <f>IFERROR(IF(AB214="","",IF(AB214&lt;=0.2,"Muy Baja",IF(AB214&lt;=0.4,"Baja",IF(AB214&lt;=0.6,"Media",IF(AB214&lt;=0.8,"Alta","Muy Alta"))))),"")</f>
        <v>Muy Baja</v>
      </c>
      <c r="AD214" s="18">
        <f>+AB214</f>
        <v>0.12</v>
      </c>
      <c r="AE214" s="12" t="str">
        <f>IFERROR(IF(AF214="","",IF(AF214&lt;=0.2,"Leve",IF(AF214&lt;=0.4,"Menor",IF(AF214&lt;=0.6,"Moderado",IF(AF214&lt;=0.8,"Mayor","Catastrófico"))))),"")</f>
        <v>Moderado</v>
      </c>
      <c r="AF214" s="18">
        <f>IFERROR(IF(U214="Impacto",(P214-(+P214*X214)),IF(U214="Probabilidad",P214,"")),"")</f>
        <v>0.6</v>
      </c>
      <c r="AG214" s="13" t="str">
        <f>IFERROR(IF(OR(AND(AC214="Muy Baja",AE214="Leve"),AND(AC214="Muy Baja",AE214="Menor"),AND(AC214="Baja",AE214="Leve")),"Bajo",IF(OR(AND(AC214="Muy baja",AE214="Moderado"),AND(AC214="Baja",AE214="Menor"),AND(AC214="Baja",AE214="Moderado"),AND(AC214="Media",AE214="Leve"),AND(AC214="Media",AE214="Menor"),AND(AC214="Media",AE214="Moderado"),AND(AC214="Alta",AE214="Leve"),AND(AC214="Alta",AE214="Menor")),"Moderado",IF(OR(AND(AC214="Muy Baja",AE214="Mayor"),AND(AC214="Baja",AE214="Mayor"),AND(AC214="Media",AE214="Mayor"),AND(AC214="Alta",AE214="Moderado"),AND(AC214="Alta",AE214="Mayor"),AND(AC214="Muy Alta",AE214="Leve"),AND(AC214="Muy Alta",AE214="Menor"),AND(AC214="Muy Alta",AE214="Moderado"),AND(AC214="Muy Alta",AE214="Mayor")),"Alto",IF(OR(AND(AC214="Muy Baja",AE214="Catastrófico"),AND(AC214="Baja",AE214="Catastrófico"),AND(AC214="Media",AE214="Catastrófico"),AND(AC214="Alta",AE214="Catastrófico"),AND(AC214="Muy Alta",AE214="Catastrófico")),"Extremo","")))),"")</f>
        <v>Moderado</v>
      </c>
      <c r="AH214" s="11" t="s">
        <v>91</v>
      </c>
      <c r="AI214" s="362"/>
      <c r="AJ214" s="362"/>
      <c r="AK214" s="362"/>
      <c r="AL214" s="362"/>
      <c r="AM214" s="362"/>
      <c r="AN214" s="362"/>
    </row>
    <row r="215" spans="2:40" ht="54" customHeight="1" x14ac:dyDescent="0.3">
      <c r="B215" s="626"/>
      <c r="C215" s="983"/>
      <c r="D215" s="603"/>
      <c r="E215" s="580"/>
      <c r="F215" s="986"/>
      <c r="G215" s="986"/>
      <c r="H215" s="988"/>
      <c r="I215" s="580"/>
      <c r="J215" s="580"/>
      <c r="K215" s="582"/>
      <c r="L215" s="583"/>
      <c r="M215" s="584"/>
      <c r="N215" s="583">
        <f>IF(NOT(ISERROR(MATCH(M215,_xlfn.ANCHORARRAY(#REF!),0))),#REF!&amp;"Por favor no seleccionar los criterios de impacto",M215)</f>
        <v>0</v>
      </c>
      <c r="O215" s="582"/>
      <c r="P215" s="583"/>
      <c r="Q215" s="585"/>
      <c r="R215" s="26">
        <v>2</v>
      </c>
      <c r="S215" s="363" t="s">
        <v>366</v>
      </c>
      <c r="T215" s="27" t="s">
        <v>365</v>
      </c>
      <c r="U215" s="26" t="str">
        <f>IF(OR(V215="Preventivo",V215="Detectivo"),"Probabilidad",IF(V215="Correctivo","Impacto",""))</f>
        <v>Impacto</v>
      </c>
      <c r="V215" s="355" t="s">
        <v>144</v>
      </c>
      <c r="W215" s="355" t="s">
        <v>52</v>
      </c>
      <c r="X215" s="29" t="str">
        <f>IF(AND(V215="Preventivo",W215="Automático"),"50%",IF(AND(V215="Preventivo",W215="Manual"),"40%",IF(AND(V215="Detectivo",W215="Automático"),"40%",IF(AND(V215="Detectivo",W215="Manual"),"30%",IF(AND(V215="Correctivo",W215="Automático"),"35%",IF(AND(V215="Correctivo",W215="Manual"),"25%",""))))))</f>
        <v>25%</v>
      </c>
      <c r="Y215" s="355" t="s">
        <v>53</v>
      </c>
      <c r="Z215" s="355" t="s">
        <v>54</v>
      </c>
      <c r="AA215" s="355" t="s">
        <v>55</v>
      </c>
      <c r="AB215" s="30">
        <f>IFERROR(IF(U215="Probabilidad",(L215-(+L215*X215)),IF(U215="Impacto",L215,"")),"")</f>
        <v>0</v>
      </c>
      <c r="AC215" s="24" t="str">
        <f>IFERROR(IF(AB215="","",IF(AB215&lt;=0.2,"Muy Baja",IF(AB215&lt;=0.4,"Baja",IF(AB215&lt;=0.6,"Media",IF(AB215&lt;=0.8,"Alta","Muy Alta"))))),"")</f>
        <v>Muy Baja</v>
      </c>
      <c r="AD215" s="29">
        <f>+AB215</f>
        <v>0</v>
      </c>
      <c r="AE215" s="24" t="str">
        <f>IFERROR(IF(AF215="","",IF(AF215&lt;=0.2,"Leve",IF(AF215&lt;=0.4,"Menor",IF(AF215&lt;=0.6,"Moderado",IF(AF215&lt;=0.8,"Mayor","Catastrófico"))))),"")</f>
        <v>Leve</v>
      </c>
      <c r="AF215" s="29">
        <f>IFERROR(IF(U215="Impacto",(P215-(+P215*X215)),IF(U215="Probabilidad",P215,"")),"")</f>
        <v>0</v>
      </c>
      <c r="AG215" s="24" t="str">
        <f>IFERROR(IF(OR(AND(AC215="Muy Baja",AE215="Leve"),AND(AC215="Muy Baja",AE215="Menor"),AND(AC215="Baja",AE215="Leve")),"Bajo",IF(OR(AND(AC215="Muy baja",AE215="Moderado"),AND(AC215="Baja",AE215="Menor"),AND(AC215="Baja",AE215="Moderado"),AND(AC215="Media",AE215="Leve"),AND(AC215="Media",AE215="Menor"),AND(AC215="Media",AE215="Moderado"),AND(AC215="Alta",AE215="Leve"),AND(AC215="Alta",AE215="Menor")),"Moderado",IF(OR(AND(AC215="Muy Baja",AE215="Mayor"),AND(AC215="Baja",AE215="Mayor"),AND(AC215="Media",AE215="Mayor"),AND(AC215="Alta",AE215="Moderado"),AND(AC215="Alta",AE215="Mayor"),AND(AC215="Muy Alta",AE215="Leve"),AND(AC215="Muy Alta",AE215="Menor"),AND(AC215="Muy Alta",AE215="Moderado"),AND(AC215="Muy Alta",AE215="Mayor")),"Alto",IF(OR(AND(AC215="Muy Baja",AE215="Catastrófico"),AND(AC215="Baja",AE215="Catastrófico"),AND(AC215="Media",AE215="Catastrófico"),AND(AC215="Alta",AE215="Catastrófico"),AND(AC215="Muy Alta",AE215="Catastrófico")),"Extremo","")))),"")</f>
        <v>Bajo</v>
      </c>
      <c r="AH215" s="23" t="s">
        <v>91</v>
      </c>
      <c r="AI215" s="364"/>
      <c r="AJ215" s="364"/>
      <c r="AK215" s="364"/>
      <c r="AL215" s="364"/>
      <c r="AM215" s="364"/>
      <c r="AN215" s="364"/>
    </row>
    <row r="216" spans="2:40" ht="36" customHeight="1" thickBot="1" x14ac:dyDescent="0.35">
      <c r="B216" s="626"/>
      <c r="C216" s="984"/>
      <c r="D216" s="613"/>
      <c r="E216" s="614"/>
      <c r="F216" s="614"/>
      <c r="G216" s="614"/>
      <c r="H216" s="119"/>
      <c r="I216" s="119"/>
      <c r="J216" s="119"/>
      <c r="K216" s="119"/>
      <c r="L216" s="119"/>
      <c r="M216" s="119"/>
      <c r="N216" s="119"/>
      <c r="O216" s="357"/>
      <c r="P216" s="357"/>
      <c r="Q216" s="357"/>
      <c r="R216" s="358"/>
      <c r="S216" s="358"/>
      <c r="T216" s="358"/>
      <c r="U216" s="358"/>
      <c r="V216" s="358"/>
      <c r="W216" s="358"/>
      <c r="X216" s="358"/>
      <c r="Y216" s="358"/>
      <c r="Z216" s="358"/>
      <c r="AA216" s="358"/>
      <c r="AB216" s="358"/>
      <c r="AC216" s="358"/>
      <c r="AD216" s="358"/>
      <c r="AE216" s="357"/>
      <c r="AF216" s="359"/>
      <c r="AG216" s="360"/>
      <c r="AH216" s="359"/>
      <c r="AI216" s="267"/>
      <c r="AJ216" s="267"/>
      <c r="AK216" s="267"/>
      <c r="AL216" s="267"/>
      <c r="AM216" s="267"/>
      <c r="AN216" s="365"/>
    </row>
    <row r="217" spans="2:40" ht="26.25" customHeight="1" thickBot="1" x14ac:dyDescent="0.35">
      <c r="B217" s="626"/>
      <c r="C217" s="48" t="s">
        <v>1</v>
      </c>
      <c r="D217" s="48" t="s">
        <v>2</v>
      </c>
      <c r="E217" s="49" t="s">
        <v>6</v>
      </c>
      <c r="F217" s="49" t="s">
        <v>7</v>
      </c>
      <c r="G217" s="49" t="s">
        <v>8</v>
      </c>
      <c r="H217" s="49" t="s">
        <v>9</v>
      </c>
      <c r="I217" s="49" t="s">
        <v>10</v>
      </c>
      <c r="J217" s="48" t="s">
        <v>11</v>
      </c>
      <c r="K217" s="48" t="s">
        <v>12</v>
      </c>
      <c r="L217" s="48" t="s">
        <v>13</v>
      </c>
      <c r="M217" s="48" t="s">
        <v>14</v>
      </c>
      <c r="N217" s="48" t="s">
        <v>15</v>
      </c>
      <c r="O217" s="48" t="s">
        <v>16</v>
      </c>
      <c r="P217" s="48" t="s">
        <v>13</v>
      </c>
      <c r="Q217" s="48" t="s">
        <v>17</v>
      </c>
      <c r="R217" s="48" t="s">
        <v>18</v>
      </c>
      <c r="S217" s="48" t="s">
        <v>19</v>
      </c>
      <c r="T217" s="48" t="s">
        <v>20</v>
      </c>
      <c r="U217" s="48" t="s">
        <v>21</v>
      </c>
      <c r="V217" s="48" t="s">
        <v>35</v>
      </c>
      <c r="W217" s="48" t="s">
        <v>36</v>
      </c>
      <c r="X217" s="48" t="s">
        <v>37</v>
      </c>
      <c r="Y217" s="48" t="s">
        <v>38</v>
      </c>
      <c r="Z217" s="48" t="s">
        <v>39</v>
      </c>
      <c r="AA217" s="49" t="s">
        <v>40</v>
      </c>
      <c r="AB217" s="48" t="s">
        <v>24</v>
      </c>
      <c r="AC217" s="49" t="s">
        <v>25</v>
      </c>
      <c r="AD217" s="49" t="s">
        <v>13</v>
      </c>
      <c r="AE217" s="49" t="s">
        <v>26</v>
      </c>
      <c r="AF217" s="49" t="s">
        <v>13</v>
      </c>
      <c r="AG217" s="48" t="s">
        <v>27</v>
      </c>
      <c r="AH217" s="49" t="s">
        <v>28</v>
      </c>
      <c r="AI217" s="48" t="s">
        <v>70</v>
      </c>
      <c r="AJ217" s="49" t="s">
        <v>30</v>
      </c>
      <c r="AK217" s="48" t="s">
        <v>31</v>
      </c>
      <c r="AL217" s="48" t="s">
        <v>32</v>
      </c>
      <c r="AM217" s="49" t="s">
        <v>33</v>
      </c>
      <c r="AN217" s="49" t="s">
        <v>34</v>
      </c>
    </row>
    <row r="218" spans="2:40" ht="22.5" customHeight="1" thickBot="1" x14ac:dyDescent="0.35">
      <c r="B218" s="626"/>
      <c r="C218" s="597" t="s">
        <v>560</v>
      </c>
      <c r="D218" s="598"/>
      <c r="E218" s="598"/>
      <c r="F218" s="598"/>
      <c r="G218" s="598"/>
      <c r="H218" s="598"/>
      <c r="I218" s="598"/>
      <c r="J218" s="598"/>
      <c r="K218" s="598"/>
      <c r="L218" s="598"/>
      <c r="M218" s="598"/>
      <c r="N218" s="598"/>
      <c r="O218" s="598"/>
      <c r="P218" s="598"/>
      <c r="Q218" s="598"/>
      <c r="R218" s="598"/>
      <c r="S218" s="598"/>
      <c r="T218" s="598"/>
      <c r="U218" s="598"/>
      <c r="V218" s="598"/>
      <c r="W218" s="598"/>
      <c r="X218" s="598"/>
      <c r="Y218" s="598"/>
      <c r="Z218" s="598"/>
      <c r="AA218" s="598"/>
      <c r="AB218" s="598"/>
      <c r="AC218" s="598"/>
      <c r="AD218" s="598"/>
      <c r="AE218" s="598"/>
      <c r="AF218" s="598"/>
      <c r="AG218" s="598"/>
      <c r="AH218" s="599"/>
      <c r="AI218" s="50"/>
      <c r="AJ218" s="51"/>
      <c r="AK218" s="51"/>
      <c r="AL218" s="51"/>
      <c r="AM218" s="51"/>
      <c r="AN218" s="53"/>
    </row>
    <row r="219" spans="2:40" ht="36" customHeight="1" x14ac:dyDescent="0.3">
      <c r="B219" s="626"/>
      <c r="C219" s="616" t="s">
        <v>561</v>
      </c>
      <c r="D219" s="602">
        <v>1</v>
      </c>
      <c r="E219" s="605" t="s">
        <v>112</v>
      </c>
      <c r="F219" s="605" t="s">
        <v>367</v>
      </c>
      <c r="G219" s="605" t="s">
        <v>368</v>
      </c>
      <c r="H219" s="662" t="s">
        <v>369</v>
      </c>
      <c r="I219" s="605" t="s">
        <v>73</v>
      </c>
      <c r="J219" s="605" t="s">
        <v>86</v>
      </c>
      <c r="K219" s="606" t="s">
        <v>102</v>
      </c>
      <c r="L219" s="607">
        <f>IF(K219="","",IF(K219="Muy Baja",0.2,IF(K219="Baja",0.4,IF(K219="Media",0.6,IF(K219="Alta",0.8,IF(K219="Muy Alta",1,))))))</f>
        <v>0.8</v>
      </c>
      <c r="M219" s="744" t="s">
        <v>48</v>
      </c>
      <c r="N219" s="607" t="str">
        <f>IF(M219="","",IF(NOT(ISERROR(MATCH(M219,'[24]Tabla Impacto'!$B$37:$B$39,0))),'[24]Tabla Impacto'!$F$37&amp;"Por favor no seleccionar los criterios de impacto(Afectación Económica o presupuestal y Pérdida Reputacional)",M219))</f>
        <v xml:space="preserve">     Genera medianas consecuencias sobre la entidad</v>
      </c>
      <c r="O219" s="606" t="s">
        <v>104</v>
      </c>
      <c r="P219" s="607">
        <f>IF(O219="","",IF(O219="Leve",0.2,IF(O219="Menor",0.4,IF(O219="Moderado",0.6,IF(O219="Mayor",0.8,IF(O219="Catastrófico",1,))))))</f>
        <v>0.6</v>
      </c>
      <c r="Q219" s="608" t="str">
        <f>IF(OR(AND(K219="Muy Baja",O219="Leve"),AND(K219="Muy Baja",O219="Menor"),AND(K219="Baja",O219="Leve")),"Bajo",IF(OR(AND(K219="Muy baja",O219="Moderado"),AND(K219="Baja",O219="Menor"),AND(K219="Baja",O219="Moderado"),AND(K219="Media",O219="Leve"),AND(K219="Media",O219="Menor"),AND(K219="Media",O219="Moderado"),AND(K219="Alta",O219="Leve"),AND(K219="Alta",O219="Menor")),"Moderado",IF(OR(AND(K219="Muy Baja",O219="Mayor"),AND(K219="Baja",O219="Mayor"),AND(K219="Media",O219="Mayor"),AND(K219="Alta",O219="Moderado"),AND(K219="Alta",O219="Mayor"),AND(K219="Muy Alta",O219="Leve"),AND(K219="Muy Alta",O219="Menor"),AND(K219="Muy Alta",O219="Moderado"),AND(K219="Muy Alta",O219="Mayor")),"Alto",IF(OR(AND(K219="Muy Baja",O219="Catastrófico"),AND(K219="Baja",O219="Catastrófico"),AND(K219="Media",O219="Catastrófico"),AND(K219="Alta",O219="Catastrófico"),AND(K219="Muy Alta",O219="Catastrófico")),"Extremo",""))))</f>
        <v>Alto</v>
      </c>
      <c r="R219" s="14">
        <v>1</v>
      </c>
      <c r="S219" s="66" t="s">
        <v>370</v>
      </c>
      <c r="T219" s="66" t="s">
        <v>371</v>
      </c>
      <c r="U219" s="14" t="str">
        <f>IF(OR(V219="Preventivo",V219="Detectivo"),"Probabilidad",IF(V219="Correctivo","Impacto",""))</f>
        <v>Probabilidad</v>
      </c>
      <c r="V219" s="17" t="s">
        <v>84</v>
      </c>
      <c r="W219" s="17" t="s">
        <v>52</v>
      </c>
      <c r="X219" s="18" t="str">
        <f>IF(AND(V219="Preventivo",W219="Automático"),"50%",IF(AND(V219="Preventivo",W219="Manual"),"40%",IF(AND(V219="Detectivo",W219="Automático"),"40%",IF(AND(V219="Detectivo",W219="Manual"),"30%",IF(AND(V219="Correctivo",W219="Automático"),"35%",IF(AND(V219="Correctivo",W219="Manual"),"25%",""))))))</f>
        <v>40%</v>
      </c>
      <c r="Y219" s="17" t="s">
        <v>95</v>
      </c>
      <c r="Z219" s="17" t="s">
        <v>89</v>
      </c>
      <c r="AA219" s="17" t="s">
        <v>90</v>
      </c>
      <c r="AB219" s="19">
        <f>IFERROR(IF(U219="Probabilidad",(L219-(+L219*X219)),IF(U219="Impacto",L219,"")),"")</f>
        <v>0.48</v>
      </c>
      <c r="AC219" s="12" t="str">
        <f>IFERROR(IF(AB219="","",IF(AB219&lt;=0.2,"Muy Baja",IF(AB219&lt;=0.4,"Baja",IF(AB219&lt;=0.6,"Media",IF(AB219&lt;=0.8,"Alta","Muy Alta"))))),"")</f>
        <v>Media</v>
      </c>
      <c r="AD219" s="18">
        <f>+AB219</f>
        <v>0.48</v>
      </c>
      <c r="AE219" s="12" t="str">
        <f>IFERROR(IF(AF219="","",IF(AF219&lt;=0.2,"Leve",IF(AF219&lt;=0.4,"Menor",IF(AF219&lt;=0.6,"Moderado",IF(AF219&lt;=0.8,"Mayor","Catastrófico"))))),"")</f>
        <v>Moderado</v>
      </c>
      <c r="AF219" s="18">
        <f>IFERROR(IF(U219="Impacto",(P219-(+P219*X219)),IF(U219="Probabilidad",P219,"")),"")</f>
        <v>0.6</v>
      </c>
      <c r="AG219" s="13" t="str">
        <f>IFERROR(IF(OR(AND(AC219="Muy Baja",AE219="Leve"),AND(AC219="Muy Baja",AE219="Menor"),AND(AC219="Baja",AE219="Leve")),"Bajo",IF(OR(AND(AC219="Muy baja",AE219="Moderado"),AND(AC219="Baja",AE219="Menor"),AND(AC219="Baja",AE219="Moderado"),AND(AC219="Media",AE219="Leve"),AND(AC219="Media",AE219="Menor"),AND(AC219="Media",AE219="Moderado"),AND(AC219="Alta",AE219="Leve"),AND(AC219="Alta",AE219="Menor")),"Moderado",IF(OR(AND(AC219="Muy Baja",AE219="Mayor"),AND(AC219="Baja",AE219="Mayor"),AND(AC219="Media",AE219="Mayor"),AND(AC219="Alta",AE219="Moderado"),AND(AC219="Alta",AE219="Mayor"),AND(AC219="Muy Alta",AE219="Leve"),AND(AC219="Muy Alta",AE219="Menor"),AND(AC219="Muy Alta",AE219="Moderado"),AND(AC219="Muy Alta",AE219="Mayor")),"Alto",IF(OR(AND(AC219="Muy Baja",AE219="Catastrófico"),AND(AC219="Baja",AE219="Catastrófico"),AND(AC219="Media",AE219="Catastrófico"),AND(AC219="Alta",AE219="Catastrófico"),AND(AC219="Muy Alta",AE219="Catastrófico")),"Extremo","")))),"")</f>
        <v>Moderado</v>
      </c>
      <c r="AH219" s="17" t="s">
        <v>91</v>
      </c>
      <c r="AI219" s="11" t="s">
        <v>372</v>
      </c>
      <c r="AJ219" s="17" t="s">
        <v>373</v>
      </c>
      <c r="AK219" s="145">
        <v>44963</v>
      </c>
      <c r="AL219" s="145">
        <v>44711</v>
      </c>
      <c r="AM219" s="11"/>
      <c r="AN219" s="17" t="s">
        <v>109</v>
      </c>
    </row>
    <row r="220" spans="2:40" ht="36" customHeight="1" x14ac:dyDescent="0.3">
      <c r="B220" s="626"/>
      <c r="C220" s="616"/>
      <c r="D220" s="603"/>
      <c r="E220" s="580"/>
      <c r="F220" s="580"/>
      <c r="G220" s="580"/>
      <c r="H220" s="581"/>
      <c r="I220" s="580"/>
      <c r="J220" s="580"/>
      <c r="K220" s="582"/>
      <c r="L220" s="583"/>
      <c r="M220" s="584"/>
      <c r="N220" s="583">
        <f>IF(NOT(ISERROR(MATCH(M220,_xlfn.ANCHORARRAY(H221),0))),#REF!&amp;"Por favor no seleccionar los criterios de impacto",M220)</f>
        <v>0</v>
      </c>
      <c r="O220" s="582"/>
      <c r="P220" s="583"/>
      <c r="Q220" s="585"/>
      <c r="R220" s="26">
        <v>2</v>
      </c>
      <c r="S220" s="27" t="s">
        <v>374</v>
      </c>
      <c r="T220" s="27" t="s">
        <v>371</v>
      </c>
      <c r="U220" s="26" t="str">
        <f>IF(OR(V220="Preventivo",V220="Detectivo"),"Probabilidad",IF(V220="Correctivo","Impacto",""))</f>
        <v>Impacto</v>
      </c>
      <c r="V220" s="28" t="s">
        <v>144</v>
      </c>
      <c r="W220" s="28" t="s">
        <v>52</v>
      </c>
      <c r="X220" s="29" t="str">
        <f>IF(AND(V220="Preventivo",W220="Automático"),"50%",IF(AND(V220="Preventivo",W220="Manual"),"40%",IF(AND(V220="Detectivo",W220="Automático"),"40%",IF(AND(V220="Detectivo",W220="Manual"),"30%",IF(AND(V220="Correctivo",W220="Automático"),"35%",IF(AND(V220="Correctivo",W220="Manual"),"25%",""))))))</f>
        <v>25%</v>
      </c>
      <c r="Y220" s="28" t="s">
        <v>95</v>
      </c>
      <c r="Z220" s="28" t="s">
        <v>54</v>
      </c>
      <c r="AA220" s="28" t="s">
        <v>90</v>
      </c>
      <c r="AB220" s="30">
        <f>IFERROR(IF(U220="Probabilidad",(L220-(+L220*X220)),IF(U220="Impacto",L220,"")),"")</f>
        <v>0</v>
      </c>
      <c r="AC220" s="24" t="str">
        <f>IFERROR(IF(AB220="","",IF(AB220&lt;=0.2,"Muy Baja",IF(AB220&lt;=0.4,"Baja",IF(AB220&lt;=0.6,"Media",IF(AB220&lt;=0.8,"Alta","Muy Alta"))))),"")</f>
        <v>Muy Baja</v>
      </c>
      <c r="AD220" s="29">
        <f>+AB220</f>
        <v>0</v>
      </c>
      <c r="AE220" s="24" t="str">
        <f>IFERROR(IF(AF220="","",IF(AF220&lt;=0.2,"Leve",IF(AF220&lt;=0.4,"Menor",IF(AF220&lt;=0.6,"Moderado",IF(AF220&lt;=0.8,"Mayor","Catastrófico"))))),"")</f>
        <v>Leve</v>
      </c>
      <c r="AF220" s="29">
        <f>IFERROR(IF(U220="Impacto",(P220-(+P220*X220)),IF(U220="Probabilidad",P220,"")),"")</f>
        <v>0</v>
      </c>
      <c r="AG220" s="25" t="str">
        <f>IFERROR(IF(OR(AND(AC220="Muy Baja",AE220="Leve"),AND(AC220="Muy Baja",AE220="Menor"),AND(AC220="Baja",AE220="Leve")),"Bajo",IF(OR(AND(AC220="Muy baja",AE220="Moderado"),AND(AC220="Baja",AE220="Menor"),AND(AC220="Baja",AE220="Moderado"),AND(AC220="Media",AE220="Leve"),AND(AC220="Media",AE220="Menor"),AND(AC220="Media",AE220="Moderado"),AND(AC220="Alta",AE220="Leve"),AND(AC220="Alta",AE220="Menor")),"Moderado",IF(OR(AND(AC220="Muy Baja",AE220="Mayor"),AND(AC220="Baja",AE220="Mayor"),AND(AC220="Media",AE220="Mayor"),AND(AC220="Alta",AE220="Moderado"),AND(AC220="Alta",AE220="Mayor"),AND(AC220="Muy Alta",AE220="Leve"),AND(AC220="Muy Alta",AE220="Menor"),AND(AC220="Muy Alta",AE220="Moderado"),AND(AC220="Muy Alta",AE220="Mayor")),"Alto",IF(OR(AND(AC220="Muy Baja",AE220="Catastrófico"),AND(AC220="Baja",AE220="Catastrófico"),AND(AC220="Media",AE220="Catastrófico"),AND(AC220="Alta",AE220="Catastrófico"),AND(AC220="Muy Alta",AE220="Catastrófico")),"Extremo","")))),"")</f>
        <v>Bajo</v>
      </c>
      <c r="AH220" s="28" t="s">
        <v>91</v>
      </c>
      <c r="AI220" s="23" t="s">
        <v>375</v>
      </c>
      <c r="AJ220" s="28" t="s">
        <v>373</v>
      </c>
      <c r="AK220" s="78">
        <v>44963</v>
      </c>
      <c r="AL220" s="78">
        <v>44711</v>
      </c>
      <c r="AM220" s="23"/>
      <c r="AN220" s="28" t="s">
        <v>109</v>
      </c>
    </row>
    <row r="221" spans="2:40" ht="35.25" customHeight="1" thickBot="1" x14ac:dyDescent="0.35">
      <c r="B221" s="629"/>
      <c r="C221" s="624"/>
      <c r="D221" s="613" t="s">
        <v>69</v>
      </c>
      <c r="E221" s="614"/>
      <c r="F221" s="614" t="s">
        <v>376</v>
      </c>
      <c r="G221" s="614"/>
      <c r="H221" s="119"/>
      <c r="I221" s="119"/>
      <c r="J221" s="119"/>
      <c r="K221" s="119"/>
      <c r="L221" s="119"/>
      <c r="M221" s="119"/>
      <c r="N221" s="119"/>
      <c r="O221" s="357"/>
      <c r="P221" s="357"/>
      <c r="Q221" s="357"/>
      <c r="R221" s="358"/>
      <c r="S221" s="358"/>
      <c r="T221" s="358"/>
      <c r="U221" s="358"/>
      <c r="V221" s="358"/>
      <c r="W221" s="358"/>
      <c r="X221" s="358"/>
      <c r="Y221" s="358"/>
      <c r="Z221" s="358"/>
      <c r="AA221" s="358"/>
      <c r="AB221" s="358"/>
      <c r="AC221" s="358"/>
      <c r="AD221" s="358"/>
      <c r="AE221" s="357"/>
      <c r="AF221" s="359"/>
      <c r="AG221" s="360"/>
      <c r="AH221" s="359"/>
      <c r="AI221" s="267"/>
      <c r="AJ221" s="267"/>
      <c r="AK221" s="267"/>
      <c r="AL221" s="267"/>
      <c r="AM221" s="267"/>
      <c r="AN221" s="365"/>
    </row>
    <row r="222" spans="2:40" ht="43.8" customHeight="1" thickBot="1" x14ac:dyDescent="0.35">
      <c r="B222" s="594" t="s">
        <v>563</v>
      </c>
      <c r="C222" s="528" t="s">
        <v>1</v>
      </c>
      <c r="D222" s="48" t="s">
        <v>2</v>
      </c>
      <c r="E222" s="49" t="s">
        <v>6</v>
      </c>
      <c r="F222" s="49" t="s">
        <v>7</v>
      </c>
      <c r="G222" s="49" t="s">
        <v>8</v>
      </c>
      <c r="H222" s="49" t="s">
        <v>9</v>
      </c>
      <c r="I222" s="49" t="s">
        <v>10</v>
      </c>
      <c r="J222" s="48" t="s">
        <v>11</v>
      </c>
      <c r="K222" s="48" t="s">
        <v>12</v>
      </c>
      <c r="L222" s="48" t="s">
        <v>13</v>
      </c>
      <c r="M222" s="48" t="s">
        <v>14</v>
      </c>
      <c r="N222" s="48" t="s">
        <v>15</v>
      </c>
      <c r="O222" s="48" t="s">
        <v>16</v>
      </c>
      <c r="P222" s="48" t="s">
        <v>13</v>
      </c>
      <c r="Q222" s="48" t="s">
        <v>17</v>
      </c>
      <c r="R222" s="48" t="s">
        <v>18</v>
      </c>
      <c r="S222" s="48" t="s">
        <v>19</v>
      </c>
      <c r="T222" s="48" t="s">
        <v>20</v>
      </c>
      <c r="U222" s="48" t="s">
        <v>21</v>
      </c>
      <c r="V222" s="48" t="s">
        <v>35</v>
      </c>
      <c r="W222" s="48" t="s">
        <v>36</v>
      </c>
      <c r="X222" s="48" t="s">
        <v>37</v>
      </c>
      <c r="Y222" s="48" t="s">
        <v>38</v>
      </c>
      <c r="Z222" s="48" t="s">
        <v>39</v>
      </c>
      <c r="AA222" s="49" t="s">
        <v>40</v>
      </c>
      <c r="AB222" s="48" t="s">
        <v>24</v>
      </c>
      <c r="AC222" s="49" t="s">
        <v>25</v>
      </c>
      <c r="AD222" s="49" t="s">
        <v>13</v>
      </c>
      <c r="AE222" s="49" t="s">
        <v>26</v>
      </c>
      <c r="AF222" s="49" t="s">
        <v>13</v>
      </c>
      <c r="AG222" s="48" t="s">
        <v>27</v>
      </c>
      <c r="AH222" s="49" t="s">
        <v>28</v>
      </c>
      <c r="AI222" s="48" t="s">
        <v>70</v>
      </c>
      <c r="AJ222" s="49" t="s">
        <v>30</v>
      </c>
      <c r="AK222" s="48" t="s">
        <v>31</v>
      </c>
      <c r="AL222" s="48" t="s">
        <v>32</v>
      </c>
      <c r="AM222" s="49" t="s">
        <v>33</v>
      </c>
      <c r="AN222" s="49" t="s">
        <v>34</v>
      </c>
    </row>
    <row r="223" spans="2:40" ht="21.6" thickBot="1" x14ac:dyDescent="0.35">
      <c r="B223" s="595"/>
      <c r="C223" s="597" t="s">
        <v>564</v>
      </c>
      <c r="D223" s="598"/>
      <c r="E223" s="598"/>
      <c r="F223" s="598"/>
      <c r="G223" s="598"/>
      <c r="H223" s="598"/>
      <c r="I223" s="598"/>
      <c r="J223" s="598"/>
      <c r="K223" s="598"/>
      <c r="L223" s="598"/>
      <c r="M223" s="598"/>
      <c r="N223" s="598"/>
      <c r="O223" s="598"/>
      <c r="P223" s="598"/>
      <c r="Q223" s="598"/>
      <c r="R223" s="598"/>
      <c r="S223" s="598"/>
      <c r="T223" s="598"/>
      <c r="U223" s="598"/>
      <c r="V223" s="598"/>
      <c r="W223" s="598"/>
      <c r="X223" s="598"/>
      <c r="Y223" s="598"/>
      <c r="Z223" s="598"/>
      <c r="AA223" s="598"/>
      <c r="AB223" s="598"/>
      <c r="AC223" s="598"/>
      <c r="AD223" s="598"/>
      <c r="AE223" s="598"/>
      <c r="AF223" s="598"/>
      <c r="AG223" s="598"/>
      <c r="AH223" s="599"/>
      <c r="AI223" s="50"/>
      <c r="AJ223" s="51"/>
      <c r="AK223" s="51"/>
      <c r="AL223" s="51"/>
      <c r="AM223" s="51"/>
      <c r="AN223" s="53"/>
    </row>
    <row r="224" spans="2:40" ht="35.25" customHeight="1" x14ac:dyDescent="0.3">
      <c r="B224" s="595"/>
      <c r="C224" s="600" t="s">
        <v>565</v>
      </c>
      <c r="D224" s="602">
        <v>1</v>
      </c>
      <c r="E224" s="604" t="s">
        <v>112</v>
      </c>
      <c r="F224" s="604" t="s">
        <v>212</v>
      </c>
      <c r="G224" s="604" t="s">
        <v>621</v>
      </c>
      <c r="H224" s="604" t="s">
        <v>622</v>
      </c>
      <c r="I224" s="604" t="s">
        <v>73</v>
      </c>
      <c r="J224" s="604" t="s">
        <v>86</v>
      </c>
      <c r="K224" s="606" t="s">
        <v>102</v>
      </c>
      <c r="L224" s="607">
        <f>IF(K224="","",IF(K224="Muy Baja",0.2,IF(K224="Baja",0.4,IF(K224="Media",0.6,IF(K224="Alta",0.8,IF(K224="Muy Alta",1,))))))</f>
        <v>0.8</v>
      </c>
      <c r="M224" s="604" t="s">
        <v>142</v>
      </c>
      <c r="N224" s="604" t="str">
        <f>IF(M224="","",IF(NOT(ISERROR(MATCH(M224,'[25]Tabla Impacto'!$B$37:$B$39,0))),'[25]Tabla Impacto'!$F$37&amp;"Por favor no seleccionar los criterios de impacto(Afectación Económica o presupuestal y Pérdida Reputacional)",M224))</f>
        <v xml:space="preserve">     Genera altas consecuencias sobre la entidad</v>
      </c>
      <c r="O224" s="606" t="s">
        <v>639</v>
      </c>
      <c r="P224" s="607">
        <f>IF(O224="","",IF(O224="Leve",0.2,IF(O224="Menor",0.4,IF(O224="Moderado",0.6,IF(O224="Mayor",0.8,IF(O224="Catastrófico",1,))))))</f>
        <v>1</v>
      </c>
      <c r="Q224" s="608" t="str">
        <f>IF(OR(AND(K224="Muy Baja",O224="Leve"),AND(K224="Muy Baja",O224="Menor"),AND(K224="Baja",O224="Leve")),"Bajo",IF(OR(AND(K224="Muy baja",O224="Moderado"),AND(K224="Baja",O224="Menor"),AND(K224="Baja",O224="Moderado"),AND(K224="Media",O224="Leve"),AND(K224="Media",O224="Menor"),AND(K224="Media",O224="Moderado"),AND(K224="Alta",O224="Leve"),AND(K224="Alta",O224="Menor")),"Moderado",IF(OR(AND(K224="Muy Baja",O224="Mayor"),AND(K224="Baja",O224="Mayor"),AND(K224="Media",O224="Mayor"),AND(K224="Alta",O224="Moderado"),AND(K224="Alta",O224="Mayor"),AND(K224="Muy Alta",O224="Leve"),AND(K224="Muy Alta",O224="Menor"),AND(K224="Muy Alta",O224="Moderado"),AND(K224="Muy Alta",O224="Mayor")),"Alto",IF(OR(AND(K224="Muy Baja",O224="Catastrófico"),AND(K224="Baja",O224="Catastrófico"),AND(K224="Media",O224="Catastrófico"),AND(K224="Alta",O224="Catastrófico"),AND(K224="Muy Alta",O224="Catastrófico")),"Extremo",""))))</f>
        <v>Extremo</v>
      </c>
      <c r="R224" s="14">
        <v>1</v>
      </c>
      <c r="S224" s="27" t="s">
        <v>623</v>
      </c>
      <c r="T224" s="66" t="s">
        <v>624</v>
      </c>
      <c r="U224" s="14" t="str">
        <f>IF(OR(V224="Preventivo",V224="Detectivo"),"Probabilidad",IF(V224="Correctivo","Impacto",""))</f>
        <v>Probabilidad</v>
      </c>
      <c r="V224" s="355" t="s">
        <v>51</v>
      </c>
      <c r="W224" s="355" t="s">
        <v>52</v>
      </c>
      <c r="X224" s="355" t="str">
        <f>IF(AND(V224="Preventivo",W224="Automático"),"50%",IF(AND(V224="Preventivo",W224="Manual"),"40%",IF(AND(V224="Detectivo",W224="Automático"),"40%",IF(AND(V224="Detectivo",W224="Manual"),"30%",IF(AND(V224="Correctivo",W224="Automático"),"35%",IF(AND(V224="Correctivo",W224="Manual"),"25%",""))))))</f>
        <v>30%</v>
      </c>
      <c r="Y224" s="355" t="s">
        <v>53</v>
      </c>
      <c r="Z224" s="355" t="s">
        <v>54</v>
      </c>
      <c r="AA224" s="355" t="s">
        <v>55</v>
      </c>
      <c r="AB224" s="994">
        <f>IFERROR(IF(U224="Probabilidad",(L224-(+L224*X224)),IF(U224="Impacto",L224,"")),"")</f>
        <v>0.56000000000000005</v>
      </c>
      <c r="AC224" s="606" t="str">
        <f>IFERROR(IF(AB224="","",IF(AB224&lt;=0.2,"Muy Baja",IF(AB224&lt;=0.4,"Baja",IF(AB224&lt;=0.6,"Media",IF(AB224&lt;=0.8,"Alta","Muy Alta"))))),"")</f>
        <v>Media</v>
      </c>
      <c r="AD224" s="611">
        <f>+AB224</f>
        <v>0.56000000000000005</v>
      </c>
      <c r="AE224" s="606" t="str">
        <f>IFERROR(IF(AF224="","",IF(AF224&lt;=0.2,"Leve",IF(AF224&lt;=0.4,"Menor",IF(AF224&lt;=0.6,"Moderado",IF(AF224&lt;=0.8,"Mayor","Catastrófico"))))),"")</f>
        <v>Catastrófico</v>
      </c>
      <c r="AF224" s="611">
        <f>IFERROR(IF(U224="Impacto",(P224-(+P224*X224)),IF(U224="Probabilidad",P224,"")),"")</f>
        <v>1</v>
      </c>
      <c r="AG224" s="608" t="str">
        <f>IFERROR(IF(OR(AND(AC224="Muy Baja",AE224="Leve"),AND(AC224="Muy Baja",AE224="Menor"),AND(AC224="Baja",AE224="Leve")),"Bajo",IF(OR(AND(AC224="Muy baja",AE224="Moderado"),AND(AC224="Baja",AE224="Menor"),AND(AC224="Baja",AE224="Moderado"),AND(AC224="Media",AE224="Leve"),AND(AC224="Media",AE224="Menor"),AND(AC224="Media",AE224="Moderado"),AND(AC224="Alta",AE224="Leve"),AND(AC224="Alta",AE224="Menor")),"Moderado",IF(OR(AND(AC224="Muy Baja",AE224="Mayor"),AND(AC224="Baja",AE224="Mayor"),AND(AC224="Media",AE224="Mayor"),AND(AC224="Alta",AE224="Moderado"),AND(AC224="Alta",AE224="Mayor"),AND(AC224="Muy Alta",AE224="Leve"),AND(AC224="Muy Alta",AE224="Menor"),AND(AC224="Muy Alta",AE224="Moderado"),AND(AC224="Muy Alta",AE224="Mayor")),"Alto",IF(OR(AND(AC224="Muy Baja",AE224="Catastrófico"),AND(AC224="Baja",AE224="Catastrófico"),AND(AC224="Media",AE224="Catastrófico"),AND(AC224="Alta",AE224="Catastrófico"),AND(AC224="Muy Alta",AE224="Catastrófico")),"Extremo","")))),"")</f>
        <v>Extremo</v>
      </c>
      <c r="AH224" s="605" t="s">
        <v>91</v>
      </c>
      <c r="AI224" s="11"/>
      <c r="AJ224" s="17"/>
      <c r="AK224" s="145"/>
      <c r="AL224" s="145"/>
      <c r="AM224" s="11"/>
      <c r="AN224" s="17"/>
    </row>
    <row r="225" spans="2:40" ht="35.25" customHeight="1" x14ac:dyDescent="0.3">
      <c r="B225" s="595"/>
      <c r="C225" s="600"/>
      <c r="D225" s="603"/>
      <c r="E225" s="605" t="s">
        <v>112</v>
      </c>
      <c r="F225" s="605" t="s">
        <v>212</v>
      </c>
      <c r="G225" s="605" t="s">
        <v>621</v>
      </c>
      <c r="H225" s="605" t="s">
        <v>622</v>
      </c>
      <c r="I225" s="605" t="s">
        <v>73</v>
      </c>
      <c r="J225" s="605" t="s">
        <v>86</v>
      </c>
      <c r="K225" s="582"/>
      <c r="L225" s="583"/>
      <c r="M225" s="605" t="s">
        <v>142</v>
      </c>
      <c r="N225" s="605" t="str">
        <f>IF(M225="","",IF(NOT(ISERROR(MATCH(M225,'[25]Tabla Impacto'!$B$37:$B$39,0))),'[25]Tabla Impacto'!$F$37&amp;"Por favor no seleccionar los criterios de impacto(Afectación Económica o presupuestal y Pérdida Reputacional)",M225))</f>
        <v xml:space="preserve">     Genera altas consecuencias sobre la entidad</v>
      </c>
      <c r="O225" s="582"/>
      <c r="P225" s="583"/>
      <c r="Q225" s="585"/>
      <c r="R225" s="26">
        <v>2</v>
      </c>
      <c r="S225" s="27"/>
      <c r="T225" s="27"/>
      <c r="U225" s="26"/>
      <c r="V225" s="28"/>
      <c r="W225" s="28"/>
      <c r="X225" s="29"/>
      <c r="Y225" s="23"/>
      <c r="Z225" s="28"/>
      <c r="AA225" s="23"/>
      <c r="AB225" s="609"/>
      <c r="AC225" s="582"/>
      <c r="AD225" s="612"/>
      <c r="AE225" s="582"/>
      <c r="AF225" s="612"/>
      <c r="AG225" s="585"/>
      <c r="AH225" s="580"/>
      <c r="AI225" s="23"/>
      <c r="AJ225" s="28"/>
      <c r="AK225" s="78"/>
      <c r="AL225" s="78"/>
      <c r="AM225" s="23"/>
      <c r="AN225" s="28"/>
    </row>
    <row r="226" spans="2:40" ht="35.25" customHeight="1" thickBot="1" x14ac:dyDescent="0.35">
      <c r="B226" s="596"/>
      <c r="C226" s="601"/>
      <c r="D226" s="613"/>
      <c r="E226" s="614"/>
      <c r="F226" s="614"/>
      <c r="G226" s="614"/>
      <c r="H226" s="366"/>
      <c r="I226" s="366"/>
      <c r="J226" s="366"/>
      <c r="K226" s="366"/>
      <c r="L226" s="366"/>
      <c r="M226" s="366"/>
      <c r="N226" s="366"/>
      <c r="O226" s="367"/>
      <c r="P226" s="367"/>
      <c r="Q226" s="367"/>
      <c r="R226" s="368"/>
      <c r="S226" s="368"/>
      <c r="T226" s="368"/>
      <c r="U226" s="368"/>
      <c r="V226" s="368"/>
      <c r="W226" s="368"/>
      <c r="X226" s="368"/>
      <c r="Y226" s="368"/>
      <c r="Z226" s="368"/>
      <c r="AA226" s="368"/>
      <c r="AB226" s="368"/>
      <c r="AC226" s="368"/>
      <c r="AD226" s="368"/>
      <c r="AE226" s="367"/>
      <c r="AF226" s="369"/>
      <c r="AG226" s="370"/>
      <c r="AH226" s="369"/>
      <c r="AI226" s="371"/>
      <c r="AJ226" s="371"/>
      <c r="AK226" s="371"/>
      <c r="AL226" s="371"/>
      <c r="AM226" s="371"/>
      <c r="AN226" s="269"/>
    </row>
    <row r="227" spans="2:40" ht="35.25" customHeight="1" thickBot="1" x14ac:dyDescent="0.35">
      <c r="B227" s="594" t="s">
        <v>589</v>
      </c>
      <c r="C227" s="48" t="s">
        <v>1</v>
      </c>
      <c r="D227" s="48" t="s">
        <v>2</v>
      </c>
      <c r="E227" s="49" t="s">
        <v>6</v>
      </c>
      <c r="F227" s="49" t="s">
        <v>7</v>
      </c>
      <c r="G227" s="49" t="s">
        <v>8</v>
      </c>
      <c r="H227" s="49" t="s">
        <v>9</v>
      </c>
      <c r="I227" s="49" t="s">
        <v>10</v>
      </c>
      <c r="J227" s="48" t="s">
        <v>11</v>
      </c>
      <c r="K227" s="48" t="s">
        <v>12</v>
      </c>
      <c r="L227" s="48" t="s">
        <v>13</v>
      </c>
      <c r="M227" s="48" t="s">
        <v>14</v>
      </c>
      <c r="N227" s="48" t="s">
        <v>15</v>
      </c>
      <c r="O227" s="48" t="s">
        <v>16</v>
      </c>
      <c r="P227" s="48" t="s">
        <v>13</v>
      </c>
      <c r="Q227" s="48" t="s">
        <v>17</v>
      </c>
      <c r="R227" s="48" t="s">
        <v>18</v>
      </c>
      <c r="S227" s="48" t="s">
        <v>19</v>
      </c>
      <c r="T227" s="48" t="s">
        <v>20</v>
      </c>
      <c r="U227" s="48" t="s">
        <v>21</v>
      </c>
      <c r="V227" s="48" t="s">
        <v>35</v>
      </c>
      <c r="W227" s="48" t="s">
        <v>36</v>
      </c>
      <c r="X227" s="48" t="s">
        <v>37</v>
      </c>
      <c r="Y227" s="48" t="s">
        <v>38</v>
      </c>
      <c r="Z227" s="48" t="s">
        <v>39</v>
      </c>
      <c r="AA227" s="49" t="s">
        <v>40</v>
      </c>
      <c r="AB227" s="48" t="s">
        <v>24</v>
      </c>
      <c r="AC227" s="49" t="s">
        <v>25</v>
      </c>
      <c r="AD227" s="49" t="s">
        <v>13</v>
      </c>
      <c r="AE227" s="49" t="s">
        <v>26</v>
      </c>
      <c r="AF227" s="49" t="s">
        <v>13</v>
      </c>
      <c r="AG227" s="48" t="s">
        <v>27</v>
      </c>
      <c r="AH227" s="49" t="s">
        <v>28</v>
      </c>
      <c r="AI227" s="48" t="s">
        <v>70</v>
      </c>
      <c r="AJ227" s="49" t="s">
        <v>30</v>
      </c>
      <c r="AK227" s="48" t="s">
        <v>31</v>
      </c>
      <c r="AL227" s="48" t="s">
        <v>32</v>
      </c>
      <c r="AM227" s="49" t="s">
        <v>33</v>
      </c>
      <c r="AN227" s="49" t="s">
        <v>34</v>
      </c>
    </row>
    <row r="228" spans="2:40" ht="21.6" thickBot="1" x14ac:dyDescent="0.35">
      <c r="B228" s="595"/>
      <c r="C228" s="597" t="s">
        <v>590</v>
      </c>
      <c r="D228" s="598"/>
      <c r="E228" s="598"/>
      <c r="F228" s="598"/>
      <c r="G228" s="598"/>
      <c r="H228" s="598"/>
      <c r="I228" s="598"/>
      <c r="J228" s="598"/>
      <c r="K228" s="598"/>
      <c r="L228" s="598"/>
      <c r="M228" s="598"/>
      <c r="N228" s="598"/>
      <c r="O228" s="598"/>
      <c r="P228" s="598"/>
      <c r="Q228" s="598"/>
      <c r="R228" s="598"/>
      <c r="S228" s="598"/>
      <c r="T228" s="598"/>
      <c r="U228" s="598"/>
      <c r="V228" s="598"/>
      <c r="W228" s="598"/>
      <c r="X228" s="598"/>
      <c r="Y228" s="598"/>
      <c r="Z228" s="598"/>
      <c r="AA228" s="598"/>
      <c r="AB228" s="598"/>
      <c r="AC228" s="598"/>
      <c r="AD228" s="598"/>
      <c r="AE228" s="598"/>
      <c r="AF228" s="598"/>
      <c r="AG228" s="598"/>
      <c r="AH228" s="599"/>
      <c r="AI228" s="50"/>
      <c r="AJ228" s="51"/>
      <c r="AK228" s="51"/>
      <c r="AL228" s="51"/>
      <c r="AM228" s="51"/>
      <c r="AN228" s="53"/>
    </row>
    <row r="229" spans="2:40" ht="35.25" customHeight="1" x14ac:dyDescent="0.3">
      <c r="B229" s="595"/>
      <c r="C229" s="600" t="s">
        <v>565</v>
      </c>
      <c r="D229" s="602">
        <v>1</v>
      </c>
      <c r="E229" s="604" t="s">
        <v>112</v>
      </c>
      <c r="F229" s="604" t="s">
        <v>328</v>
      </c>
      <c r="G229" s="604" t="s">
        <v>591</v>
      </c>
      <c r="H229" s="604" t="s">
        <v>592</v>
      </c>
      <c r="I229" s="604" t="s">
        <v>73</v>
      </c>
      <c r="J229" s="604" t="s">
        <v>93</v>
      </c>
      <c r="K229" s="606" t="s">
        <v>107</v>
      </c>
      <c r="L229" s="607">
        <f>IF(K229="","",IF(K229="Muy Baja",0.2,IF(K229="Baja",0.4,IF(K229="Media",0.6,IF(K229="Alta",0.8,IF(K229="Muy Alta",1,))))))</f>
        <v>0.6</v>
      </c>
      <c r="M229" s="604" t="s">
        <v>142</v>
      </c>
      <c r="N229" s="604" t="str">
        <f>IF(M229="","",IF(NOT(ISERROR(MATCH(M229,'[25]Tabla Impacto'!$B$37:$B$39,0))),'[25]Tabla Impacto'!$F$37&amp;"Por favor no seleccionar los criterios de impacto(Afectación Económica o presupuestal y Pérdida Reputacional)",M229))</f>
        <v xml:space="preserve">     Genera altas consecuencias sobre la entidad</v>
      </c>
      <c r="O229" s="606" t="str">
        <f>IF(OR(M229='[26]Tabla Impacto'!$F$25,M229='[26]Tabla Impacto'!$F$31),"Leve",IF(OR(M229='[26]Tabla Impacto'!$F$26,M229='[26]Tabla Impacto'!$F$32),"Menor",IF(OR(M229='[26]Tabla Impacto'!$F$27,M229='[26]Tabla Impacto'!$F$33,M229='[26]Tabla Impacto'!$F$37),"Moderado",IF(OR(M229='[26]Tabla Impacto'!$F$28,M229='[26]Tabla Impacto'!$F$34,M229='[26]Tabla Impacto'!$F$38),"Mayor",IF(OR(M229='[26]Tabla Impacto'!$F$29,M229='[26]Tabla Impacto'!$F$35,M229='[26]Tabla Impacto'!$F$39),"Catastrófico","")))))</f>
        <v>Mayor</v>
      </c>
      <c r="P229" s="607">
        <f>IF(O229="","",IF(O229="Leve",0.2,IF(O229="Menor",0.4,IF(O229="Moderado",0.6,IF(O229="Mayor",0.8,IF(O229="Catastrófico",1,))))))</f>
        <v>0.8</v>
      </c>
      <c r="Q229" s="608" t="str">
        <f>IF(OR(AND(K229="Muy Baja",O229="Leve"),AND(K229="Muy Baja",O229="Menor"),AND(K229="Baja",O229="Leve")),"Bajo",IF(OR(AND(K229="Muy baja",O229="Moderado"),AND(K229="Baja",O229="Menor"),AND(K229="Baja",O229="Moderado"),AND(K229="Media",O229="Leve"),AND(K229="Media",O229="Menor"),AND(K229="Media",O229="Moderado"),AND(K229="Alta",O229="Leve"),AND(K229="Alta",O229="Menor")),"Moderado",IF(OR(AND(K229="Muy Baja",O229="Mayor"),AND(K229="Baja",O229="Mayor"),AND(K229="Media",O229="Mayor"),AND(K229="Alta",O229="Moderado"),AND(K229="Alta",O229="Mayor"),AND(K229="Muy Alta",O229="Leve"),AND(K229="Muy Alta",O229="Menor"),AND(K229="Muy Alta",O229="Moderado"),AND(K229="Muy Alta",O229="Mayor")),"Alto",IF(OR(AND(K229="Muy Baja",O229="Catastrófico"),AND(K229="Baja",O229="Catastrófico"),AND(K229="Media",O229="Catastrófico"),AND(K229="Alta",O229="Catastrófico"),AND(K229="Muy Alta",O229="Catastrófico")),"Extremo",""))))</f>
        <v>Alto</v>
      </c>
      <c r="R229" s="14">
        <v>1</v>
      </c>
      <c r="S229" s="66" t="s">
        <v>593</v>
      </c>
      <c r="T229" s="66" t="s">
        <v>594</v>
      </c>
      <c r="U229" s="66" t="s">
        <v>78</v>
      </c>
      <c r="V229" s="66" t="s">
        <v>51</v>
      </c>
      <c r="W229" s="66" t="s">
        <v>52</v>
      </c>
      <c r="X229" s="66" t="str">
        <f>IF(AND(V229="Preventivo",W229="Automático"),"50%",IF(AND(V229="Preventivo",W229="Manual"),"40%",IF(AND(V229="Detectivo",W229="Automático"),"40%",IF(AND(V229="Detectivo",W229="Manual"),"30%",IF(AND(V229="Correctivo",W229="Automático"),"35%",IF(AND(V229="Correctivo",W229="Manual"),"25%",""))))))</f>
        <v>30%</v>
      </c>
      <c r="Y229" s="66" t="s">
        <v>95</v>
      </c>
      <c r="Z229" s="66" t="s">
        <v>54</v>
      </c>
      <c r="AA229" s="66" t="s">
        <v>55</v>
      </c>
      <c r="AB229" s="609">
        <f>IFERROR(IF(U229="Probabilidad",(L229-(+L229*X229)),IF(U229="Impacto",L229,"")),"")</f>
        <v>0.42</v>
      </c>
      <c r="AC229" s="606" t="str">
        <f>IFERROR(IF(AB229="","",IF(AB229&lt;=0.2,"Muy Baja",IF(AB229&lt;=0.4,"Baja",IF(AB229&lt;=0.6,"Media",IF(AB229&lt;=0.8,"Alta","Muy Alta"))))),"")</f>
        <v>Media</v>
      </c>
      <c r="AD229" s="611">
        <f>+AB229</f>
        <v>0.42</v>
      </c>
      <c r="AE229" s="606" t="str">
        <f>IFERROR(IF(AF229="","",IF(AF229&lt;=0.2,"Leve",IF(AF229&lt;=0.4,"Menor",IF(AF229&lt;=0.6,"Moderado",IF(AF229&lt;=0.8,"Mayor","Catastrófico"))))),"")</f>
        <v>Mayor</v>
      </c>
      <c r="AF229" s="611">
        <f>IFERROR(IF(U229="Impacto",(P229-(+P229*X229)),IF(U229="Probabilidad",P229,"")),"")</f>
        <v>0.8</v>
      </c>
      <c r="AG229" s="608" t="str">
        <f>IFERROR(IF(OR(AND(AC229="Muy Baja",AE229="Leve"),AND(AC229="Muy Baja",AE229="Menor"),AND(AC229="Baja",AE229="Leve")),"Bajo",IF(OR(AND(AC229="Muy baja",AE229="Moderado"),AND(AC229="Baja",AE229="Menor"),AND(AC229="Baja",AE229="Moderado"),AND(AC229="Media",AE229="Leve"),AND(AC229="Media",AE229="Menor"),AND(AC229="Media",AE229="Moderado"),AND(AC229="Alta",AE229="Leve"),AND(AC229="Alta",AE229="Menor")),"Moderado",IF(OR(AND(AC229="Muy Baja",AE229="Mayor"),AND(AC229="Baja",AE229="Mayor"),AND(AC229="Media",AE229="Mayor"),AND(AC229="Alta",AE229="Moderado"),AND(AC229="Alta",AE229="Mayor"),AND(AC229="Muy Alta",AE229="Leve"),AND(AC229="Muy Alta",AE229="Menor"),AND(AC229="Muy Alta",AE229="Moderado"),AND(AC229="Muy Alta",AE229="Mayor")),"Alto",IF(OR(AND(AC229="Muy Baja",AE229="Catastrófico"),AND(AC229="Baja",AE229="Catastrófico"),AND(AC229="Media",AE229="Catastrófico"),AND(AC229="Alta",AE229="Catastrófico"),AND(AC229="Muy Alta",AE229="Catastrófico")),"Extremo","")))),"")</f>
        <v>Alto</v>
      </c>
      <c r="AH229" s="605" t="s">
        <v>91</v>
      </c>
      <c r="AI229" s="11"/>
      <c r="AJ229" s="17"/>
      <c r="AK229" s="145"/>
      <c r="AL229" s="145"/>
      <c r="AM229" s="11"/>
      <c r="AN229" s="17"/>
    </row>
    <row r="230" spans="2:40" ht="35.25" customHeight="1" x14ac:dyDescent="0.3">
      <c r="B230" s="595"/>
      <c r="C230" s="600"/>
      <c r="D230" s="603"/>
      <c r="E230" s="605"/>
      <c r="F230" s="605"/>
      <c r="G230" s="605"/>
      <c r="H230" s="605"/>
      <c r="I230" s="605"/>
      <c r="J230" s="605"/>
      <c r="K230" s="582"/>
      <c r="L230" s="583"/>
      <c r="M230" s="605" t="s">
        <v>142</v>
      </c>
      <c r="N230" s="605" t="str">
        <f>IF(M230="","",IF(NOT(ISERROR(MATCH(M230,'[25]Tabla Impacto'!$B$37:$B$39,0))),'[25]Tabla Impacto'!$F$37&amp;"Por favor no seleccionar los criterios de impacto(Afectación Económica o presupuestal y Pérdida Reputacional)",M230))</f>
        <v xml:space="preserve">     Genera altas consecuencias sobre la entidad</v>
      </c>
      <c r="O230" s="582"/>
      <c r="P230" s="583"/>
      <c r="Q230" s="585"/>
      <c r="R230" s="26">
        <v>2</v>
      </c>
      <c r="S230" s="66" t="s">
        <v>595</v>
      </c>
      <c r="T230" s="66" t="s">
        <v>596</v>
      </c>
      <c r="U230" s="66" t="s">
        <v>78</v>
      </c>
      <c r="V230" s="66" t="s">
        <v>84</v>
      </c>
      <c r="W230" s="66" t="s">
        <v>52</v>
      </c>
      <c r="X230" s="66" t="str">
        <f t="shared" ref="X230" si="110">IF(AND(V230="Preventivo",W230="Automático"),"50%",IF(AND(V230="Preventivo",W230="Manual"),"40%",IF(AND(V230="Detectivo",W230="Automático"),"40%",IF(AND(V230="Detectivo",W230="Manual"),"30%",IF(AND(V230="Correctivo",W230="Automático"),"35%",IF(AND(V230="Correctivo",W230="Manual"),"25%",""))))))</f>
        <v>40%</v>
      </c>
      <c r="Y230" s="66" t="s">
        <v>53</v>
      </c>
      <c r="Z230" s="66" t="s">
        <v>54</v>
      </c>
      <c r="AA230" s="66" t="s">
        <v>55</v>
      </c>
      <c r="AB230" s="610"/>
      <c r="AC230" s="582"/>
      <c r="AD230" s="612"/>
      <c r="AE230" s="582"/>
      <c r="AF230" s="612"/>
      <c r="AG230" s="585"/>
      <c r="AH230" s="580"/>
      <c r="AI230" s="23"/>
      <c r="AJ230" s="28"/>
      <c r="AK230" s="78"/>
      <c r="AL230" s="78"/>
      <c r="AM230" s="23"/>
      <c r="AN230" s="28"/>
    </row>
    <row r="231" spans="2:40" ht="35.25" customHeight="1" thickBot="1" x14ac:dyDescent="0.35">
      <c r="B231" s="596"/>
      <c r="C231" s="601"/>
      <c r="D231" s="613"/>
      <c r="E231" s="614"/>
      <c r="F231" s="614"/>
      <c r="G231" s="614"/>
      <c r="H231" s="366"/>
      <c r="I231" s="366"/>
      <c r="J231" s="366"/>
      <c r="K231" s="366"/>
      <c r="L231" s="366"/>
      <c r="M231" s="366"/>
      <c r="N231" s="366"/>
      <c r="O231" s="367"/>
      <c r="P231" s="367"/>
      <c r="Q231" s="367"/>
      <c r="R231" s="368"/>
      <c r="S231" s="368"/>
      <c r="T231" s="368"/>
      <c r="U231" s="368"/>
      <c r="V231" s="368"/>
      <c r="W231" s="368"/>
      <c r="X231" s="368"/>
      <c r="Y231" s="368"/>
      <c r="Z231" s="368"/>
      <c r="AA231" s="368"/>
      <c r="AB231" s="368"/>
      <c r="AC231" s="368"/>
      <c r="AD231" s="368"/>
      <c r="AE231" s="367"/>
      <c r="AF231" s="369"/>
      <c r="AG231" s="370"/>
      <c r="AH231" s="369"/>
      <c r="AI231" s="371"/>
      <c r="AJ231" s="371"/>
      <c r="AK231" s="371"/>
      <c r="AL231" s="371"/>
      <c r="AM231" s="371"/>
      <c r="AN231" s="269"/>
    </row>
    <row r="232" spans="2:40" ht="37.5" customHeight="1" thickBot="1" x14ac:dyDescent="0.35">
      <c r="B232" s="989" t="s">
        <v>377</v>
      </c>
      <c r="C232" s="68" t="s">
        <v>378</v>
      </c>
      <c r="D232" s="68" t="s">
        <v>2</v>
      </c>
      <c r="E232" s="69" t="s">
        <v>6</v>
      </c>
      <c r="F232" s="69" t="s">
        <v>7</v>
      </c>
      <c r="G232" s="69" t="s">
        <v>8</v>
      </c>
      <c r="H232" s="69" t="s">
        <v>9</v>
      </c>
      <c r="I232" s="69" t="s">
        <v>10</v>
      </c>
      <c r="J232" s="68" t="s">
        <v>11</v>
      </c>
      <c r="K232" s="68" t="s">
        <v>12</v>
      </c>
      <c r="L232" s="68" t="s">
        <v>13</v>
      </c>
      <c r="M232" s="68" t="s">
        <v>14</v>
      </c>
      <c r="N232" s="68" t="s">
        <v>15</v>
      </c>
      <c r="O232" s="68" t="s">
        <v>16</v>
      </c>
      <c r="P232" s="68" t="s">
        <v>13</v>
      </c>
      <c r="Q232" s="68" t="s">
        <v>17</v>
      </c>
      <c r="R232" s="68" t="s">
        <v>18</v>
      </c>
      <c r="S232" s="68" t="s">
        <v>19</v>
      </c>
      <c r="T232" s="68" t="s">
        <v>20</v>
      </c>
      <c r="U232" s="68" t="s">
        <v>21</v>
      </c>
      <c r="V232" s="68" t="s">
        <v>35</v>
      </c>
      <c r="W232" s="68" t="s">
        <v>36</v>
      </c>
      <c r="X232" s="68" t="s">
        <v>37</v>
      </c>
      <c r="Y232" s="68" t="s">
        <v>38</v>
      </c>
      <c r="Z232" s="68" t="s">
        <v>39</v>
      </c>
      <c r="AA232" s="69" t="s">
        <v>40</v>
      </c>
      <c r="AB232" s="68" t="s">
        <v>24</v>
      </c>
      <c r="AC232" s="68" t="s">
        <v>25</v>
      </c>
      <c r="AD232" s="69" t="s">
        <v>13</v>
      </c>
      <c r="AE232" s="68" t="s">
        <v>26</v>
      </c>
      <c r="AF232" s="69" t="s">
        <v>13</v>
      </c>
      <c r="AG232" s="68" t="s">
        <v>27</v>
      </c>
      <c r="AH232" s="69" t="s">
        <v>28</v>
      </c>
      <c r="AI232" s="68" t="s">
        <v>70</v>
      </c>
      <c r="AJ232" s="69" t="s">
        <v>30</v>
      </c>
      <c r="AK232" s="68" t="s">
        <v>31</v>
      </c>
      <c r="AL232" s="68" t="s">
        <v>32</v>
      </c>
      <c r="AM232" s="69" t="s">
        <v>33</v>
      </c>
      <c r="AN232" s="69" t="s">
        <v>34</v>
      </c>
    </row>
    <row r="233" spans="2:40" ht="21" customHeight="1" thickBot="1" x14ac:dyDescent="0.35">
      <c r="B233" s="990"/>
      <c r="C233" s="992" t="s">
        <v>566</v>
      </c>
      <c r="D233" s="963"/>
      <c r="E233" s="963"/>
      <c r="F233" s="963"/>
      <c r="G233" s="963"/>
      <c r="H233" s="963"/>
      <c r="I233" s="963"/>
      <c r="J233" s="963"/>
      <c r="K233" s="963"/>
      <c r="L233" s="963"/>
      <c r="M233" s="963"/>
      <c r="N233" s="963"/>
      <c r="O233" s="963"/>
      <c r="P233" s="963"/>
      <c r="Q233" s="963"/>
      <c r="R233" s="963"/>
      <c r="S233" s="963"/>
      <c r="T233" s="963"/>
      <c r="U233" s="963"/>
      <c r="V233" s="963"/>
      <c r="W233" s="963"/>
      <c r="X233" s="963"/>
      <c r="Y233" s="963"/>
      <c r="Z233" s="963"/>
      <c r="AA233" s="963"/>
      <c r="AB233" s="963"/>
      <c r="AC233" s="963"/>
      <c r="AD233" s="963"/>
      <c r="AE233" s="963"/>
      <c r="AF233" s="963"/>
      <c r="AG233" s="963"/>
      <c r="AH233" s="963"/>
      <c r="AI233" s="70"/>
      <c r="AJ233" s="70"/>
      <c r="AK233" s="70"/>
      <c r="AL233" s="70"/>
      <c r="AM233" s="70"/>
      <c r="AN233" s="70"/>
    </row>
    <row r="234" spans="2:40" ht="187.2" x14ac:dyDescent="0.3">
      <c r="B234" s="990"/>
      <c r="C234" s="993" t="s">
        <v>426</v>
      </c>
      <c r="D234" s="215">
        <v>1</v>
      </c>
      <c r="E234" s="232" t="s">
        <v>379</v>
      </c>
      <c r="F234" s="232" t="s">
        <v>427</v>
      </c>
      <c r="G234" s="232" t="s">
        <v>428</v>
      </c>
      <c r="H234" s="232" t="s">
        <v>429</v>
      </c>
      <c r="I234" s="244" t="s">
        <v>73</v>
      </c>
      <c r="J234" s="244" t="s">
        <v>380</v>
      </c>
      <c r="K234" s="416" t="s">
        <v>107</v>
      </c>
      <c r="L234" s="413">
        <f>_xlfn.IFNA(VLOOKUP(K234,[27]Aux!$A$2:$B$6,2,FALSE)," ")</f>
        <v>0.6</v>
      </c>
      <c r="M234" s="412" t="s">
        <v>103</v>
      </c>
      <c r="N234" s="412" t="s">
        <v>103</v>
      </c>
      <c r="O234" s="417" t="s">
        <v>104</v>
      </c>
      <c r="P234" s="414">
        <f>_xlfn.IFNA(VLOOKUP(O234,[27]Aux!$C$2:$D$6,2,FALSE)," ")</f>
        <v>0.6</v>
      </c>
      <c r="Q234" s="415" t="str">
        <f t="array" ref="Q234">_xlfn.IFNA(INDEX('[27]Riesgo Inherente'!$N$12:$N$36,MATCH(K234&amp;O234,'[27]Riesgo Inherente'!$K$12:$K$36&amp;'[27]Riesgo Inherente'!$L$12:$L$36,0),0)," ")</f>
        <v>Moderado</v>
      </c>
      <c r="R234" s="375">
        <v>1</v>
      </c>
      <c r="S234" s="244" t="s">
        <v>430</v>
      </c>
      <c r="T234" s="244" t="s">
        <v>384</v>
      </c>
      <c r="U234" s="376" t="s">
        <v>78</v>
      </c>
      <c r="V234" s="377" t="s">
        <v>84</v>
      </c>
      <c r="W234" s="377" t="s">
        <v>52</v>
      </c>
      <c r="X234" s="378">
        <f>_xlfn.IFNA(VLOOKUP(V234,[27]Aux!$G$2:$H$4,2,FALSE)+VLOOKUP(W234,[27]Aux!$I$2:$J$3,2,FALSE)," ")</f>
        <v>0.4</v>
      </c>
      <c r="Y234" s="376" t="s">
        <v>53</v>
      </c>
      <c r="Z234" s="377" t="s">
        <v>385</v>
      </c>
      <c r="AA234" s="375" t="s">
        <v>106</v>
      </c>
      <c r="AB234" s="40">
        <v>0.36</v>
      </c>
      <c r="AC234" s="379" t="s">
        <v>47</v>
      </c>
      <c r="AD234" s="29">
        <v>0.36</v>
      </c>
      <c r="AE234" s="102" t="s">
        <v>119</v>
      </c>
      <c r="AF234" s="29">
        <v>0.8</v>
      </c>
      <c r="AG234" s="25" t="str">
        <f>IFERROR(IF(OR(AND(AC234="Muy Baja",AE234="Leve"),AND(AC234="Muy Baja",AE234="Menor"),AND(AC234="Baja",AE234="Leve")),"Bajo",IF(OR(AND(AC234="Muy baja",AE234="Moderado"),AND(AC234="Baja",AE234="Menor"),AND(AC234="Baja",AE234="Moderado"),AND(AC234="Media",AE234="Leve"),AND(AC234="Media",AE234="Menor"),AND(AC234="Media",AE234="Moderado"),AND(AC234="Alta",AE234="Leve"),AND(AC234="Alta",AE234="Menor")),"Moderado",IF(OR(AND(AC234="Muy Baja",AE234="Mayor"),AND(AC234="Baja",AE234="Mayor"),AND(AC234="Media",AE234="Mayor"),AND(AC234="Alta",AE234="Moderado"),AND(AC234="Alta",AE234="Mayor"),AND(AC234="Muy Alta",AE234="Leve"),AND(AC234="Muy Alta",AE234="Menor"),AND(AC234="Muy Alta",AE234="Moderado"),AND(AC234="Muy Alta",AE234="Mayor")),"Alto",IF(OR(AND(AC234="Muy Baja",AE234="Catastrófico"),AND(AC234="Baja",AE234="Catastrófico"),AND(AC234="Media",AE234="Catastrófico"),AND(AC234="Alta",AE234="Catastrófico"),AND(AC234="Muy Alta",AE234="Catastrófico")),"Extremo","")))),"")</f>
        <v>Alto</v>
      </c>
      <c r="AH234" s="372" t="s">
        <v>381</v>
      </c>
      <c r="AI234" s="372" t="s">
        <v>431</v>
      </c>
      <c r="AJ234" s="372" t="s">
        <v>382</v>
      </c>
      <c r="AK234" s="373">
        <v>45658</v>
      </c>
      <c r="AL234" s="373">
        <v>45809</v>
      </c>
      <c r="AM234" s="372" t="s">
        <v>383</v>
      </c>
      <c r="AN234" s="372" t="s">
        <v>109</v>
      </c>
    </row>
    <row r="235" spans="2:40" ht="100.8" x14ac:dyDescent="0.3">
      <c r="B235" s="990"/>
      <c r="C235" s="993"/>
      <c r="D235" s="215">
        <v>2</v>
      </c>
      <c r="E235" s="232" t="s">
        <v>379</v>
      </c>
      <c r="F235" s="232" t="s">
        <v>432</v>
      </c>
      <c r="G235" s="232" t="s">
        <v>433</v>
      </c>
      <c r="H235" s="232" t="s">
        <v>434</v>
      </c>
      <c r="I235" s="244" t="s">
        <v>73</v>
      </c>
      <c r="J235" s="244" t="s">
        <v>380</v>
      </c>
      <c r="K235" s="416" t="s">
        <v>107</v>
      </c>
      <c r="L235" s="413">
        <f>_xlfn.IFNA(VLOOKUP(K235,[27]Aux!$A$2:$B$6,2,FALSE)," ")</f>
        <v>0.6</v>
      </c>
      <c r="M235" s="98" t="s">
        <v>118</v>
      </c>
      <c r="N235" s="98" t="s">
        <v>118</v>
      </c>
      <c r="O235" s="417" t="s">
        <v>119</v>
      </c>
      <c r="P235" s="414">
        <v>0.8</v>
      </c>
      <c r="Q235" s="415" t="str">
        <f t="array" ref="Q235">_xlfn.IFNA(INDEX('[27]Riesgo Inherente'!$N$12:$N$36,MATCH(K235&amp;O235,'[27]Riesgo Inherente'!$K$12:$K$36&amp;'[27]Riesgo Inherente'!$L$12:$L$36,0),0)," ")</f>
        <v>Alto</v>
      </c>
      <c r="R235" s="374">
        <v>1</v>
      </c>
      <c r="S235" s="422" t="s">
        <v>386</v>
      </c>
      <c r="T235" s="374" t="s">
        <v>435</v>
      </c>
      <c r="U235" s="380" t="s">
        <v>78</v>
      </c>
      <c r="V235" s="381" t="s">
        <v>84</v>
      </c>
      <c r="W235" s="381" t="s">
        <v>52</v>
      </c>
      <c r="X235" s="382">
        <f>_xlfn.IFNA(VLOOKUP(V235,[27]Aux!$G$2:$H$4,2,FALSE)+VLOOKUP(W235,[27]Aux!$I$2:$J$3,2,FALSE)," ")</f>
        <v>0.4</v>
      </c>
      <c r="Y235" s="380" t="s">
        <v>53</v>
      </c>
      <c r="Z235" s="381" t="s">
        <v>385</v>
      </c>
      <c r="AA235" s="374" t="s">
        <v>106</v>
      </c>
      <c r="AB235" s="29">
        <v>0.36</v>
      </c>
      <c r="AC235" s="379" t="s">
        <v>47</v>
      </c>
      <c r="AD235" s="29">
        <v>0.36</v>
      </c>
      <c r="AE235" s="102" t="s">
        <v>119</v>
      </c>
      <c r="AF235" s="29">
        <v>0.8</v>
      </c>
      <c r="AG235" s="25" t="str">
        <f>IFERROR(IF(OR(AND(AC235="Muy Baja",AE235="Leve"),AND(AC235="Muy Baja",AE235="Menor"),AND(AC235="Baja",AE235="Leve")),"Bajo",IF(OR(AND(AC235="Muy baja",AE235="Moderado"),AND(AC235="Baja",AE235="Menor"),AND(AC235="Baja",AE235="Moderado"),AND(AC235="Media",AE235="Leve"),AND(AC235="Media",AE235="Menor"),AND(AC235="Media",AE235="Moderado"),AND(AC235="Alta",AE235="Leve"),AND(AC235="Alta",AE235="Menor")),"Moderado",IF(OR(AND(AC235="Muy Baja",AE235="Mayor"),AND(AC235="Baja",AE235="Mayor"),AND(AC235="Media",AE235="Mayor"),AND(AC235="Alta",AE235="Moderado"),AND(AC235="Alta",AE235="Mayor"),AND(AC235="Muy Alta",AE235="Leve"),AND(AC235="Muy Alta",AE235="Menor"),AND(AC235="Muy Alta",AE235="Moderado"),AND(AC235="Muy Alta",AE235="Mayor")),"Alto",IF(OR(AND(AC235="Muy Baja",AE235="Catastrófico"),AND(AC235="Baja",AE235="Catastrófico"),AND(AC235="Media",AE235="Catastrófico"),AND(AC235="Alta",AE235="Catastrófico"),AND(AC235="Muy Alta",AE235="Catastrófico")),"Extremo","")))),"")</f>
        <v>Alto</v>
      </c>
      <c r="AH235" s="372" t="s">
        <v>381</v>
      </c>
      <c r="AI235" s="383" t="s">
        <v>387</v>
      </c>
      <c r="AJ235" s="383" t="s">
        <v>382</v>
      </c>
      <c r="AK235" s="421">
        <v>45658</v>
      </c>
      <c r="AL235" s="421">
        <v>45809</v>
      </c>
      <c r="AM235" s="383" t="s">
        <v>383</v>
      </c>
      <c r="AN235" s="383" t="s">
        <v>109</v>
      </c>
    </row>
    <row r="236" spans="2:40" ht="36.75" customHeight="1" thickBot="1" x14ac:dyDescent="0.35">
      <c r="B236" s="991"/>
      <c r="C236" s="384"/>
      <c r="D236" s="981"/>
      <c r="E236" s="982"/>
      <c r="F236" s="982"/>
      <c r="G236" s="982"/>
      <c r="H236" s="982"/>
      <c r="I236" s="982"/>
      <c r="J236" s="982"/>
      <c r="K236" s="982"/>
      <c r="L236" s="982"/>
      <c r="M236" s="982"/>
      <c r="N236" s="982"/>
      <c r="O236" s="982"/>
      <c r="P236" s="982"/>
      <c r="Q236" s="385"/>
      <c r="R236" s="1012"/>
      <c r="S236" s="1013"/>
      <c r="T236" s="1013"/>
      <c r="U236" s="1013"/>
      <c r="V236" s="1013"/>
      <c r="W236" s="1013"/>
      <c r="X236" s="1013"/>
      <c r="Y236" s="1013"/>
      <c r="Z236" s="1014"/>
      <c r="AA236" s="385"/>
      <c r="AB236" s="1013"/>
      <c r="AC236" s="1013"/>
      <c r="AD236" s="1013"/>
      <c r="AE236" s="1013"/>
      <c r="AF236" s="1013"/>
      <c r="AG236" s="1013"/>
      <c r="AH236" s="1014"/>
      <c r="AI236" s="386"/>
      <c r="AJ236" s="386"/>
      <c r="AK236" s="386"/>
      <c r="AL236" s="386"/>
      <c r="AM236" s="386"/>
      <c r="AN236" s="387"/>
    </row>
    <row r="237" spans="2:40" ht="30.75" customHeight="1" thickBot="1" x14ac:dyDescent="0.35">
      <c r="B237" s="595" t="s">
        <v>388</v>
      </c>
      <c r="C237" s="68" t="s">
        <v>378</v>
      </c>
      <c r="D237" s="68" t="s">
        <v>2</v>
      </c>
      <c r="E237" s="69" t="s">
        <v>6</v>
      </c>
      <c r="F237" s="69" t="s">
        <v>7</v>
      </c>
      <c r="G237" s="69" t="s">
        <v>8</v>
      </c>
      <c r="H237" s="69" t="s">
        <v>9</v>
      </c>
      <c r="I237" s="69" t="s">
        <v>10</v>
      </c>
      <c r="J237" s="68" t="s">
        <v>11</v>
      </c>
      <c r="K237" s="68" t="s">
        <v>12</v>
      </c>
      <c r="L237" s="68" t="s">
        <v>13</v>
      </c>
      <c r="M237" s="68" t="s">
        <v>14</v>
      </c>
      <c r="N237" s="68" t="s">
        <v>15</v>
      </c>
      <c r="O237" s="68" t="s">
        <v>16</v>
      </c>
      <c r="P237" s="68" t="s">
        <v>13</v>
      </c>
      <c r="Q237" s="68" t="s">
        <v>17</v>
      </c>
      <c r="R237" s="68" t="s">
        <v>18</v>
      </c>
      <c r="S237" s="68" t="s">
        <v>19</v>
      </c>
      <c r="T237" s="68" t="s">
        <v>20</v>
      </c>
      <c r="U237" s="68" t="s">
        <v>21</v>
      </c>
      <c r="V237" s="68" t="s">
        <v>35</v>
      </c>
      <c r="W237" s="68" t="s">
        <v>36</v>
      </c>
      <c r="X237" s="68" t="s">
        <v>37</v>
      </c>
      <c r="Y237" s="68" t="s">
        <v>38</v>
      </c>
      <c r="Z237" s="68" t="s">
        <v>39</v>
      </c>
      <c r="AA237" s="69" t="s">
        <v>40</v>
      </c>
      <c r="AB237" s="68" t="s">
        <v>24</v>
      </c>
      <c r="AC237" s="68" t="s">
        <v>25</v>
      </c>
      <c r="AD237" s="69" t="s">
        <v>13</v>
      </c>
      <c r="AE237" s="68" t="s">
        <v>26</v>
      </c>
      <c r="AF237" s="69" t="s">
        <v>13</v>
      </c>
      <c r="AG237" s="68" t="s">
        <v>27</v>
      </c>
      <c r="AH237" s="69" t="s">
        <v>28</v>
      </c>
      <c r="AI237" s="68" t="s">
        <v>70</v>
      </c>
      <c r="AJ237" s="69" t="s">
        <v>30</v>
      </c>
      <c r="AK237" s="68" t="s">
        <v>31</v>
      </c>
      <c r="AL237" s="68" t="s">
        <v>32</v>
      </c>
      <c r="AM237" s="69" t="s">
        <v>33</v>
      </c>
      <c r="AN237" s="69" t="s">
        <v>34</v>
      </c>
    </row>
    <row r="238" spans="2:40" ht="22.5" customHeight="1" thickBot="1" x14ac:dyDescent="0.35">
      <c r="B238" s="595"/>
      <c r="C238" s="992" t="s">
        <v>568</v>
      </c>
      <c r="D238" s="963"/>
      <c r="E238" s="963"/>
      <c r="F238" s="963"/>
      <c r="G238" s="963"/>
      <c r="H238" s="963"/>
      <c r="I238" s="963"/>
      <c r="J238" s="963"/>
      <c r="K238" s="963"/>
      <c r="L238" s="963"/>
      <c r="M238" s="963"/>
      <c r="N238" s="963"/>
      <c r="O238" s="963"/>
      <c r="P238" s="963"/>
      <c r="Q238" s="963"/>
      <c r="R238" s="963"/>
      <c r="S238" s="963"/>
      <c r="T238" s="963"/>
      <c r="U238" s="963"/>
      <c r="V238" s="963"/>
      <c r="W238" s="963"/>
      <c r="X238" s="963"/>
      <c r="Y238" s="963"/>
      <c r="Z238" s="963"/>
      <c r="AA238" s="963"/>
      <c r="AB238" s="963"/>
      <c r="AC238" s="963"/>
      <c r="AD238" s="963"/>
      <c r="AE238" s="963"/>
      <c r="AF238" s="963"/>
      <c r="AG238" s="963"/>
      <c r="AH238" s="963"/>
      <c r="AI238" s="333"/>
      <c r="AJ238" s="333"/>
      <c r="AK238" s="333"/>
      <c r="AL238" s="333"/>
      <c r="AM238" s="333"/>
      <c r="AN238" s="333"/>
    </row>
    <row r="239" spans="2:40" ht="47.25" customHeight="1" x14ac:dyDescent="0.3">
      <c r="B239" s="595"/>
      <c r="C239" s="593" t="s">
        <v>582</v>
      </c>
      <c r="D239" s="602">
        <v>1</v>
      </c>
      <c r="E239" s="604" t="s">
        <v>42</v>
      </c>
      <c r="F239" s="604" t="s">
        <v>583</v>
      </c>
      <c r="G239" s="604" t="s">
        <v>584</v>
      </c>
      <c r="H239" s="604" t="s">
        <v>585</v>
      </c>
      <c r="I239" s="604" t="s">
        <v>73</v>
      </c>
      <c r="J239" s="604" t="s">
        <v>93</v>
      </c>
      <c r="K239" s="1015" t="s">
        <v>107</v>
      </c>
      <c r="L239" s="607">
        <f>IF(K239="","",IF(K239="Muy Baja",0.2,IF(K239="Baja",0.4,IF(K239="Media",0.6,IF(K239="Alta",0.8,IF(K239="Muy Alta",1,))))))</f>
        <v>0.6</v>
      </c>
      <c r="M239" s="604" t="s">
        <v>256</v>
      </c>
      <c r="N239" s="604" t="str">
        <f>IF(M239="","",IF(NOT(ISERROR(MATCH(M239,'[28]Tabla Impacto'!$B$37:$B$39,0))),'[28]Tabla Impacto'!$F$37&amp;"Por favor no seleccionar los criterios de impacto(Afectación Económica o presupuestal y Pérdida Reputacional)",M239))</f>
        <v xml:space="preserve">     El riesgo afecta la imagen de la entidad con algunos usuarios de relevancia frente al logro de los objetivos</v>
      </c>
      <c r="O239" s="606" t="str">
        <f>IF(OR(M239='[29]Tabla Impacto'!$F$25,M239='[29]Tabla Impacto'!$F$31),"Leve",IF(OR(M239='[29]Tabla Impacto'!$F$26,M239='[29]Tabla Impacto'!$F$32),"Menor",IF(OR(M239='[29]Tabla Impacto'!$F$27,M239='[29]Tabla Impacto'!$F$33,M239='[29]Tabla Impacto'!$F$37),"Moderado",IF(OR(M239='[29]Tabla Impacto'!$F$28,M239='[29]Tabla Impacto'!$F$34,M239='[29]Tabla Impacto'!$F$38),"Mayor",IF(OR(M239='[29]Tabla Impacto'!$F$29,M239='[29]Tabla Impacto'!$F$35,M239='[29]Tabla Impacto'!$F$39),"Catastrófico","")))))</f>
        <v>Moderado</v>
      </c>
      <c r="P239" s="607">
        <f>IF(O239="","",IF(O239="Leve",0.2,IF(O239="Menor",0.4,IF(O239="Moderado",0.6,IF(O239="Mayor",0.8,IF(O239="Catastrófico",1,))))))</f>
        <v>0.6</v>
      </c>
      <c r="Q239" s="765" t="str">
        <f>IF(OR(AND(K239="Muy Baja",O239="Leve"),AND(K239="Muy Baja",O239="Menor"),AND(K239="Baja",O239="Leve")),"Bajo",IF(OR(AND(K239="Muy baja",O239="Moderado"),AND(K239="Baja",O239="Menor"),AND(K239="Baja",O239="Moderado"),AND(K239="Media",O239="Leve"),AND(K239="Media",O239="Menor"),AND(K239="Media",O239="Moderado"),AND(K239="Alta",O239="Leve"),AND(K239="Alta",O239="Menor")),"Moderado",IF(OR(AND(K239="Muy Baja",O239="Mayor"),AND(K239="Baja",O239="Mayor"),AND(K239="Media",O239="Mayor"),AND(K239="Alta",O239="Moderado"),AND(K239="Alta",O239="Mayor"),AND(K239="Muy Alta",O239="Leve"),AND(K239="Muy Alta",O239="Menor"),AND(K239="Muy Alta",O239="Moderado"),AND(K239="Muy Alta",O239="Mayor")),"Alto",IF(OR(AND(K239="Muy Baja",O239="Catastrófico"),AND(K239="Baja",O239="Catastrófico"),AND(K239="Media",O239="Catastrófico"),AND(K239="Alta",O239="Catastrófico"),AND(K239="Muy Alta",O239="Catastrófico")),"Extremo",""))))</f>
        <v>Moderado</v>
      </c>
      <c r="R239" s="14">
        <v>1</v>
      </c>
      <c r="S239" s="66" t="s">
        <v>586</v>
      </c>
      <c r="T239" s="66" t="s">
        <v>587</v>
      </c>
      <c r="U239" s="14" t="str">
        <f>IF(OR(V239="Preventivo",V239="Detectivo"),"Probabilidad",IF(V239="Correctivo","Impacto",""))</f>
        <v>Probabilidad</v>
      </c>
      <c r="V239" s="17" t="s">
        <v>84</v>
      </c>
      <c r="W239" s="17" t="s">
        <v>52</v>
      </c>
      <c r="X239" s="18" t="str">
        <f>IF(AND(V239="Preventivo",W239="Automático"),"50%",IF(AND(V239="Preventivo",W239="Manual"),"40%",IF(AND(V239="Detectivo",W239="Automático"),"40%",IF(AND(V239="Detectivo",W239="Manual"),"30%",IF(AND(V239="Correctivo",W239="Automático"),"35%",IF(AND(V239="Correctivo",W239="Manual"),"25%",""))))))</f>
        <v>40%</v>
      </c>
      <c r="Y239" s="11" t="s">
        <v>95</v>
      </c>
      <c r="Z239" s="17" t="s">
        <v>54</v>
      </c>
      <c r="AA239" s="11" t="s">
        <v>55</v>
      </c>
      <c r="AB239" s="609">
        <f>IFERROR(IF(U239="Probabilidad",(L239-(+L239*X239)),IF(U239="Impacto",L239,"")),"")</f>
        <v>0.36</v>
      </c>
      <c r="AC239" s="606" t="str">
        <f>IFERROR(IF(AB239="","",IF(AB239&lt;=0.2,"Muy Baja",IF(AB239&lt;=0.4,"Baja",IF(AB239&lt;=0.6,"Media",IF(AB239&lt;=0.8,"Alta","Muy Alta"))))),"")</f>
        <v>Baja</v>
      </c>
      <c r="AD239" s="611">
        <f>+AB239</f>
        <v>0.36</v>
      </c>
      <c r="AE239" s="606" t="str">
        <f>IFERROR(IF(AF239="","",IF(AF239&lt;=0.2,"Leve",IF(AF239&lt;=0.4,"Menor",IF(AF239&lt;=0.6,"Moderado",IF(AF239&lt;=0.8,"Mayor","Catastrófico"))))),"")</f>
        <v>Moderado</v>
      </c>
      <c r="AF239" s="611">
        <f>IFERROR(IF(U239="Impacto",(P239-(+P239*X239)),IF(U239="Probabilidad",P239,"")),"")</f>
        <v>0.6</v>
      </c>
      <c r="AG239" s="608" t="str">
        <f>IFERROR(IF(OR(AND(AC239="Muy Baja",AE239="Leve"),AND(AC239="Muy Baja",AE239="Menor"),AND(AC239="Baja",AE239="Leve")),"Bajo",IF(OR(AND(AC239="Muy baja",AE239="Moderado"),AND(AC239="Baja",AE239="Menor"),AND(AC239="Baja",AE239="Moderado"),AND(AC239="Media",AE239="Leve"),AND(AC239="Media",AE239="Menor"),AND(AC239="Media",AE239="Moderado"),AND(AC239="Alta",AE239="Leve"),AND(AC239="Alta",AE239="Menor")),"Moderado",IF(OR(AND(AC239="Muy Baja",AE239="Mayor"),AND(AC239="Baja",AE239="Mayor"),AND(AC239="Media",AE239="Mayor"),AND(AC239="Alta",AE239="Moderado"),AND(AC239="Alta",AE239="Mayor"),AND(AC239="Muy Alta",AE239="Leve"),AND(AC239="Muy Alta",AE239="Menor"),AND(AC239="Muy Alta",AE239="Moderado"),AND(AC239="Muy Alta",AE239="Mayor")),"Alto",IF(OR(AND(AC239="Muy Baja",AE239="Catastrófico"),AND(AC239="Baja",AE239="Catastrófico"),AND(AC239="Media",AE239="Catastrófico"),AND(AC239="Alta",AE239="Catastrófico"),AND(AC239="Muy Alta",AE239="Catastrófico")),"Extremo","")))),"")</f>
        <v>Moderado</v>
      </c>
      <c r="AH239" s="1011" t="s">
        <v>91</v>
      </c>
      <c r="AI239" s="11"/>
      <c r="AJ239" s="17"/>
      <c r="AK239" s="145"/>
      <c r="AL239" s="145"/>
      <c r="AM239" s="11"/>
      <c r="AN239" s="17"/>
    </row>
    <row r="240" spans="2:40" ht="47.25" customHeight="1" x14ac:dyDescent="0.3">
      <c r="B240" s="595"/>
      <c r="C240" s="593"/>
      <c r="D240" s="603"/>
      <c r="E240" s="605" t="s">
        <v>42</v>
      </c>
      <c r="F240" s="605" t="s">
        <v>583</v>
      </c>
      <c r="G240" s="605" t="s">
        <v>584</v>
      </c>
      <c r="H240" s="605" t="s">
        <v>585</v>
      </c>
      <c r="I240" s="605" t="s">
        <v>73</v>
      </c>
      <c r="J240" s="605" t="s">
        <v>93</v>
      </c>
      <c r="K240" s="1016"/>
      <c r="L240" s="583"/>
      <c r="M240" s="605" t="s">
        <v>256</v>
      </c>
      <c r="N240" s="605" t="str">
        <f>IF(M240="","",IF(NOT(ISERROR(MATCH(M240,'[28]Tabla Impacto'!$B$37:$B$39,0))),'[28]Tabla Impacto'!$F$37&amp;"Por favor no seleccionar los criterios de impacto(Afectación Económica o presupuestal y Pérdida Reputacional)",M240))</f>
        <v xml:space="preserve">     El riesgo afecta la imagen de la entidad con algunos usuarios de relevancia frente al logro de los objetivos</v>
      </c>
      <c r="O240" s="582"/>
      <c r="P240" s="583"/>
      <c r="Q240" s="620"/>
      <c r="R240" s="26">
        <v>2</v>
      </c>
      <c r="S240" s="27"/>
      <c r="T240" s="27"/>
      <c r="U240" s="26"/>
      <c r="V240" s="28"/>
      <c r="W240" s="28"/>
      <c r="X240" s="29"/>
      <c r="Y240" s="23"/>
      <c r="Z240" s="28"/>
      <c r="AA240" s="23"/>
      <c r="AB240" s="610"/>
      <c r="AC240" s="582"/>
      <c r="AD240" s="612"/>
      <c r="AE240" s="582"/>
      <c r="AF240" s="612"/>
      <c r="AG240" s="585"/>
      <c r="AH240" s="605"/>
      <c r="AI240" s="23"/>
      <c r="AJ240" s="28"/>
      <c r="AK240" s="78"/>
      <c r="AL240" s="78"/>
      <c r="AM240" s="23"/>
      <c r="AN240" s="28"/>
    </row>
    <row r="241" spans="2:40" ht="39" customHeight="1" thickBot="1" x14ac:dyDescent="0.35">
      <c r="B241" s="595"/>
      <c r="C241" s="1006"/>
      <c r="D241" s="1007"/>
      <c r="E241" s="1007"/>
      <c r="F241" s="1007"/>
      <c r="G241" s="1007"/>
      <c r="H241" s="1007"/>
      <c r="I241" s="1007"/>
      <c r="J241" s="1007"/>
      <c r="K241" s="1007"/>
      <c r="L241" s="1007"/>
      <c r="M241" s="1007"/>
      <c r="N241" s="1007"/>
      <c r="O241" s="1007"/>
      <c r="P241" s="388"/>
      <c r="Q241" s="1008"/>
      <c r="R241" s="1009"/>
      <c r="S241" s="1009"/>
      <c r="T241" s="1009"/>
      <c r="U241" s="1009"/>
      <c r="V241" s="1009"/>
      <c r="W241" s="1009"/>
      <c r="X241" s="1009"/>
      <c r="Y241" s="1010"/>
      <c r="Z241" s="388"/>
      <c r="AA241" s="1009"/>
      <c r="AB241" s="1009"/>
      <c r="AC241" s="1009"/>
      <c r="AD241" s="1009"/>
      <c r="AE241" s="1009"/>
      <c r="AF241" s="1009"/>
      <c r="AG241" s="1010"/>
      <c r="AH241" s="389"/>
      <c r="AI241" s="389"/>
      <c r="AJ241" s="389"/>
      <c r="AK241" s="389"/>
      <c r="AL241" s="389"/>
      <c r="AM241" s="390"/>
      <c r="AN241" s="391"/>
    </row>
    <row r="242" spans="2:40" ht="15" customHeight="1" thickBot="1" x14ac:dyDescent="0.35">
      <c r="B242" s="392" t="s">
        <v>389</v>
      </c>
      <c r="C242" s="999" t="s">
        <v>567</v>
      </c>
      <c r="D242" s="1000"/>
      <c r="E242" s="1000"/>
      <c r="F242" s="1000"/>
      <c r="G242" s="1000"/>
      <c r="H242" s="1000"/>
      <c r="I242" s="1000"/>
      <c r="J242" s="1000"/>
      <c r="K242" s="1000"/>
      <c r="L242" s="1000"/>
      <c r="M242" s="1000"/>
      <c r="N242" s="1000"/>
      <c r="O242" s="1000"/>
      <c r="P242" s="1000"/>
      <c r="Q242" s="1001"/>
      <c r="R242" s="394" t="s">
        <v>390</v>
      </c>
      <c r="S242" s="1002" t="s">
        <v>588</v>
      </c>
      <c r="T242" s="1003"/>
      <c r="U242" s="1003"/>
      <c r="V242" s="1003"/>
      <c r="W242" s="1003"/>
      <c r="X242" s="1003"/>
      <c r="Y242" s="1003"/>
      <c r="Z242" s="1003"/>
      <c r="AA242" s="1003"/>
      <c r="AB242" s="1003"/>
      <c r="AC242" s="1003"/>
      <c r="AD242" s="1004"/>
      <c r="AE242" s="395" t="s">
        <v>391</v>
      </c>
      <c r="AF242" s="1005" t="s">
        <v>417</v>
      </c>
      <c r="AG242" s="1000"/>
      <c r="AH242" s="1000"/>
      <c r="AI242" s="393"/>
      <c r="AJ242" s="393"/>
      <c r="AK242" s="393"/>
      <c r="AL242" s="393"/>
      <c r="AM242" s="393"/>
      <c r="AN242" s="396"/>
    </row>
    <row r="243" spans="2:40" ht="14.4" hidden="1" x14ac:dyDescent="0.3">
      <c r="B243" s="1"/>
      <c r="C243" s="397"/>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2"/>
      <c r="AH243" s="1"/>
      <c r="AI243" s="1"/>
      <c r="AJ243" s="1"/>
      <c r="AK243" s="1"/>
      <c r="AL243" s="1"/>
      <c r="AM243" s="1"/>
      <c r="AN243" s="1"/>
    </row>
    <row r="244" spans="2:40" ht="14.4" x14ac:dyDescent="0.3"/>
    <row r="245" spans="2:40" ht="14.4" x14ac:dyDescent="0.3"/>
    <row r="246" spans="2:40" ht="14.4" x14ac:dyDescent="0.3"/>
    <row r="247" spans="2:40" ht="14.4" x14ac:dyDescent="0.3"/>
    <row r="248" spans="2:40" ht="14.4" x14ac:dyDescent="0.3"/>
    <row r="249" spans="2:40" ht="14.4" x14ac:dyDescent="0.3"/>
    <row r="250" spans="2:40" ht="14.4" x14ac:dyDescent="0.3"/>
    <row r="251" spans="2:40" ht="14.4" x14ac:dyDescent="0.3"/>
    <row r="252" spans="2:40" ht="14.4" x14ac:dyDescent="0.3"/>
    <row r="253" spans="2:40" ht="14.4" x14ac:dyDescent="0.3"/>
    <row r="254" spans="2:40" ht="14.4" x14ac:dyDescent="0.3"/>
    <row r="255" spans="2:40" ht="14.4" x14ac:dyDescent="0.3"/>
    <row r="256" spans="2:40" ht="14.4" x14ac:dyDescent="0.3"/>
    <row r="257" ht="14.4" x14ac:dyDescent="0.3"/>
    <row r="258" ht="14.4" x14ac:dyDescent="0.3"/>
    <row r="259" ht="14.4" x14ac:dyDescent="0.3"/>
    <row r="260" ht="14.4" x14ac:dyDescent="0.3"/>
    <row r="261" ht="14.4" x14ac:dyDescent="0.3"/>
    <row r="262" ht="14.4" x14ac:dyDescent="0.3"/>
    <row r="263" ht="14.4" x14ac:dyDescent="0.3"/>
    <row r="264" ht="14.4" x14ac:dyDescent="0.3"/>
    <row r="265" ht="14.4" x14ac:dyDescent="0.3"/>
    <row r="266" ht="14.4" x14ac:dyDescent="0.3"/>
    <row r="267" ht="14.4" x14ac:dyDescent="0.3"/>
    <row r="268" ht="14.4" x14ac:dyDescent="0.3"/>
    <row r="269" ht="14.4" x14ac:dyDescent="0.3"/>
    <row r="270" ht="14.4" x14ac:dyDescent="0.3"/>
    <row r="271" ht="14.4" x14ac:dyDescent="0.3"/>
    <row r="272" ht="14.4" x14ac:dyDescent="0.3"/>
    <row r="273" ht="14.4" x14ac:dyDescent="0.3"/>
    <row r="274" ht="14.4" x14ac:dyDescent="0.3"/>
    <row r="275" ht="14.4" x14ac:dyDescent="0.3"/>
    <row r="276" ht="14.4" x14ac:dyDescent="0.3"/>
    <row r="277" ht="14.4" x14ac:dyDescent="0.3"/>
    <row r="278" ht="14.4" x14ac:dyDescent="0.3"/>
    <row r="279" ht="14.4" x14ac:dyDescent="0.3"/>
    <row r="280" ht="14.4" x14ac:dyDescent="0.3"/>
    <row r="281" ht="14.4" x14ac:dyDescent="0.3"/>
    <row r="282" ht="14.4" x14ac:dyDescent="0.3"/>
    <row r="283" ht="14.4" x14ac:dyDescent="0.3"/>
    <row r="284" ht="14.4" x14ac:dyDescent="0.3"/>
    <row r="285" ht="14.4" x14ac:dyDescent="0.3"/>
    <row r="286" ht="14.4" x14ac:dyDescent="0.3"/>
    <row r="287" ht="14.4" x14ac:dyDescent="0.3"/>
    <row r="288" ht="14.4" x14ac:dyDescent="0.3"/>
    <row r="289" ht="14.4" x14ac:dyDescent="0.3"/>
    <row r="290" ht="14.4" x14ac:dyDescent="0.3"/>
    <row r="291" ht="14.4" x14ac:dyDescent="0.3"/>
    <row r="292" ht="14.4" x14ac:dyDescent="0.3"/>
    <row r="293" ht="14.4" x14ac:dyDescent="0.3"/>
    <row r="294" ht="14.4" x14ac:dyDescent="0.3"/>
    <row r="295" ht="14.4" x14ac:dyDescent="0.3"/>
    <row r="296" ht="14.4" x14ac:dyDescent="0.3"/>
    <row r="297" ht="14.4" x14ac:dyDescent="0.3"/>
    <row r="298" ht="14.4" x14ac:dyDescent="0.3"/>
    <row r="299" ht="14.4" x14ac:dyDescent="0.3"/>
    <row r="300" ht="14.4" x14ac:dyDescent="0.3"/>
    <row r="301" ht="14.4" x14ac:dyDescent="0.3"/>
    <row r="302" ht="14.4" x14ac:dyDescent="0.3"/>
    <row r="303" ht="14.4" x14ac:dyDescent="0.3"/>
    <row r="304" ht="14.4" x14ac:dyDescent="0.3"/>
    <row r="305" ht="14.4" x14ac:dyDescent="0.3"/>
    <row r="306" ht="14.4" x14ac:dyDescent="0.3"/>
    <row r="307" ht="14.4" x14ac:dyDescent="0.3"/>
    <row r="308" ht="14.4" x14ac:dyDescent="0.3"/>
    <row r="309" ht="14.4" x14ac:dyDescent="0.3"/>
    <row r="310" ht="14.4" x14ac:dyDescent="0.3"/>
    <row r="311" ht="14.4" x14ac:dyDescent="0.3"/>
    <row r="312" ht="14.4" x14ac:dyDescent="0.3"/>
    <row r="313" ht="14.4" x14ac:dyDescent="0.3"/>
    <row r="314" ht="14.4" x14ac:dyDescent="0.3"/>
    <row r="315" ht="14.4" x14ac:dyDescent="0.3"/>
    <row r="316" ht="14.4" x14ac:dyDescent="0.3"/>
    <row r="317" ht="14.4" x14ac:dyDescent="0.3"/>
    <row r="318" ht="14.4" x14ac:dyDescent="0.3"/>
    <row r="319" ht="14.4" x14ac:dyDescent="0.3"/>
    <row r="320" ht="14.4" x14ac:dyDescent="0.3"/>
    <row r="321" ht="14.4" x14ac:dyDescent="0.3"/>
    <row r="322" ht="14.4" x14ac:dyDescent="0.3"/>
    <row r="323" ht="14.4" x14ac:dyDescent="0.3"/>
    <row r="324" ht="14.4" x14ac:dyDescent="0.3"/>
    <row r="325" ht="14.4" x14ac:dyDescent="0.3"/>
    <row r="326" ht="14.4" x14ac:dyDescent="0.3"/>
    <row r="327" ht="14.4" x14ac:dyDescent="0.3"/>
    <row r="328" ht="14.4" x14ac:dyDescent="0.3"/>
    <row r="329" ht="14.4" x14ac:dyDescent="0.3"/>
    <row r="330" ht="14.4" x14ac:dyDescent="0.3"/>
    <row r="331" ht="14.4" x14ac:dyDescent="0.3"/>
    <row r="332" ht="14.4" x14ac:dyDescent="0.3"/>
    <row r="333" ht="14.4" x14ac:dyDescent="0.3"/>
    <row r="334" ht="14.4" x14ac:dyDescent="0.3"/>
    <row r="335" ht="14.4" x14ac:dyDescent="0.3"/>
    <row r="336" ht="14.4" x14ac:dyDescent="0.3"/>
    <row r="337" ht="14.4" x14ac:dyDescent="0.3"/>
    <row r="338" ht="14.4" x14ac:dyDescent="0.3"/>
    <row r="339" ht="14.4" x14ac:dyDescent="0.3"/>
    <row r="340" ht="14.4" x14ac:dyDescent="0.3"/>
    <row r="341" ht="14.4" x14ac:dyDescent="0.3"/>
    <row r="342" ht="14.4" x14ac:dyDescent="0.3"/>
    <row r="343" ht="14.4" x14ac:dyDescent="0.3"/>
    <row r="344" ht="14.4" x14ac:dyDescent="0.3"/>
    <row r="345" ht="14.4" x14ac:dyDescent="0.3"/>
    <row r="346" ht="14.4" x14ac:dyDescent="0.3"/>
    <row r="347" ht="14.4" x14ac:dyDescent="0.3"/>
    <row r="348" ht="14.4" x14ac:dyDescent="0.3"/>
    <row r="349" ht="14.4" x14ac:dyDescent="0.3"/>
    <row r="350" ht="14.4" x14ac:dyDescent="0.3"/>
    <row r="351" ht="14.4" x14ac:dyDescent="0.3"/>
    <row r="352" ht="14.4" x14ac:dyDescent="0.3"/>
    <row r="353" ht="14.4" x14ac:dyDescent="0.3"/>
    <row r="354" ht="14.4" x14ac:dyDescent="0.3"/>
    <row r="355" ht="14.4" x14ac:dyDescent="0.3"/>
    <row r="356" ht="14.4" x14ac:dyDescent="0.3"/>
    <row r="357" ht="14.4" x14ac:dyDescent="0.3"/>
    <row r="358" ht="14.4" x14ac:dyDescent="0.3"/>
    <row r="359" ht="14.4" x14ac:dyDescent="0.3"/>
    <row r="360" ht="14.4" x14ac:dyDescent="0.3"/>
    <row r="361" ht="14.4" x14ac:dyDescent="0.3"/>
    <row r="362" ht="14.4" x14ac:dyDescent="0.3"/>
    <row r="363" ht="14.4" x14ac:dyDescent="0.3"/>
    <row r="364" ht="14.4" x14ac:dyDescent="0.3"/>
    <row r="365" ht="14.4" x14ac:dyDescent="0.3"/>
    <row r="366" ht="14.4" x14ac:dyDescent="0.3"/>
    <row r="367" ht="14.4" x14ac:dyDescent="0.3"/>
    <row r="368" ht="14.4" x14ac:dyDescent="0.3"/>
    <row r="369" ht="14.4" x14ac:dyDescent="0.3"/>
    <row r="370" ht="14.4" x14ac:dyDescent="0.3"/>
    <row r="371" ht="14.4" x14ac:dyDescent="0.3"/>
    <row r="372" ht="14.4" x14ac:dyDescent="0.3"/>
    <row r="373" ht="14.4" x14ac:dyDescent="0.3"/>
    <row r="374" ht="14.4" x14ac:dyDescent="0.3"/>
    <row r="375" ht="14.4" x14ac:dyDescent="0.3"/>
    <row r="376" ht="14.4" x14ac:dyDescent="0.3"/>
    <row r="377" ht="14.4" x14ac:dyDescent="0.3"/>
    <row r="378" ht="14.4" x14ac:dyDescent="0.3"/>
    <row r="379" ht="14.4" x14ac:dyDescent="0.3"/>
    <row r="380" ht="14.4" x14ac:dyDescent="0.3"/>
    <row r="381" ht="14.4" x14ac:dyDescent="0.3"/>
    <row r="382" ht="14.4" x14ac:dyDescent="0.3"/>
    <row r="383" ht="14.4" x14ac:dyDescent="0.3"/>
    <row r="384" ht="14.4" x14ac:dyDescent="0.3"/>
    <row r="385" ht="14.4" x14ac:dyDescent="0.3"/>
    <row r="386" ht="14.4" x14ac:dyDescent="0.3"/>
    <row r="387" ht="14.4" x14ac:dyDescent="0.3"/>
    <row r="388" ht="14.4" x14ac:dyDescent="0.3"/>
    <row r="389" ht="14.4" x14ac:dyDescent="0.3"/>
    <row r="390" ht="14.4" x14ac:dyDescent="0.3"/>
    <row r="391" ht="14.4" x14ac:dyDescent="0.3"/>
    <row r="392" ht="14.4" x14ac:dyDescent="0.3"/>
    <row r="393" ht="14.4" x14ac:dyDescent="0.3"/>
    <row r="394" ht="15" customHeight="1" x14ac:dyDescent="0.3"/>
    <row r="395" ht="15" customHeight="1" x14ac:dyDescent="0.3"/>
    <row r="396" ht="15" customHeight="1" x14ac:dyDescent="0.3"/>
    <row r="397" ht="15" customHeight="1" x14ac:dyDescent="0.3"/>
    <row r="398" ht="15" customHeight="1" x14ac:dyDescent="0.3"/>
    <row r="399" ht="15" customHeight="1" x14ac:dyDescent="0.3"/>
    <row r="400" ht="15" customHeight="1" x14ac:dyDescent="0.3"/>
    <row r="401" ht="15" customHeight="1" x14ac:dyDescent="0.3"/>
    <row r="402" ht="15" customHeight="1" x14ac:dyDescent="0.3"/>
    <row r="403" ht="15" customHeight="1" x14ac:dyDescent="0.3"/>
    <row r="404" ht="15" customHeight="1" x14ac:dyDescent="0.3"/>
    <row r="405" ht="15" customHeight="1" x14ac:dyDescent="0.3"/>
    <row r="406" ht="15" customHeight="1" x14ac:dyDescent="0.3"/>
    <row r="407" ht="15" customHeight="1" x14ac:dyDescent="0.3"/>
    <row r="408" ht="15" customHeight="1" x14ac:dyDescent="0.3"/>
    <row r="409" ht="15" customHeight="1" x14ac:dyDescent="0.3"/>
    <row r="410" ht="15" customHeight="1" x14ac:dyDescent="0.3"/>
    <row r="411" ht="15" customHeight="1" x14ac:dyDescent="0.3"/>
    <row r="412" ht="15" customHeight="1" x14ac:dyDescent="0.3"/>
    <row r="413" ht="15" customHeight="1" x14ac:dyDescent="0.3"/>
    <row r="414" ht="15" customHeight="1" x14ac:dyDescent="0.3"/>
    <row r="415" ht="15" customHeight="1" x14ac:dyDescent="0.3"/>
    <row r="416" ht="15" customHeight="1" x14ac:dyDescent="0.3"/>
    <row r="417" ht="15" customHeight="1" x14ac:dyDescent="0.3"/>
    <row r="418" ht="15" customHeight="1" x14ac:dyDescent="0.3"/>
    <row r="419" ht="15" customHeight="1" x14ac:dyDescent="0.3"/>
    <row r="420" ht="15" customHeight="1" x14ac:dyDescent="0.3"/>
    <row r="421" ht="15" customHeight="1" x14ac:dyDescent="0.3"/>
    <row r="422" ht="15" customHeight="1" x14ac:dyDescent="0.3"/>
    <row r="423" ht="15" customHeight="1" x14ac:dyDescent="0.3"/>
    <row r="424" ht="15" customHeight="1" x14ac:dyDescent="0.3"/>
    <row r="425" ht="15" customHeight="1" x14ac:dyDescent="0.3"/>
    <row r="426" ht="15" customHeight="1" x14ac:dyDescent="0.3"/>
    <row r="427" ht="15" customHeight="1" x14ac:dyDescent="0.3"/>
    <row r="428" ht="15" customHeight="1" x14ac:dyDescent="0.3"/>
    <row r="429" ht="15" customHeight="1" x14ac:dyDescent="0.3"/>
    <row r="430" ht="15" customHeight="1" x14ac:dyDescent="0.3"/>
    <row r="431" ht="15" customHeight="1" x14ac:dyDescent="0.3"/>
    <row r="432" ht="15" customHeight="1" x14ac:dyDescent="0.3"/>
    <row r="433" ht="15" customHeight="1" x14ac:dyDescent="0.3"/>
    <row r="434" ht="15" customHeight="1" x14ac:dyDescent="0.3"/>
    <row r="435" ht="15" customHeight="1" x14ac:dyDescent="0.3"/>
    <row r="436" ht="15" customHeight="1" x14ac:dyDescent="0.3"/>
    <row r="437" ht="15" customHeight="1" x14ac:dyDescent="0.3"/>
    <row r="438" ht="15" customHeight="1" x14ac:dyDescent="0.3"/>
    <row r="439" ht="15" customHeight="1" x14ac:dyDescent="0.3"/>
    <row r="440" ht="15" customHeight="1" x14ac:dyDescent="0.3"/>
    <row r="441" ht="15" customHeight="1" x14ac:dyDescent="0.3"/>
    <row r="442" ht="15" customHeight="1" x14ac:dyDescent="0.3"/>
    <row r="443" ht="15" customHeight="1" x14ac:dyDescent="0.3"/>
    <row r="444" ht="15" customHeight="1" x14ac:dyDescent="0.3"/>
    <row r="445" ht="15" customHeight="1" x14ac:dyDescent="0.3"/>
    <row r="446" ht="15" customHeight="1" x14ac:dyDescent="0.3"/>
    <row r="447" ht="15" customHeight="1" x14ac:dyDescent="0.3"/>
    <row r="448" ht="15" customHeight="1" x14ac:dyDescent="0.3"/>
    <row r="449" ht="15" customHeight="1" x14ac:dyDescent="0.3"/>
    <row r="450" ht="15" customHeight="1" x14ac:dyDescent="0.3"/>
    <row r="451" ht="15" customHeight="1" x14ac:dyDescent="0.3"/>
    <row r="452" ht="15" customHeight="1" x14ac:dyDescent="0.3"/>
    <row r="453" ht="15" customHeight="1" x14ac:dyDescent="0.3"/>
    <row r="454" ht="15" customHeight="1" x14ac:dyDescent="0.3"/>
    <row r="455" ht="15" customHeight="1" x14ac:dyDescent="0.3"/>
    <row r="456" ht="15" customHeight="1" x14ac:dyDescent="0.3"/>
    <row r="457" ht="15" customHeight="1" x14ac:dyDescent="0.3"/>
    <row r="458" ht="15" customHeight="1" x14ac:dyDescent="0.3"/>
    <row r="459" ht="15" customHeight="1" x14ac:dyDescent="0.3"/>
    <row r="460" ht="15" customHeight="1" x14ac:dyDescent="0.3"/>
    <row r="461" ht="15" customHeight="1" x14ac:dyDescent="0.3"/>
    <row r="462" ht="15" customHeight="1" x14ac:dyDescent="0.3"/>
    <row r="463" ht="15" customHeight="1" x14ac:dyDescent="0.3"/>
    <row r="464" ht="15" customHeight="1" x14ac:dyDescent="0.3"/>
    <row r="465" ht="15" customHeight="1" x14ac:dyDescent="0.3"/>
    <row r="466" ht="15" customHeight="1" x14ac:dyDescent="0.3"/>
    <row r="467" ht="15" customHeight="1" x14ac:dyDescent="0.3"/>
    <row r="468" ht="15" customHeight="1" x14ac:dyDescent="0.3"/>
    <row r="469" ht="15" customHeight="1" x14ac:dyDescent="0.3"/>
    <row r="470" ht="15" customHeight="1" x14ac:dyDescent="0.3"/>
    <row r="471" ht="15" customHeight="1" x14ac:dyDescent="0.3"/>
    <row r="472" ht="15" customHeight="1" x14ac:dyDescent="0.3"/>
    <row r="473" ht="15" customHeight="1" x14ac:dyDescent="0.3"/>
    <row r="474" ht="15" customHeight="1" x14ac:dyDescent="0.3"/>
    <row r="475" ht="15" customHeight="1" x14ac:dyDescent="0.3"/>
    <row r="476" ht="15" customHeight="1" x14ac:dyDescent="0.3"/>
    <row r="477" ht="15" customHeight="1" x14ac:dyDescent="0.3"/>
    <row r="478" ht="15" customHeight="1" x14ac:dyDescent="0.3"/>
    <row r="479" ht="15" customHeight="1" x14ac:dyDescent="0.3"/>
    <row r="480" ht="15" customHeight="1" x14ac:dyDescent="0.3"/>
    <row r="481" ht="15" customHeight="1" x14ac:dyDescent="0.3"/>
    <row r="482" ht="15" customHeight="1" x14ac:dyDescent="0.3"/>
    <row r="483" ht="15" customHeight="1" x14ac:dyDescent="0.3"/>
    <row r="484" ht="15" customHeight="1" x14ac:dyDescent="0.3"/>
    <row r="485" ht="15" customHeight="1" x14ac:dyDescent="0.3"/>
    <row r="486" ht="15" customHeight="1" x14ac:dyDescent="0.3"/>
    <row r="487" ht="15" customHeight="1" x14ac:dyDescent="0.3"/>
    <row r="488" ht="15" customHeight="1" x14ac:dyDescent="0.3"/>
    <row r="489" ht="15" customHeight="1" x14ac:dyDescent="0.3"/>
    <row r="490" ht="15" customHeight="1" x14ac:dyDescent="0.3"/>
  </sheetData>
  <mergeCells count="1230">
    <mergeCell ref="C119:C126"/>
    <mergeCell ref="D125:D126"/>
    <mergeCell ref="E125:E126"/>
    <mergeCell ref="F125:F126"/>
    <mergeCell ref="G125:G126"/>
    <mergeCell ref="H125:H126"/>
    <mergeCell ref="I125:I126"/>
    <mergeCell ref="J125:J126"/>
    <mergeCell ref="K125:K126"/>
    <mergeCell ref="L125:L126"/>
    <mergeCell ref="M125:M126"/>
    <mergeCell ref="N125:N126"/>
    <mergeCell ref="O125:O126"/>
    <mergeCell ref="P125:P126"/>
    <mergeCell ref="Q125:Q126"/>
    <mergeCell ref="B46:B56"/>
    <mergeCell ref="C29:C31"/>
    <mergeCell ref="C242:Q242"/>
    <mergeCell ref="S242:AD242"/>
    <mergeCell ref="AF242:AH242"/>
    <mergeCell ref="C241:O241"/>
    <mergeCell ref="Q241:Y241"/>
    <mergeCell ref="AA241:AG241"/>
    <mergeCell ref="AF239:AF240"/>
    <mergeCell ref="AG239:AG240"/>
    <mergeCell ref="AH239:AH240"/>
    <mergeCell ref="R236:Z236"/>
    <mergeCell ref="AB236:AH236"/>
    <mergeCell ref="M239:M240"/>
    <mergeCell ref="N239:N240"/>
    <mergeCell ref="O239:O240"/>
    <mergeCell ref="P239:P240"/>
    <mergeCell ref="Q239:Q240"/>
    <mergeCell ref="AB239:AB240"/>
    <mergeCell ref="G239:G240"/>
    <mergeCell ref="H239:H240"/>
    <mergeCell ref="I239:I240"/>
    <mergeCell ref="J239:J240"/>
    <mergeCell ref="K239:K240"/>
    <mergeCell ref="L239:L240"/>
    <mergeCell ref="C96:AH96"/>
    <mergeCell ref="B76:B98"/>
    <mergeCell ref="C97:C98"/>
    <mergeCell ref="B237:B241"/>
    <mergeCell ref="C238:AH238"/>
    <mergeCell ref="D239:D240"/>
    <mergeCell ref="E239:E240"/>
    <mergeCell ref="F239:F240"/>
    <mergeCell ref="D226:E226"/>
    <mergeCell ref="F226:G226"/>
    <mergeCell ref="B232:B236"/>
    <mergeCell ref="C233:AH233"/>
    <mergeCell ref="C234:C235"/>
    <mergeCell ref="L214:L215"/>
    <mergeCell ref="M214:M215"/>
    <mergeCell ref="N214:N215"/>
    <mergeCell ref="O214:O215"/>
    <mergeCell ref="Q224:Q225"/>
    <mergeCell ref="AB224:AB225"/>
    <mergeCell ref="AC224:AC225"/>
    <mergeCell ref="AD224:AD225"/>
    <mergeCell ref="AE224:AE225"/>
    <mergeCell ref="B222:B226"/>
    <mergeCell ref="C223:AH223"/>
    <mergeCell ref="C224:C226"/>
    <mergeCell ref="AG224:AG225"/>
    <mergeCell ref="AH224:AH225"/>
    <mergeCell ref="AC239:AC240"/>
    <mergeCell ref="AD239:AD240"/>
    <mergeCell ref="AE239:AE240"/>
    <mergeCell ref="AF224:AF225"/>
    <mergeCell ref="K224:K225"/>
    <mergeCell ref="L224:L225"/>
    <mergeCell ref="M224:M225"/>
    <mergeCell ref="N224:N225"/>
    <mergeCell ref="O224:O225"/>
    <mergeCell ref="P224:P225"/>
    <mergeCell ref="D224:D225"/>
    <mergeCell ref="E224:E225"/>
    <mergeCell ref="F224:F225"/>
    <mergeCell ref="G224:G225"/>
    <mergeCell ref="H224:H225"/>
    <mergeCell ref="I224:I225"/>
    <mergeCell ref="J224:J225"/>
    <mergeCell ref="D236:P236"/>
    <mergeCell ref="C213:AH213"/>
    <mergeCell ref="C214:C216"/>
    <mergeCell ref="D214:D215"/>
    <mergeCell ref="E214:E215"/>
    <mergeCell ref="F214:F215"/>
    <mergeCell ref="G214:G215"/>
    <mergeCell ref="H214:H215"/>
    <mergeCell ref="I214:I215"/>
    <mergeCell ref="N219:N220"/>
    <mergeCell ref="O219:O220"/>
    <mergeCell ref="P219:P220"/>
    <mergeCell ref="Q219:Q220"/>
    <mergeCell ref="D221:E221"/>
    <mergeCell ref="F221:G221"/>
    <mergeCell ref="H219:H220"/>
    <mergeCell ref="I219:I220"/>
    <mergeCell ref="J219:J220"/>
    <mergeCell ref="K219:K220"/>
    <mergeCell ref="L219:L220"/>
    <mergeCell ref="M219:M220"/>
    <mergeCell ref="P214:P215"/>
    <mergeCell ref="Q214:Q215"/>
    <mergeCell ref="D216:E216"/>
    <mergeCell ref="F216:G216"/>
    <mergeCell ref="C218:AH218"/>
    <mergeCell ref="C219:C221"/>
    <mergeCell ref="D219:D220"/>
    <mergeCell ref="E219:E220"/>
    <mergeCell ref="F219:F220"/>
    <mergeCell ref="G219:G220"/>
    <mergeCell ref="J214:J215"/>
    <mergeCell ref="K214:K215"/>
    <mergeCell ref="Q209:Q210"/>
    <mergeCell ref="D211:E211"/>
    <mergeCell ref="F211:G211"/>
    <mergeCell ref="K209:K210"/>
    <mergeCell ref="L209:L210"/>
    <mergeCell ref="M209:M210"/>
    <mergeCell ref="N209:N210"/>
    <mergeCell ref="O209:O210"/>
    <mergeCell ref="P209:P210"/>
    <mergeCell ref="O207:O208"/>
    <mergeCell ref="P207:P208"/>
    <mergeCell ref="Q207:Q208"/>
    <mergeCell ref="D209:D210"/>
    <mergeCell ref="E209:E210"/>
    <mergeCell ref="F209:F210"/>
    <mergeCell ref="G209:G210"/>
    <mergeCell ref="H209:H210"/>
    <mergeCell ref="I209:I210"/>
    <mergeCell ref="J209:J210"/>
    <mergeCell ref="I207:I208"/>
    <mergeCell ref="J207:J208"/>
    <mergeCell ref="K207:K208"/>
    <mergeCell ref="L207:L208"/>
    <mergeCell ref="M207:M208"/>
    <mergeCell ref="N207:N208"/>
    <mergeCell ref="AH203:AH204"/>
    <mergeCell ref="D205:E205"/>
    <mergeCell ref="F205:G205"/>
    <mergeCell ref="C206:AH206"/>
    <mergeCell ref="C207:C211"/>
    <mergeCell ref="D207:D208"/>
    <mergeCell ref="E207:E208"/>
    <mergeCell ref="F207:F208"/>
    <mergeCell ref="G207:G208"/>
    <mergeCell ref="H207:H208"/>
    <mergeCell ref="AB203:AB204"/>
    <mergeCell ref="AC203:AC204"/>
    <mergeCell ref="AD203:AD204"/>
    <mergeCell ref="AE203:AE204"/>
    <mergeCell ref="AF203:AF204"/>
    <mergeCell ref="AG203:AG204"/>
    <mergeCell ref="V203:V204"/>
    <mergeCell ref="W203:W204"/>
    <mergeCell ref="X203:X204"/>
    <mergeCell ref="Y203:Y204"/>
    <mergeCell ref="Z203:Z204"/>
    <mergeCell ref="AA203:AA204"/>
    <mergeCell ref="P203:P204"/>
    <mergeCell ref="Q203:Q204"/>
    <mergeCell ref="R203:R204"/>
    <mergeCell ref="S203:S204"/>
    <mergeCell ref="T203:T204"/>
    <mergeCell ref="U203:U204"/>
    <mergeCell ref="J203:J204"/>
    <mergeCell ref="K203:K204"/>
    <mergeCell ref="L203:L204"/>
    <mergeCell ref="M203:M204"/>
    <mergeCell ref="D203:D204"/>
    <mergeCell ref="E203:E204"/>
    <mergeCell ref="F203:F204"/>
    <mergeCell ref="G203:G204"/>
    <mergeCell ref="H203:H204"/>
    <mergeCell ref="I203:I204"/>
    <mergeCell ref="L201:L202"/>
    <mergeCell ref="M201:M202"/>
    <mergeCell ref="N201:N202"/>
    <mergeCell ref="O201:O202"/>
    <mergeCell ref="P201:P202"/>
    <mergeCell ref="Q201:Q202"/>
    <mergeCell ref="F201:F202"/>
    <mergeCell ref="G201:G202"/>
    <mergeCell ref="H201:H202"/>
    <mergeCell ref="I201:I202"/>
    <mergeCell ref="J201:J202"/>
    <mergeCell ref="K201:K202"/>
    <mergeCell ref="O196:O197"/>
    <mergeCell ref="P196:P197"/>
    <mergeCell ref="Q196:Q197"/>
    <mergeCell ref="D198:E198"/>
    <mergeCell ref="F198:G198"/>
    <mergeCell ref="C200:AH200"/>
    <mergeCell ref="C201:C205"/>
    <mergeCell ref="D201:D202"/>
    <mergeCell ref="E201:E202"/>
    <mergeCell ref="I196:I197"/>
    <mergeCell ref="J196:J197"/>
    <mergeCell ref="K196:K197"/>
    <mergeCell ref="L196:L197"/>
    <mergeCell ref="M196:M197"/>
    <mergeCell ref="N196:N197"/>
    <mergeCell ref="O194:O195"/>
    <mergeCell ref="P194:P195"/>
    <mergeCell ref="Q194:Q195"/>
    <mergeCell ref="AH194:AH195"/>
    <mergeCell ref="D196:D197"/>
    <mergeCell ref="E196:E197"/>
    <mergeCell ref="F196:F197"/>
    <mergeCell ref="G196:G197"/>
    <mergeCell ref="H196:H197"/>
    <mergeCell ref="I194:I195"/>
    <mergeCell ref="J194:J195"/>
    <mergeCell ref="K194:K195"/>
    <mergeCell ref="L194:L195"/>
    <mergeCell ref="M194:M195"/>
    <mergeCell ref="N194:N195"/>
    <mergeCell ref="N203:N204"/>
    <mergeCell ref="O203:O204"/>
    <mergeCell ref="M192:M193"/>
    <mergeCell ref="N192:N193"/>
    <mergeCell ref="O192:O193"/>
    <mergeCell ref="P192:P193"/>
    <mergeCell ref="Q192:Q193"/>
    <mergeCell ref="D194:D195"/>
    <mergeCell ref="E194:E195"/>
    <mergeCell ref="F194:F195"/>
    <mergeCell ref="G194:G195"/>
    <mergeCell ref="H194:H195"/>
    <mergeCell ref="Q190:Q191"/>
    <mergeCell ref="D192:D193"/>
    <mergeCell ref="E192:E193"/>
    <mergeCell ref="F192:F193"/>
    <mergeCell ref="G192:G193"/>
    <mergeCell ref="H192:H193"/>
    <mergeCell ref="I192:I193"/>
    <mergeCell ref="J192:J193"/>
    <mergeCell ref="K192:K193"/>
    <mergeCell ref="L192:L193"/>
    <mergeCell ref="K190:K191"/>
    <mergeCell ref="L190:L191"/>
    <mergeCell ref="M190:M191"/>
    <mergeCell ref="N190:N191"/>
    <mergeCell ref="O190:O191"/>
    <mergeCell ref="P190:P191"/>
    <mergeCell ref="AF41:AF42"/>
    <mergeCell ref="AB41:AB42"/>
    <mergeCell ref="AC41:AC42"/>
    <mergeCell ref="H41:H42"/>
    <mergeCell ref="I41:I42"/>
    <mergeCell ref="J41:J42"/>
    <mergeCell ref="K41:K42"/>
    <mergeCell ref="L41:L42"/>
    <mergeCell ref="M41:M42"/>
    <mergeCell ref="B188:B198"/>
    <mergeCell ref="C189:AH189"/>
    <mergeCell ref="C190:C198"/>
    <mergeCell ref="D190:D191"/>
    <mergeCell ref="E190:E191"/>
    <mergeCell ref="F190:F191"/>
    <mergeCell ref="G190:G191"/>
    <mergeCell ref="H190:H191"/>
    <mergeCell ref="I190:I191"/>
    <mergeCell ref="J190:J191"/>
    <mergeCell ref="AE43:AE44"/>
    <mergeCell ref="AF43:AF44"/>
    <mergeCell ref="AG43:AG44"/>
    <mergeCell ref="AH43:AH44"/>
    <mergeCell ref="D45:E45"/>
    <mergeCell ref="F45:G45"/>
    <mergeCell ref="O43:O44"/>
    <mergeCell ref="P43:P44"/>
    <mergeCell ref="Q43:Q44"/>
    <mergeCell ref="AB43:AB44"/>
    <mergeCell ref="AC43:AC44"/>
    <mergeCell ref="AD43:AD44"/>
    <mergeCell ref="I43:I44"/>
    <mergeCell ref="Q181:Q182"/>
    <mergeCell ref="B39:B45"/>
    <mergeCell ref="C40:AH40"/>
    <mergeCell ref="C41:C45"/>
    <mergeCell ref="D41:D42"/>
    <mergeCell ref="E41:E42"/>
    <mergeCell ref="F41:F42"/>
    <mergeCell ref="G41:G42"/>
    <mergeCell ref="K181:K182"/>
    <mergeCell ref="L181:L182"/>
    <mergeCell ref="M181:M182"/>
    <mergeCell ref="N181:N182"/>
    <mergeCell ref="O181:O182"/>
    <mergeCell ref="P181:P182"/>
    <mergeCell ref="O179:O180"/>
    <mergeCell ref="P179:P180"/>
    <mergeCell ref="Q179:Q180"/>
    <mergeCell ref="D181:D182"/>
    <mergeCell ref="E181:E182"/>
    <mergeCell ref="F181:F182"/>
    <mergeCell ref="G181:G182"/>
    <mergeCell ref="H181:H182"/>
    <mergeCell ref="I181:I182"/>
    <mergeCell ref="J181:J182"/>
    <mergeCell ref="I179:I180"/>
    <mergeCell ref="J179:J180"/>
    <mergeCell ref="K179:K180"/>
    <mergeCell ref="L179:L180"/>
    <mergeCell ref="M179:M180"/>
    <mergeCell ref="N179:N180"/>
    <mergeCell ref="AD41:AD42"/>
    <mergeCell ref="AE41:AE42"/>
    <mergeCell ref="K173:K174"/>
    <mergeCell ref="L173:L174"/>
    <mergeCell ref="M173:M174"/>
    <mergeCell ref="N173:N174"/>
    <mergeCell ref="O173:O174"/>
    <mergeCell ref="P173:P174"/>
    <mergeCell ref="M177:M178"/>
    <mergeCell ref="N177:N178"/>
    <mergeCell ref="O177:O178"/>
    <mergeCell ref="P177:P178"/>
    <mergeCell ref="Q177:Q178"/>
    <mergeCell ref="D179:D180"/>
    <mergeCell ref="E179:E180"/>
    <mergeCell ref="F179:F180"/>
    <mergeCell ref="G179:G180"/>
    <mergeCell ref="H179:H180"/>
    <mergeCell ref="D177:D178"/>
    <mergeCell ref="E177:E178"/>
    <mergeCell ref="F177:F178"/>
    <mergeCell ref="G177:G178"/>
    <mergeCell ref="H177:H178"/>
    <mergeCell ref="I177:I178"/>
    <mergeCell ref="J177:J178"/>
    <mergeCell ref="K177:K178"/>
    <mergeCell ref="L177:L178"/>
    <mergeCell ref="P146:P147"/>
    <mergeCell ref="Q146:Q147"/>
    <mergeCell ref="M148:M149"/>
    <mergeCell ref="N148:N149"/>
    <mergeCell ref="O148:O149"/>
    <mergeCell ref="P148:P149"/>
    <mergeCell ref="Q148:Q149"/>
    <mergeCell ref="C172:AH172"/>
    <mergeCell ref="D173:D174"/>
    <mergeCell ref="E173:E174"/>
    <mergeCell ref="F173:F174"/>
    <mergeCell ref="G173:G174"/>
    <mergeCell ref="H173:H174"/>
    <mergeCell ref="I173:I174"/>
    <mergeCell ref="J173:J174"/>
    <mergeCell ref="O175:O176"/>
    <mergeCell ref="P175:P176"/>
    <mergeCell ref="Q175:Q176"/>
    <mergeCell ref="D151:E151"/>
    <mergeCell ref="F151:G151"/>
    <mergeCell ref="I175:I176"/>
    <mergeCell ref="J175:J176"/>
    <mergeCell ref="K175:K176"/>
    <mergeCell ref="L175:L176"/>
    <mergeCell ref="M175:M176"/>
    <mergeCell ref="N175:N176"/>
    <mergeCell ref="D175:D176"/>
    <mergeCell ref="E175:E176"/>
    <mergeCell ref="F175:F176"/>
    <mergeCell ref="G175:G176"/>
    <mergeCell ref="H175:H176"/>
    <mergeCell ref="Q173:Q174"/>
    <mergeCell ref="I146:I147"/>
    <mergeCell ref="J146:J147"/>
    <mergeCell ref="K146:K147"/>
    <mergeCell ref="L146:L147"/>
    <mergeCell ref="M146:M147"/>
    <mergeCell ref="N146:N147"/>
    <mergeCell ref="Q141:Q142"/>
    <mergeCell ref="D143:E143"/>
    <mergeCell ref="F143:G143"/>
    <mergeCell ref="C145:AH145"/>
    <mergeCell ref="C146:C151"/>
    <mergeCell ref="D146:D147"/>
    <mergeCell ref="E146:E147"/>
    <mergeCell ref="F146:F147"/>
    <mergeCell ref="G146:G147"/>
    <mergeCell ref="H146:H147"/>
    <mergeCell ref="K141:K142"/>
    <mergeCell ref="L141:L142"/>
    <mergeCell ref="M141:M142"/>
    <mergeCell ref="N141:N142"/>
    <mergeCell ref="O141:O142"/>
    <mergeCell ref="P141:P142"/>
    <mergeCell ref="D148:D149"/>
    <mergeCell ref="E148:E149"/>
    <mergeCell ref="F148:F149"/>
    <mergeCell ref="G148:G149"/>
    <mergeCell ref="H148:H149"/>
    <mergeCell ref="I148:I149"/>
    <mergeCell ref="J148:J149"/>
    <mergeCell ref="K148:K149"/>
    <mergeCell ref="L148:L149"/>
    <mergeCell ref="O146:O147"/>
    <mergeCell ref="O139:O140"/>
    <mergeCell ref="P139:P140"/>
    <mergeCell ref="Q139:Q140"/>
    <mergeCell ref="D141:D142"/>
    <mergeCell ref="E141:E142"/>
    <mergeCell ref="F141:F142"/>
    <mergeCell ref="G141:G142"/>
    <mergeCell ref="H141:H142"/>
    <mergeCell ref="I141:I142"/>
    <mergeCell ref="J141:J142"/>
    <mergeCell ref="I139:I140"/>
    <mergeCell ref="J139:J140"/>
    <mergeCell ref="K139:K140"/>
    <mergeCell ref="L139:L140"/>
    <mergeCell ref="M139:M140"/>
    <mergeCell ref="N139:N140"/>
    <mergeCell ref="C139:C143"/>
    <mergeCell ref="D139:D140"/>
    <mergeCell ref="E139:E140"/>
    <mergeCell ref="F139:F140"/>
    <mergeCell ref="G139:G140"/>
    <mergeCell ref="H139:H140"/>
    <mergeCell ref="AB170:AH170"/>
    <mergeCell ref="C161:AH161"/>
    <mergeCell ref="C162:C165"/>
    <mergeCell ref="D165:E165"/>
    <mergeCell ref="F165:G165"/>
    <mergeCell ref="C153:AH153"/>
    <mergeCell ref="N168:N169"/>
    <mergeCell ref="O168:O169"/>
    <mergeCell ref="P168:P169"/>
    <mergeCell ref="Q168:Q169"/>
    <mergeCell ref="D170:E170"/>
    <mergeCell ref="F170:G170"/>
    <mergeCell ref="H168:H169"/>
    <mergeCell ref="I168:I169"/>
    <mergeCell ref="J168:J169"/>
    <mergeCell ref="K168:K169"/>
    <mergeCell ref="L168:L169"/>
    <mergeCell ref="M168:M169"/>
    <mergeCell ref="K156:K157"/>
    <mergeCell ref="L156:L157"/>
    <mergeCell ref="M156:M157"/>
    <mergeCell ref="N156:N157"/>
    <mergeCell ref="O156:O157"/>
    <mergeCell ref="P156:P157"/>
    <mergeCell ref="O154:O155"/>
    <mergeCell ref="P154:P155"/>
    <mergeCell ref="Q154:Q155"/>
    <mergeCell ref="D156:D157"/>
    <mergeCell ref="E156:E157"/>
    <mergeCell ref="F156:F157"/>
    <mergeCell ref="G156:G157"/>
    <mergeCell ref="H156:H157"/>
    <mergeCell ref="AN134:AN135"/>
    <mergeCell ref="D136:E136"/>
    <mergeCell ref="F136:G136"/>
    <mergeCell ref="AB136:AH136"/>
    <mergeCell ref="C167:AH167"/>
    <mergeCell ref="C168:C170"/>
    <mergeCell ref="D168:D169"/>
    <mergeCell ref="E168:E169"/>
    <mergeCell ref="F168:F169"/>
    <mergeCell ref="G168:G169"/>
    <mergeCell ref="AH134:AH135"/>
    <mergeCell ref="AI134:AI135"/>
    <mergeCell ref="AJ134:AJ135"/>
    <mergeCell ref="AK134:AK135"/>
    <mergeCell ref="AL134:AL135"/>
    <mergeCell ref="AM134:AM135"/>
    <mergeCell ref="AB134:AB135"/>
    <mergeCell ref="AC134:AC135"/>
    <mergeCell ref="AD134:AD135"/>
    <mergeCell ref="AE134:AE135"/>
    <mergeCell ref="AF134:AF135"/>
    <mergeCell ref="AG134:AG135"/>
    <mergeCell ref="V134:V135"/>
    <mergeCell ref="W134:W135"/>
    <mergeCell ref="X134:X135"/>
    <mergeCell ref="Y134:Y135"/>
    <mergeCell ref="Z134:Z135"/>
    <mergeCell ref="AA134:AA135"/>
    <mergeCell ref="O134:O135"/>
    <mergeCell ref="P134:P135"/>
    <mergeCell ref="Q134:Q135"/>
    <mergeCell ref="S134:S135"/>
    <mergeCell ref="T134:T135"/>
    <mergeCell ref="U134:U135"/>
    <mergeCell ref="I134:I135"/>
    <mergeCell ref="J134:J135"/>
    <mergeCell ref="K134:K135"/>
    <mergeCell ref="L134:L135"/>
    <mergeCell ref="M134:M135"/>
    <mergeCell ref="N134:N135"/>
    <mergeCell ref="AJ132:AJ133"/>
    <mergeCell ref="AK132:AK133"/>
    <mergeCell ref="AL132:AL133"/>
    <mergeCell ref="AM132:AM133"/>
    <mergeCell ref="AN132:AN133"/>
    <mergeCell ref="D134:D135"/>
    <mergeCell ref="E134:E135"/>
    <mergeCell ref="F134:F135"/>
    <mergeCell ref="G134:G135"/>
    <mergeCell ref="H134:H135"/>
    <mergeCell ref="AD132:AD133"/>
    <mergeCell ref="AE132:AE133"/>
    <mergeCell ref="AF132:AF133"/>
    <mergeCell ref="AG132:AG133"/>
    <mergeCell ref="AH132:AH133"/>
    <mergeCell ref="AI132:AI133"/>
    <mergeCell ref="X132:X133"/>
    <mergeCell ref="Y132:Y133"/>
    <mergeCell ref="Z132:Z133"/>
    <mergeCell ref="AA132:AA133"/>
    <mergeCell ref="AB132:AB133"/>
    <mergeCell ref="AC132:AC133"/>
    <mergeCell ref="Q132:Q133"/>
    <mergeCell ref="S132:S133"/>
    <mergeCell ref="T132:T133"/>
    <mergeCell ref="U132:U133"/>
    <mergeCell ref="V132:V133"/>
    <mergeCell ref="W132:W133"/>
    <mergeCell ref="K132:K133"/>
    <mergeCell ref="L132:L133"/>
    <mergeCell ref="M132:M133"/>
    <mergeCell ref="N132:N133"/>
    <mergeCell ref="O132:O133"/>
    <mergeCell ref="P132:P133"/>
    <mergeCell ref="AL130:AL131"/>
    <mergeCell ref="AM130:AM131"/>
    <mergeCell ref="AN130:AN131"/>
    <mergeCell ref="D132:D133"/>
    <mergeCell ref="E132:E133"/>
    <mergeCell ref="F132:F133"/>
    <mergeCell ref="G132:G133"/>
    <mergeCell ref="H132:H133"/>
    <mergeCell ref="I132:I133"/>
    <mergeCell ref="J132:J133"/>
    <mergeCell ref="AF130:AF131"/>
    <mergeCell ref="AG130:AG131"/>
    <mergeCell ref="AH130:AH131"/>
    <mergeCell ref="AI130:AI131"/>
    <mergeCell ref="AJ130:AJ131"/>
    <mergeCell ref="AK130:AK131"/>
    <mergeCell ref="Z130:Z131"/>
    <mergeCell ref="AA130:AA131"/>
    <mergeCell ref="AB130:AB131"/>
    <mergeCell ref="AC130:AC131"/>
    <mergeCell ref="AD130:AD131"/>
    <mergeCell ref="AE130:AE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Q112:Q113"/>
    <mergeCell ref="D127:E127"/>
    <mergeCell ref="F127:G127"/>
    <mergeCell ref="C129:AH129"/>
    <mergeCell ref="C130:C136"/>
    <mergeCell ref="D130:D131"/>
    <mergeCell ref="E130:E131"/>
    <mergeCell ref="F130:F131"/>
    <mergeCell ref="G130:G131"/>
    <mergeCell ref="K112:K113"/>
    <mergeCell ref="L112:L113"/>
    <mergeCell ref="M112:M113"/>
    <mergeCell ref="N112:N113"/>
    <mergeCell ref="O112:O113"/>
    <mergeCell ref="P112:P113"/>
    <mergeCell ref="O110:O111"/>
    <mergeCell ref="P110:P111"/>
    <mergeCell ref="Q110:Q111"/>
    <mergeCell ref="D112:D113"/>
    <mergeCell ref="E112:E113"/>
    <mergeCell ref="F112:F113"/>
    <mergeCell ref="G112:G113"/>
    <mergeCell ref="H112:H113"/>
    <mergeCell ref="I112:I113"/>
    <mergeCell ref="J112:J113"/>
    <mergeCell ref="I110:I111"/>
    <mergeCell ref="J110:J111"/>
    <mergeCell ref="K110:K111"/>
    <mergeCell ref="L110:L111"/>
    <mergeCell ref="M110:M111"/>
    <mergeCell ref="N110:N111"/>
    <mergeCell ref="T130:T131"/>
    <mergeCell ref="K101:K102"/>
    <mergeCell ref="M108:M109"/>
    <mergeCell ref="N108:N109"/>
    <mergeCell ref="O108:O109"/>
    <mergeCell ref="P108:P109"/>
    <mergeCell ref="Q108:Q109"/>
    <mergeCell ref="T93:T94"/>
    <mergeCell ref="U93:U94"/>
    <mergeCell ref="K93:K94"/>
    <mergeCell ref="L93:L94"/>
    <mergeCell ref="M93:M94"/>
    <mergeCell ref="N93:N94"/>
    <mergeCell ref="O93:O94"/>
    <mergeCell ref="D110:D111"/>
    <mergeCell ref="E110:E111"/>
    <mergeCell ref="F110:F111"/>
    <mergeCell ref="G110:G111"/>
    <mergeCell ref="H110:H111"/>
    <mergeCell ref="Q106:Q107"/>
    <mergeCell ref="D108:D109"/>
    <mergeCell ref="E108:E109"/>
    <mergeCell ref="F108:F109"/>
    <mergeCell ref="G108:G109"/>
    <mergeCell ref="H108:H109"/>
    <mergeCell ref="I108:I109"/>
    <mergeCell ref="J108:J109"/>
    <mergeCell ref="K108:K109"/>
    <mergeCell ref="L108:L109"/>
    <mergeCell ref="K106:K107"/>
    <mergeCell ref="L106:L107"/>
    <mergeCell ref="M106:M107"/>
    <mergeCell ref="N106:N107"/>
    <mergeCell ref="AN93:AN94"/>
    <mergeCell ref="AH93:AH94"/>
    <mergeCell ref="AI93:AI94"/>
    <mergeCell ref="AJ93:AJ94"/>
    <mergeCell ref="AK93:AK94"/>
    <mergeCell ref="AL93:AL94"/>
    <mergeCell ref="AM93:AM94"/>
    <mergeCell ref="AB93:AB94"/>
    <mergeCell ref="AC93:AC94"/>
    <mergeCell ref="AD93:AD94"/>
    <mergeCell ref="AE93:AE94"/>
    <mergeCell ref="AF93:AF94"/>
    <mergeCell ref="AG93:AG94"/>
    <mergeCell ref="V93:V94"/>
    <mergeCell ref="W93:W94"/>
    <mergeCell ref="X93:X94"/>
    <mergeCell ref="Y93:Y94"/>
    <mergeCell ref="Z93:Z94"/>
    <mergeCell ref="AA93:AA94"/>
    <mergeCell ref="C88:C90"/>
    <mergeCell ref="D88:D89"/>
    <mergeCell ref="E88:E89"/>
    <mergeCell ref="F88:F89"/>
    <mergeCell ref="G88:G89"/>
    <mergeCell ref="H88:H89"/>
    <mergeCell ref="I88:I89"/>
    <mergeCell ref="J88:J89"/>
    <mergeCell ref="K88:K89"/>
    <mergeCell ref="D80:E80"/>
    <mergeCell ref="P80:Q80"/>
    <mergeCell ref="D90:E90"/>
    <mergeCell ref="D93:D94"/>
    <mergeCell ref="E93:E94"/>
    <mergeCell ref="F93:F94"/>
    <mergeCell ref="G93:G94"/>
    <mergeCell ref="H93:H94"/>
    <mergeCell ref="I93:I94"/>
    <mergeCell ref="P93:P94"/>
    <mergeCell ref="Q93:Q94"/>
    <mergeCell ref="E68:E69"/>
    <mergeCell ref="F68:F69"/>
    <mergeCell ref="G68:G69"/>
    <mergeCell ref="H68:H69"/>
    <mergeCell ref="I68:I69"/>
    <mergeCell ref="J68:J69"/>
    <mergeCell ref="K68:K69"/>
    <mergeCell ref="L68:L69"/>
    <mergeCell ref="M68:M69"/>
    <mergeCell ref="Q73:Q74"/>
    <mergeCell ref="D75:E75"/>
    <mergeCell ref="P75:Q75"/>
    <mergeCell ref="R75:V75"/>
    <mergeCell ref="W75:Z75"/>
    <mergeCell ref="C77:AH77"/>
    <mergeCell ref="K73:K74"/>
    <mergeCell ref="L73:L74"/>
    <mergeCell ref="M73:M74"/>
    <mergeCell ref="N73:N74"/>
    <mergeCell ref="O73:O74"/>
    <mergeCell ref="P73:P74"/>
    <mergeCell ref="N68:N69"/>
    <mergeCell ref="O68:O69"/>
    <mergeCell ref="P68:P69"/>
    <mergeCell ref="Q68:Q69"/>
    <mergeCell ref="D70:E70"/>
    <mergeCell ref="P70:Q70"/>
    <mergeCell ref="F73:F74"/>
    <mergeCell ref="G73:G74"/>
    <mergeCell ref="H73:H74"/>
    <mergeCell ref="I73:I74"/>
    <mergeCell ref="J73:J74"/>
    <mergeCell ref="B71:B75"/>
    <mergeCell ref="C72:AH72"/>
    <mergeCell ref="C73:C75"/>
    <mergeCell ref="D73:D74"/>
    <mergeCell ref="E73:E74"/>
    <mergeCell ref="M61:M62"/>
    <mergeCell ref="N61:N62"/>
    <mergeCell ref="O61:O62"/>
    <mergeCell ref="D61:D62"/>
    <mergeCell ref="E61:E62"/>
    <mergeCell ref="F61:F62"/>
    <mergeCell ref="G61:G62"/>
    <mergeCell ref="H61:H62"/>
    <mergeCell ref="I61:I62"/>
    <mergeCell ref="P65:P66"/>
    <mergeCell ref="Q65:Q66"/>
    <mergeCell ref="J65:J66"/>
    <mergeCell ref="K65:K66"/>
    <mergeCell ref="L65:L66"/>
    <mergeCell ref="M65:M66"/>
    <mergeCell ref="N65:N66"/>
    <mergeCell ref="O65:O66"/>
    <mergeCell ref="D65:D66"/>
    <mergeCell ref="E65:E66"/>
    <mergeCell ref="F65:F66"/>
    <mergeCell ref="G65:G66"/>
    <mergeCell ref="H65:H66"/>
    <mergeCell ref="I65:I66"/>
    <mergeCell ref="B57:B70"/>
    <mergeCell ref="C58:AH58"/>
    <mergeCell ref="C59:C70"/>
    <mergeCell ref="D59:D60"/>
    <mergeCell ref="AB38:AH38"/>
    <mergeCell ref="L63:L64"/>
    <mergeCell ref="M63:M64"/>
    <mergeCell ref="N63:N64"/>
    <mergeCell ref="O63:O64"/>
    <mergeCell ref="P63:P64"/>
    <mergeCell ref="Q63:Q64"/>
    <mergeCell ref="P61:P62"/>
    <mergeCell ref="Q61:Q62"/>
    <mergeCell ref="D63:D64"/>
    <mergeCell ref="E63:E64"/>
    <mergeCell ref="F63:F64"/>
    <mergeCell ref="G63:G64"/>
    <mergeCell ref="H63:H64"/>
    <mergeCell ref="I63:I64"/>
    <mergeCell ref="J63:J64"/>
    <mergeCell ref="K63:K64"/>
    <mergeCell ref="J61:J62"/>
    <mergeCell ref="K61:K62"/>
    <mergeCell ref="L61:L62"/>
    <mergeCell ref="E59:E60"/>
    <mergeCell ref="AG41:AG42"/>
    <mergeCell ref="AH41:AH42"/>
    <mergeCell ref="D43:D44"/>
    <mergeCell ref="E43:E44"/>
    <mergeCell ref="F43:F44"/>
    <mergeCell ref="G43:G44"/>
    <mergeCell ref="H43:H44"/>
    <mergeCell ref="N41:N42"/>
    <mergeCell ref="O41:O42"/>
    <mergeCell ref="P41:P42"/>
    <mergeCell ref="Q41:Q42"/>
    <mergeCell ref="D36:D37"/>
    <mergeCell ref="E36:E37"/>
    <mergeCell ref="F36:F37"/>
    <mergeCell ref="G36:G37"/>
    <mergeCell ref="H36:H37"/>
    <mergeCell ref="I36:I37"/>
    <mergeCell ref="H34:H35"/>
    <mergeCell ref="I34:I35"/>
    <mergeCell ref="J34:J35"/>
    <mergeCell ref="K34:K35"/>
    <mergeCell ref="L34:L35"/>
    <mergeCell ref="M34:M35"/>
    <mergeCell ref="P59:P60"/>
    <mergeCell ref="Q59:Q60"/>
    <mergeCell ref="F59:F60"/>
    <mergeCell ref="G59:G60"/>
    <mergeCell ref="H59:H60"/>
    <mergeCell ref="I59:I60"/>
    <mergeCell ref="J59:J60"/>
    <mergeCell ref="K59:K60"/>
    <mergeCell ref="P36:P37"/>
    <mergeCell ref="Q36:Q37"/>
    <mergeCell ref="D38:E38"/>
    <mergeCell ref="F38:G38"/>
    <mergeCell ref="J36:J37"/>
    <mergeCell ref="K36:K37"/>
    <mergeCell ref="L36:L37"/>
    <mergeCell ref="M36:M37"/>
    <mergeCell ref="N36:N37"/>
    <mergeCell ref="O36:O37"/>
    <mergeCell ref="K43:K44"/>
    <mergeCell ref="L43:L44"/>
    <mergeCell ref="B27:B38"/>
    <mergeCell ref="L59:L60"/>
    <mergeCell ref="M59:M60"/>
    <mergeCell ref="N59:N60"/>
    <mergeCell ref="O59:O60"/>
    <mergeCell ref="D31:E31"/>
    <mergeCell ref="F31:G31"/>
    <mergeCell ref="C33:AH33"/>
    <mergeCell ref="C34:C38"/>
    <mergeCell ref="D34:D35"/>
    <mergeCell ref="E34:E35"/>
    <mergeCell ref="F34:F35"/>
    <mergeCell ref="G34:G35"/>
    <mergeCell ref="D54:D55"/>
    <mergeCell ref="E54:E55"/>
    <mergeCell ref="F54:F55"/>
    <mergeCell ref="G54:G55"/>
    <mergeCell ref="H54:H55"/>
    <mergeCell ref="N29:N30"/>
    <mergeCell ref="O29:O30"/>
    <mergeCell ref="P29:P30"/>
    <mergeCell ref="Q29:Q30"/>
    <mergeCell ref="H29:H30"/>
    <mergeCell ref="I29:I30"/>
    <mergeCell ref="J29:J30"/>
    <mergeCell ref="K29:K30"/>
    <mergeCell ref="L29:L30"/>
    <mergeCell ref="M29:M30"/>
    <mergeCell ref="D56:E56"/>
    <mergeCell ref="F56:G56"/>
    <mergeCell ref="C28:AH28"/>
    <mergeCell ref="D29:D30"/>
    <mergeCell ref="E29:E30"/>
    <mergeCell ref="F29:F30"/>
    <mergeCell ref="G29:G30"/>
    <mergeCell ref="J48:J49"/>
    <mergeCell ref="K48:K49"/>
    <mergeCell ref="L48:L49"/>
    <mergeCell ref="M48:M49"/>
    <mergeCell ref="N48:N49"/>
    <mergeCell ref="O54:O55"/>
    <mergeCell ref="P54:P55"/>
    <mergeCell ref="Q54:Q55"/>
    <mergeCell ref="I54:I55"/>
    <mergeCell ref="J54:J55"/>
    <mergeCell ref="K54:K55"/>
    <mergeCell ref="L54:L55"/>
    <mergeCell ref="M54:M55"/>
    <mergeCell ref="N54:N55"/>
    <mergeCell ref="M52:M53"/>
    <mergeCell ref="N52:N53"/>
    <mergeCell ref="O52:O53"/>
    <mergeCell ref="P52:P53"/>
    <mergeCell ref="Q52:Q53"/>
    <mergeCell ref="N34:N35"/>
    <mergeCell ref="O34:O35"/>
    <mergeCell ref="P34:P35"/>
    <mergeCell ref="Q34:Q35"/>
    <mergeCell ref="M43:M44"/>
    <mergeCell ref="N43:N44"/>
    <mergeCell ref="J43:J44"/>
    <mergeCell ref="J22:J23"/>
    <mergeCell ref="K22:K23"/>
    <mergeCell ref="L22:L23"/>
    <mergeCell ref="M22:M23"/>
    <mergeCell ref="N22:N23"/>
    <mergeCell ref="Q50:Q51"/>
    <mergeCell ref="D52:D53"/>
    <mergeCell ref="E52:E53"/>
    <mergeCell ref="F52:F53"/>
    <mergeCell ref="G52:G53"/>
    <mergeCell ref="H52:H53"/>
    <mergeCell ref="I52:I53"/>
    <mergeCell ref="J52:J53"/>
    <mergeCell ref="K52:K53"/>
    <mergeCell ref="L52:L53"/>
    <mergeCell ref="K50:K51"/>
    <mergeCell ref="L50:L51"/>
    <mergeCell ref="M50:M51"/>
    <mergeCell ref="N50:N51"/>
    <mergeCell ref="O50:O51"/>
    <mergeCell ref="P50:P51"/>
    <mergeCell ref="O48:O49"/>
    <mergeCell ref="P48:P49"/>
    <mergeCell ref="Q48:Q49"/>
    <mergeCell ref="D50:D51"/>
    <mergeCell ref="E50:E51"/>
    <mergeCell ref="F50:F51"/>
    <mergeCell ref="G50:G51"/>
    <mergeCell ref="H50:H51"/>
    <mergeCell ref="I50:I51"/>
    <mergeCell ref="J50:J51"/>
    <mergeCell ref="I48:I49"/>
    <mergeCell ref="J15:J16"/>
    <mergeCell ref="K15:K16"/>
    <mergeCell ref="L15:L16"/>
    <mergeCell ref="M15:M16"/>
    <mergeCell ref="N15:N16"/>
    <mergeCell ref="Q24:Q25"/>
    <mergeCell ref="D26:E26"/>
    <mergeCell ref="F26:G26"/>
    <mergeCell ref="C47:AH47"/>
    <mergeCell ref="C48:C56"/>
    <mergeCell ref="D48:D49"/>
    <mergeCell ref="E48:E49"/>
    <mergeCell ref="F48:F49"/>
    <mergeCell ref="G48:G49"/>
    <mergeCell ref="H48:H49"/>
    <mergeCell ref="K24:K25"/>
    <mergeCell ref="L24:L25"/>
    <mergeCell ref="M24:M25"/>
    <mergeCell ref="N24:N25"/>
    <mergeCell ref="O24:O25"/>
    <mergeCell ref="P24:P25"/>
    <mergeCell ref="O22:O23"/>
    <mergeCell ref="P22:P23"/>
    <mergeCell ref="Q22:Q23"/>
    <mergeCell ref="D24:D25"/>
    <mergeCell ref="E24:E25"/>
    <mergeCell ref="F24:F25"/>
    <mergeCell ref="G24:G25"/>
    <mergeCell ref="H24:H25"/>
    <mergeCell ref="I24:I25"/>
    <mergeCell ref="J24:J25"/>
    <mergeCell ref="I22:I23"/>
    <mergeCell ref="L11:L12"/>
    <mergeCell ref="M11:M12"/>
    <mergeCell ref="N11:N12"/>
    <mergeCell ref="O11:O12"/>
    <mergeCell ref="P11:P12"/>
    <mergeCell ref="Q17:Q18"/>
    <mergeCell ref="D19:E19"/>
    <mergeCell ref="F19:G19"/>
    <mergeCell ref="C21:AH21"/>
    <mergeCell ref="C22:C26"/>
    <mergeCell ref="D22:D23"/>
    <mergeCell ref="E22:E23"/>
    <mergeCell ref="F22:F23"/>
    <mergeCell ref="G22:G23"/>
    <mergeCell ref="H22:H23"/>
    <mergeCell ref="K17:K18"/>
    <mergeCell ref="L17:L18"/>
    <mergeCell ref="M17:M18"/>
    <mergeCell ref="N17:N18"/>
    <mergeCell ref="O17:O18"/>
    <mergeCell ref="P17:P18"/>
    <mergeCell ref="O15:O16"/>
    <mergeCell ref="P15:P16"/>
    <mergeCell ref="Q15:Q16"/>
    <mergeCell ref="D17:D18"/>
    <mergeCell ref="E17:E18"/>
    <mergeCell ref="F17:F18"/>
    <mergeCell ref="G17:G18"/>
    <mergeCell ref="H17:H18"/>
    <mergeCell ref="I17:I18"/>
    <mergeCell ref="J17:J18"/>
    <mergeCell ref="I15:I16"/>
    <mergeCell ref="G11:G12"/>
    <mergeCell ref="H11:H12"/>
    <mergeCell ref="I11:I12"/>
    <mergeCell ref="J11:J12"/>
    <mergeCell ref="I9:I10"/>
    <mergeCell ref="J9:J10"/>
    <mergeCell ref="K9:K10"/>
    <mergeCell ref="L9:L10"/>
    <mergeCell ref="M9:M10"/>
    <mergeCell ref="N9:N10"/>
    <mergeCell ref="AM6:AM7"/>
    <mergeCell ref="M13:M14"/>
    <mergeCell ref="N13:N14"/>
    <mergeCell ref="O13:O14"/>
    <mergeCell ref="P13:P14"/>
    <mergeCell ref="Q13:Q14"/>
    <mergeCell ref="D15:D16"/>
    <mergeCell ref="E15:E16"/>
    <mergeCell ref="F15:F16"/>
    <mergeCell ref="G15:G16"/>
    <mergeCell ref="H15:H16"/>
    <mergeCell ref="Q11:Q12"/>
    <mergeCell ref="D13:D14"/>
    <mergeCell ref="E13:E14"/>
    <mergeCell ref="F13:F14"/>
    <mergeCell ref="G13:G14"/>
    <mergeCell ref="H13:H14"/>
    <mergeCell ref="I13:I14"/>
    <mergeCell ref="J13:J14"/>
    <mergeCell ref="K13:K14"/>
    <mergeCell ref="L13:L14"/>
    <mergeCell ref="K11:K12"/>
    <mergeCell ref="B8:B26"/>
    <mergeCell ref="C8:AN8"/>
    <mergeCell ref="C9:C19"/>
    <mergeCell ref="D9:D10"/>
    <mergeCell ref="E9:E10"/>
    <mergeCell ref="F9:F10"/>
    <mergeCell ref="G9:G10"/>
    <mergeCell ref="H9:H10"/>
    <mergeCell ref="AG6:AG7"/>
    <mergeCell ref="AH6:AH7"/>
    <mergeCell ref="AI6:AI7"/>
    <mergeCell ref="AJ6:AJ7"/>
    <mergeCell ref="AK6:AK7"/>
    <mergeCell ref="AL6:AL7"/>
    <mergeCell ref="Y6:AA6"/>
    <mergeCell ref="AB6:AB7"/>
    <mergeCell ref="AC6:AC7"/>
    <mergeCell ref="AD6:AD7"/>
    <mergeCell ref="AE6:AE7"/>
    <mergeCell ref="AF6:AF7"/>
    <mergeCell ref="Q6:Q7"/>
    <mergeCell ref="R6:R7"/>
    <mergeCell ref="S6:S7"/>
    <mergeCell ref="T6:T7"/>
    <mergeCell ref="U6:U7"/>
    <mergeCell ref="V6:X6"/>
    <mergeCell ref="O9:O10"/>
    <mergeCell ref="P9:P10"/>
    <mergeCell ref="Q9:Q10"/>
    <mergeCell ref="D11:D12"/>
    <mergeCell ref="E11:E12"/>
    <mergeCell ref="F11:F12"/>
    <mergeCell ref="B2:AH2"/>
    <mergeCell ref="AI5:AN5"/>
    <mergeCell ref="E6:E7"/>
    <mergeCell ref="F6:F7"/>
    <mergeCell ref="G6:G7"/>
    <mergeCell ref="H6:H7"/>
    <mergeCell ref="I6:I7"/>
    <mergeCell ref="J6:J7"/>
    <mergeCell ref="K6:K7"/>
    <mergeCell ref="L6:L7"/>
    <mergeCell ref="M6:M7"/>
    <mergeCell ref="B4:AH4"/>
    <mergeCell ref="B5:B7"/>
    <mergeCell ref="C5:C7"/>
    <mergeCell ref="D5:D7"/>
    <mergeCell ref="E5:Q5"/>
    <mergeCell ref="R5:AH5"/>
    <mergeCell ref="N6:N7"/>
    <mergeCell ref="O6:O7"/>
    <mergeCell ref="P6:P7"/>
    <mergeCell ref="AN6:AN7"/>
    <mergeCell ref="L88:L89"/>
    <mergeCell ref="R70:V70"/>
    <mergeCell ref="W70:Z70"/>
    <mergeCell ref="R80:V80"/>
    <mergeCell ref="W80:Z80"/>
    <mergeCell ref="C82:AH82"/>
    <mergeCell ref="C83:C85"/>
    <mergeCell ref="D85:E85"/>
    <mergeCell ref="P85:Q85"/>
    <mergeCell ref="R85:V85"/>
    <mergeCell ref="W85:Z85"/>
    <mergeCell ref="L78:L79"/>
    <mergeCell ref="M78:M79"/>
    <mergeCell ref="N78:N79"/>
    <mergeCell ref="O78:O79"/>
    <mergeCell ref="P78:P79"/>
    <mergeCell ref="Q78:Q79"/>
    <mergeCell ref="F78:F79"/>
    <mergeCell ref="G78:G79"/>
    <mergeCell ref="H78:H79"/>
    <mergeCell ref="I78:I79"/>
    <mergeCell ref="J78:J79"/>
    <mergeCell ref="K78:K79"/>
    <mergeCell ref="C78:C80"/>
    <mergeCell ref="D78:D79"/>
    <mergeCell ref="E78:E79"/>
    <mergeCell ref="M88:M89"/>
    <mergeCell ref="N88:N89"/>
    <mergeCell ref="O88:O89"/>
    <mergeCell ref="P88:P89"/>
    <mergeCell ref="Q88:Q89"/>
    <mergeCell ref="C87:AH87"/>
    <mergeCell ref="D95:E95"/>
    <mergeCell ref="B99:B127"/>
    <mergeCell ref="C100:AH100"/>
    <mergeCell ref="C101:C103"/>
    <mergeCell ref="D101:D102"/>
    <mergeCell ref="E101:E102"/>
    <mergeCell ref="D103:E103"/>
    <mergeCell ref="C105:AH105"/>
    <mergeCell ref="D106:D107"/>
    <mergeCell ref="E106:E107"/>
    <mergeCell ref="F106:F107"/>
    <mergeCell ref="G106:G107"/>
    <mergeCell ref="H106:H107"/>
    <mergeCell ref="I106:I107"/>
    <mergeCell ref="P114:P115"/>
    <mergeCell ref="Q114:Q115"/>
    <mergeCell ref="C92:AH92"/>
    <mergeCell ref="J93:J94"/>
    <mergeCell ref="C93:C94"/>
    <mergeCell ref="R93:R94"/>
    <mergeCell ref="S93:S94"/>
    <mergeCell ref="L101:L102"/>
    <mergeCell ref="M101:M102"/>
    <mergeCell ref="N101:N102"/>
    <mergeCell ref="O101:O102"/>
    <mergeCell ref="P101:P102"/>
    <mergeCell ref="Q101:Q102"/>
    <mergeCell ref="F101:F102"/>
    <mergeCell ref="G101:G102"/>
    <mergeCell ref="H101:H102"/>
    <mergeCell ref="I101:I102"/>
    <mergeCell ref="J101:J102"/>
    <mergeCell ref="G185:G186"/>
    <mergeCell ref="H185:H186"/>
    <mergeCell ref="I185:I186"/>
    <mergeCell ref="J185:J186"/>
    <mergeCell ref="K185:K186"/>
    <mergeCell ref="L185:L186"/>
    <mergeCell ref="M185:M186"/>
    <mergeCell ref="N185:N186"/>
    <mergeCell ref="O185:O186"/>
    <mergeCell ref="P185:P186"/>
    <mergeCell ref="Q185:Q186"/>
    <mergeCell ref="D185:D186"/>
    <mergeCell ref="C185:C186"/>
    <mergeCell ref="B128:B158"/>
    <mergeCell ref="B161:B187"/>
    <mergeCell ref="B199:B211"/>
    <mergeCell ref="B212:B221"/>
    <mergeCell ref="I156:I157"/>
    <mergeCell ref="J156:J157"/>
    <mergeCell ref="I154:I155"/>
    <mergeCell ref="J154:J155"/>
    <mergeCell ref="K154:K155"/>
    <mergeCell ref="L154:L155"/>
    <mergeCell ref="M154:M155"/>
    <mergeCell ref="N154:N155"/>
    <mergeCell ref="C138:AH138"/>
    <mergeCell ref="D154:D155"/>
    <mergeCell ref="E154:E155"/>
    <mergeCell ref="F154:F155"/>
    <mergeCell ref="G154:G155"/>
    <mergeCell ref="H154:H155"/>
    <mergeCell ref="Q156:Q157"/>
    <mergeCell ref="C154:C159"/>
    <mergeCell ref="C239:C240"/>
    <mergeCell ref="B227:B231"/>
    <mergeCell ref="C228:AH228"/>
    <mergeCell ref="C229:C231"/>
    <mergeCell ref="D229:D230"/>
    <mergeCell ref="E229:E230"/>
    <mergeCell ref="F229:F230"/>
    <mergeCell ref="G229:G230"/>
    <mergeCell ref="H229:H230"/>
    <mergeCell ref="I229:I230"/>
    <mergeCell ref="J229:J230"/>
    <mergeCell ref="K229:K230"/>
    <mergeCell ref="L229:L230"/>
    <mergeCell ref="M229:M230"/>
    <mergeCell ref="N229:N230"/>
    <mergeCell ref="O229:O230"/>
    <mergeCell ref="P229:P230"/>
    <mergeCell ref="Q229:Q230"/>
    <mergeCell ref="AB229:AB230"/>
    <mergeCell ref="AC229:AC230"/>
    <mergeCell ref="AD229:AD230"/>
    <mergeCell ref="AE229:AE230"/>
    <mergeCell ref="AF229:AF230"/>
    <mergeCell ref="AG229:AG230"/>
    <mergeCell ref="AH229:AH230"/>
    <mergeCell ref="D231:E231"/>
    <mergeCell ref="F231:G231"/>
    <mergeCell ref="C173:C182"/>
    <mergeCell ref="C184:AH184"/>
    <mergeCell ref="E185:E186"/>
    <mergeCell ref="F185:F186"/>
    <mergeCell ref="C106:C115"/>
    <mergeCell ref="C118:AH118"/>
    <mergeCell ref="D119:D120"/>
    <mergeCell ref="E119:E120"/>
    <mergeCell ref="F119:F120"/>
    <mergeCell ref="G119:G120"/>
    <mergeCell ref="H119:H120"/>
    <mergeCell ref="I119:I120"/>
    <mergeCell ref="J119:J120"/>
    <mergeCell ref="K119:K120"/>
    <mergeCell ref="L119:L120"/>
    <mergeCell ref="M119:M120"/>
    <mergeCell ref="N119:N120"/>
    <mergeCell ref="O119:O120"/>
    <mergeCell ref="P119:P120"/>
    <mergeCell ref="Q119:Q120"/>
    <mergeCell ref="D114:D115"/>
    <mergeCell ref="E114:E115"/>
    <mergeCell ref="F114:F115"/>
    <mergeCell ref="G114:G115"/>
    <mergeCell ref="H114:H115"/>
    <mergeCell ref="I114:I115"/>
    <mergeCell ref="J114:J115"/>
    <mergeCell ref="K114:K115"/>
    <mergeCell ref="L114:L115"/>
    <mergeCell ref="M114:M115"/>
    <mergeCell ref="N114:N115"/>
    <mergeCell ref="O114:O115"/>
    <mergeCell ref="O106:O107"/>
    <mergeCell ref="P106:P107"/>
    <mergeCell ref="J106:J107"/>
    <mergeCell ref="D121:D122"/>
    <mergeCell ref="E121:E122"/>
    <mergeCell ref="F121:F122"/>
    <mergeCell ref="G121:G122"/>
    <mergeCell ref="H121:H122"/>
    <mergeCell ref="I121:I122"/>
    <mergeCell ref="J121:J122"/>
    <mergeCell ref="K121:K122"/>
    <mergeCell ref="L121:L122"/>
    <mergeCell ref="M121:M122"/>
    <mergeCell ref="N121:N122"/>
    <mergeCell ref="O121:O122"/>
    <mergeCell ref="P121:P122"/>
    <mergeCell ref="Q121:Q122"/>
    <mergeCell ref="E123:E124"/>
    <mergeCell ref="F123:F124"/>
    <mergeCell ref="G123:G124"/>
    <mergeCell ref="H123:H124"/>
    <mergeCell ref="I123:I124"/>
    <mergeCell ref="J123:J124"/>
    <mergeCell ref="K123:K124"/>
    <mergeCell ref="L123:L124"/>
    <mergeCell ref="M123:M124"/>
    <mergeCell ref="N123:N124"/>
    <mergeCell ref="O123:O124"/>
    <mergeCell ref="P123:P124"/>
    <mergeCell ref="Q123:Q124"/>
    <mergeCell ref="D123:D124"/>
  </mergeCells>
  <conditionalFormatting sqref="K9 K11 K13 K15 K17 AC173:AC182">
    <cfRule type="cellIs" dxfId="867" priority="1207" operator="equal">
      <formula>"Muy Alta"</formula>
    </cfRule>
    <cfRule type="cellIs" dxfId="866" priority="1208" operator="equal">
      <formula>"Alta"</formula>
    </cfRule>
    <cfRule type="cellIs" dxfId="865" priority="1209" operator="equal">
      <formula>"Media"</formula>
    </cfRule>
    <cfRule type="cellIs" dxfId="864" priority="1210" operator="equal">
      <formula>"Baja"</formula>
    </cfRule>
    <cfRule type="cellIs" dxfId="863" priority="1211" operator="equal">
      <formula>"Muy Baja"</formula>
    </cfRule>
  </conditionalFormatting>
  <conditionalFormatting sqref="K22 K24">
    <cfRule type="cellIs" dxfId="862" priority="1128" operator="equal">
      <formula>"Muy Alta"</formula>
    </cfRule>
    <cfRule type="cellIs" dxfId="861" priority="1129" operator="equal">
      <formula>"Alta"</formula>
    </cfRule>
    <cfRule type="cellIs" dxfId="860" priority="1130" operator="equal">
      <formula>"Media"</formula>
    </cfRule>
    <cfRule type="cellIs" dxfId="859" priority="1131" operator="equal">
      <formula>"Baja"</formula>
    </cfRule>
    <cfRule type="cellIs" dxfId="858" priority="1132" operator="equal">
      <formula>"Muy Baja"</formula>
    </cfRule>
  </conditionalFormatting>
  <conditionalFormatting sqref="K36">
    <cfRule type="cellIs" dxfId="857" priority="1507" operator="equal">
      <formula>"Muy Alta"</formula>
    </cfRule>
    <cfRule type="cellIs" dxfId="856" priority="1508" operator="equal">
      <formula>"Alta"</formula>
    </cfRule>
    <cfRule type="cellIs" dxfId="855" priority="1509" operator="equal">
      <formula>"Media"</formula>
    </cfRule>
    <cfRule type="cellIs" dxfId="854" priority="1510" operator="equal">
      <formula>"Baja"</formula>
    </cfRule>
    <cfRule type="cellIs" dxfId="853" priority="1511" operator="equal">
      <formula>"Muy Baja"</formula>
    </cfRule>
  </conditionalFormatting>
  <conditionalFormatting sqref="K41 K43">
    <cfRule type="cellIs" dxfId="852" priority="957" operator="equal">
      <formula>"Muy Alta"</formula>
    </cfRule>
    <cfRule type="cellIs" dxfId="851" priority="958" operator="equal">
      <formula>"Alta"</formula>
    </cfRule>
    <cfRule type="cellIs" dxfId="850" priority="959" operator="equal">
      <formula>"Media"</formula>
    </cfRule>
    <cfRule type="cellIs" dxfId="849" priority="960" operator="equal">
      <formula>"Baja"</formula>
    </cfRule>
    <cfRule type="cellIs" dxfId="848" priority="961" operator="equal">
      <formula>"Muy Baja"</formula>
    </cfRule>
  </conditionalFormatting>
  <conditionalFormatting sqref="K48 K50 K52 K54">
    <cfRule type="cellIs" dxfId="847" priority="490" operator="equal">
      <formula>"Muy Alta"</formula>
    </cfRule>
    <cfRule type="cellIs" dxfId="846" priority="491" operator="equal">
      <formula>"Alta"</formula>
    </cfRule>
    <cfRule type="cellIs" dxfId="845" priority="492" operator="equal">
      <formula>"Media"</formula>
    </cfRule>
    <cfRule type="cellIs" dxfId="844" priority="493" operator="equal">
      <formula>"Baja"</formula>
    </cfRule>
    <cfRule type="cellIs" dxfId="843" priority="494" operator="equal">
      <formula>"Muy Baja"</formula>
    </cfRule>
  </conditionalFormatting>
  <conditionalFormatting sqref="K59 K61 K63 K65 K67">
    <cfRule type="cellIs" dxfId="842" priority="597" operator="equal">
      <formula>"Muy Alta"</formula>
    </cfRule>
    <cfRule type="cellIs" dxfId="841" priority="598" operator="equal">
      <formula>"Alta"</formula>
    </cfRule>
    <cfRule type="cellIs" dxfId="840" priority="599" operator="equal">
      <formula>"Media"</formula>
    </cfRule>
    <cfRule type="cellIs" dxfId="839" priority="600" operator="equal">
      <formula>"Baja"</formula>
    </cfRule>
    <cfRule type="cellIs" dxfId="838" priority="601" operator="equal">
      <formula>"Muy Baja"</formula>
    </cfRule>
  </conditionalFormatting>
  <conditionalFormatting sqref="K68 AC68:AC69">
    <cfRule type="cellIs" dxfId="837" priority="414" operator="equal">
      <formula>"Muy Alta"</formula>
    </cfRule>
    <cfRule type="cellIs" dxfId="836" priority="415" operator="equal">
      <formula>"Alta"</formula>
    </cfRule>
    <cfRule type="cellIs" dxfId="835" priority="416" operator="equal">
      <formula>"Media"</formula>
    </cfRule>
    <cfRule type="cellIs" dxfId="834" priority="417" operator="equal">
      <formula>"Baja"</formula>
    </cfRule>
    <cfRule type="cellIs" dxfId="833" priority="418" operator="equal">
      <formula>"Muy Baja"</formula>
    </cfRule>
  </conditionalFormatting>
  <conditionalFormatting sqref="K73">
    <cfRule type="cellIs" dxfId="832" priority="582" operator="equal">
      <formula>"Muy Alta"</formula>
    </cfRule>
    <cfRule type="cellIs" dxfId="831" priority="583" operator="equal">
      <formula>"Alta"</formula>
    </cfRule>
    <cfRule type="cellIs" dxfId="830" priority="584" operator="equal">
      <formula>"Media"</formula>
    </cfRule>
    <cfRule type="cellIs" dxfId="829" priority="585" operator="equal">
      <formula>"Baja"</formula>
    </cfRule>
    <cfRule type="cellIs" dxfId="828" priority="586" operator="equal">
      <formula>"Muy Baja"</formula>
    </cfRule>
  </conditionalFormatting>
  <conditionalFormatting sqref="K101">
    <cfRule type="cellIs" dxfId="827" priority="520" operator="equal">
      <formula>"Muy Alta"</formula>
    </cfRule>
    <cfRule type="cellIs" dxfId="826" priority="521" operator="equal">
      <formula>"Alta"</formula>
    </cfRule>
    <cfRule type="cellIs" dxfId="825" priority="522" operator="equal">
      <formula>"Media"</formula>
    </cfRule>
    <cfRule type="cellIs" dxfId="824" priority="523" operator="equal">
      <formula>"Baja"</formula>
    </cfRule>
    <cfRule type="cellIs" dxfId="823" priority="524" operator="equal">
      <formula>"Muy Baja"</formula>
    </cfRule>
  </conditionalFormatting>
  <conditionalFormatting sqref="K106 K108 K110">
    <cfRule type="cellIs" dxfId="822" priority="1422" operator="equal">
      <formula>"Muy Alta"</formula>
    </cfRule>
    <cfRule type="cellIs" dxfId="821" priority="1423" operator="equal">
      <formula>"Alta"</formula>
    </cfRule>
    <cfRule type="cellIs" dxfId="820" priority="1424" operator="equal">
      <formula>"Media"</formula>
    </cfRule>
    <cfRule type="cellIs" dxfId="819" priority="1425" operator="equal">
      <formula>"Baja"</formula>
    </cfRule>
    <cfRule type="cellIs" dxfId="818" priority="1426" operator="equal">
      <formula>"Muy Baja"</formula>
    </cfRule>
  </conditionalFormatting>
  <conditionalFormatting sqref="K112">
    <cfRule type="cellIs" dxfId="817" priority="409" operator="equal">
      <formula>"Muy Alta"</formula>
    </cfRule>
    <cfRule type="cellIs" dxfId="816" priority="410" operator="equal">
      <formula>"Alta"</formula>
    </cfRule>
    <cfRule type="cellIs" dxfId="815" priority="411" operator="equal">
      <formula>"Media"</formula>
    </cfRule>
    <cfRule type="cellIs" dxfId="814" priority="412" operator="equal">
      <formula>"Baja"</formula>
    </cfRule>
    <cfRule type="cellIs" dxfId="813" priority="413" operator="equal">
      <formula>"Muy Baja"</formula>
    </cfRule>
  </conditionalFormatting>
  <conditionalFormatting sqref="K114">
    <cfRule type="cellIs" dxfId="812" priority="366" operator="equal">
      <formula>"Muy Alta"</formula>
    </cfRule>
    <cfRule type="cellIs" dxfId="811" priority="367" operator="equal">
      <formula>"Alta"</formula>
    </cfRule>
    <cfRule type="cellIs" dxfId="810" priority="368" operator="equal">
      <formula>"Media"</formula>
    </cfRule>
    <cfRule type="cellIs" dxfId="809" priority="369" operator="equal">
      <formula>"Baja"</formula>
    </cfRule>
    <cfRule type="cellIs" dxfId="808" priority="370" operator="equal">
      <formula>"Muy Baja"</formula>
    </cfRule>
  </conditionalFormatting>
  <conditionalFormatting sqref="K119 K121">
    <cfRule type="cellIs" dxfId="807" priority="83" operator="equal">
      <formula>"Muy Alta"</formula>
    </cfRule>
    <cfRule type="cellIs" dxfId="806" priority="84" operator="equal">
      <formula>"Alta"</formula>
    </cfRule>
    <cfRule type="cellIs" dxfId="805" priority="85" operator="equal">
      <formula>"Media"</formula>
    </cfRule>
    <cfRule type="cellIs" dxfId="804" priority="86" operator="equal">
      <formula>"Baja"</formula>
    </cfRule>
    <cfRule type="cellIs" dxfId="803" priority="87" operator="equal">
      <formula>"Muy Baja"</formula>
    </cfRule>
  </conditionalFormatting>
  <conditionalFormatting sqref="K123">
    <cfRule type="cellIs" dxfId="802" priority="54" operator="equal">
      <formula>"Muy Alta"</formula>
    </cfRule>
    <cfRule type="cellIs" dxfId="801" priority="55" operator="equal">
      <formula>"Alta"</formula>
    </cfRule>
    <cfRule type="cellIs" dxfId="800" priority="56" operator="equal">
      <formula>"Media"</formula>
    </cfRule>
    <cfRule type="cellIs" dxfId="799" priority="57" operator="equal">
      <formula>"Baja"</formula>
    </cfRule>
    <cfRule type="cellIs" dxfId="798" priority="58" operator="equal">
      <formula>"Muy Baja"</formula>
    </cfRule>
  </conditionalFormatting>
  <conditionalFormatting sqref="K130 K132 K134">
    <cfRule type="cellIs" dxfId="797" priority="1099" operator="equal">
      <formula>"Muy Alta"</formula>
    </cfRule>
    <cfRule type="cellIs" dxfId="796" priority="1100" operator="equal">
      <formula>"Alta"</formula>
    </cfRule>
    <cfRule type="cellIs" dxfId="795" priority="1101" operator="equal">
      <formula>"Media"</formula>
    </cfRule>
    <cfRule type="cellIs" dxfId="794" priority="1102" operator="equal">
      <formula>"Baja"</formula>
    </cfRule>
    <cfRule type="cellIs" dxfId="793" priority="1103" operator="equal">
      <formula>"Muy Baja"</formula>
    </cfRule>
  </conditionalFormatting>
  <conditionalFormatting sqref="K139 K141">
    <cfRule type="cellIs" dxfId="792" priority="1279" operator="equal">
      <formula>"Muy Alta"</formula>
    </cfRule>
    <cfRule type="cellIs" dxfId="791" priority="1280" operator="equal">
      <formula>"Alta"</formula>
    </cfRule>
    <cfRule type="cellIs" dxfId="790" priority="1281" operator="equal">
      <formula>"Media"</formula>
    </cfRule>
    <cfRule type="cellIs" dxfId="789" priority="1282" operator="equal">
      <formula>"Baja"</formula>
    </cfRule>
    <cfRule type="cellIs" dxfId="788" priority="1283" operator="equal">
      <formula>"Muy Baja"</formula>
    </cfRule>
  </conditionalFormatting>
  <conditionalFormatting sqref="K162:K164">
    <cfRule type="cellIs" dxfId="787" priority="1365" operator="equal">
      <formula>"Muy Alta"</formula>
    </cfRule>
    <cfRule type="cellIs" dxfId="786" priority="1366" operator="equal">
      <formula>"Alta"</formula>
    </cfRule>
    <cfRule type="cellIs" dxfId="785" priority="1367" operator="equal">
      <formula>"Media"</formula>
    </cfRule>
    <cfRule type="cellIs" dxfId="784" priority="1368" operator="equal">
      <formula>"Baja"</formula>
    </cfRule>
    <cfRule type="cellIs" dxfId="783" priority="1369" operator="equal">
      <formula>"Muy Baja"</formula>
    </cfRule>
  </conditionalFormatting>
  <conditionalFormatting sqref="K173 K175 K177 K179 K181">
    <cfRule type="cellIs" dxfId="782" priority="1056" operator="equal">
      <formula>"Muy Alta"</formula>
    </cfRule>
    <cfRule type="cellIs" dxfId="781" priority="1057" operator="equal">
      <formula>"Alta"</formula>
    </cfRule>
    <cfRule type="cellIs" dxfId="780" priority="1058" operator="equal">
      <formula>"Media"</formula>
    </cfRule>
    <cfRule type="cellIs" dxfId="779" priority="1059" operator="equal">
      <formula>"Baja"</formula>
    </cfRule>
    <cfRule type="cellIs" dxfId="778" priority="1060" operator="equal">
      <formula>"Muy Baja"</formula>
    </cfRule>
  </conditionalFormatting>
  <conditionalFormatting sqref="K185">
    <cfRule type="cellIs" dxfId="777" priority="295" operator="equal">
      <formula>"Muy Alta"</formula>
    </cfRule>
    <cfRule type="cellIs" dxfId="776" priority="296" operator="equal">
      <formula>"Alta"</formula>
    </cfRule>
    <cfRule type="cellIs" dxfId="775" priority="297" operator="equal">
      <formula>"Media"</formula>
    </cfRule>
    <cfRule type="cellIs" dxfId="774" priority="298" operator="equal">
      <formula>"Baja"</formula>
    </cfRule>
    <cfRule type="cellIs" dxfId="773" priority="299" operator="equal">
      <formula>"Muy Baja"</formula>
    </cfRule>
  </conditionalFormatting>
  <conditionalFormatting sqref="K190 K192 K194 K196">
    <cfRule type="cellIs" dxfId="772" priority="215" operator="equal">
      <formula>"Muy Alta"</formula>
    </cfRule>
    <cfRule type="cellIs" dxfId="771" priority="216" operator="equal">
      <formula>"Alta"</formula>
    </cfRule>
    <cfRule type="cellIs" dxfId="770" priority="217" operator="equal">
      <formula>"Media"</formula>
    </cfRule>
    <cfRule type="cellIs" dxfId="769" priority="218" operator="equal">
      <formula>"Baja"</formula>
    </cfRule>
    <cfRule type="cellIs" dxfId="768" priority="219" operator="equal">
      <formula>"Muy Baja"</formula>
    </cfRule>
  </conditionalFormatting>
  <conditionalFormatting sqref="K201 K203">
    <cfRule type="cellIs" dxfId="767" priority="871" operator="equal">
      <formula>"Muy Alta"</formula>
    </cfRule>
    <cfRule type="cellIs" dxfId="766" priority="872" operator="equal">
      <formula>"Alta"</formula>
    </cfRule>
    <cfRule type="cellIs" dxfId="765" priority="873" operator="equal">
      <formula>"Media"</formula>
    </cfRule>
    <cfRule type="cellIs" dxfId="764" priority="874" operator="equal">
      <formula>"Baja"</formula>
    </cfRule>
    <cfRule type="cellIs" dxfId="763" priority="875" operator="equal">
      <formula>"Muy Baja"</formula>
    </cfRule>
  </conditionalFormatting>
  <conditionalFormatting sqref="K207 K209">
    <cfRule type="cellIs" dxfId="762" priority="828" operator="equal">
      <formula>"Muy Alta"</formula>
    </cfRule>
    <cfRule type="cellIs" dxfId="761" priority="829" operator="equal">
      <formula>"Alta"</formula>
    </cfRule>
    <cfRule type="cellIs" dxfId="760" priority="830" operator="equal">
      <formula>"Media"</formula>
    </cfRule>
    <cfRule type="cellIs" dxfId="759" priority="831" operator="equal">
      <formula>"Baja"</formula>
    </cfRule>
    <cfRule type="cellIs" dxfId="758" priority="832" operator="equal">
      <formula>"Muy Baja"</formula>
    </cfRule>
  </conditionalFormatting>
  <conditionalFormatting sqref="K214">
    <cfRule type="cellIs" dxfId="757" priority="742" operator="equal">
      <formula>"Muy Alta"</formula>
    </cfRule>
    <cfRule type="cellIs" dxfId="756" priority="743" operator="equal">
      <formula>"Alta"</formula>
    </cfRule>
    <cfRule type="cellIs" dxfId="755" priority="744" operator="equal">
      <formula>"Media"</formula>
    </cfRule>
    <cfRule type="cellIs" dxfId="754" priority="745" operator="equal">
      <formula>"Baja"</formula>
    </cfRule>
    <cfRule type="cellIs" dxfId="753" priority="746" operator="equal">
      <formula>"Muy Baja"</formula>
    </cfRule>
  </conditionalFormatting>
  <conditionalFormatting sqref="K219">
    <cfRule type="cellIs" dxfId="752" priority="713" operator="equal">
      <formula>"Muy Alta"</formula>
    </cfRule>
    <cfRule type="cellIs" dxfId="751" priority="714" operator="equal">
      <formula>"Alta"</formula>
    </cfRule>
    <cfRule type="cellIs" dxfId="750" priority="715" operator="equal">
      <formula>"Media"</formula>
    </cfRule>
    <cfRule type="cellIs" dxfId="749" priority="716" operator="equal">
      <formula>"Baja"</formula>
    </cfRule>
    <cfRule type="cellIs" dxfId="748" priority="717" operator="equal">
      <formula>"Muy Baja"</formula>
    </cfRule>
  </conditionalFormatting>
  <conditionalFormatting sqref="K224">
    <cfRule type="cellIs" dxfId="747" priority="187" operator="equal">
      <formula>"Muy Alta"</formula>
    </cfRule>
    <cfRule type="cellIs" dxfId="746" priority="188" operator="equal">
      <formula>"Alta"</formula>
    </cfRule>
    <cfRule type="cellIs" dxfId="745" priority="189" operator="equal">
      <formula>"Media"</formula>
    </cfRule>
    <cfRule type="cellIs" dxfId="744" priority="190" operator="equal">
      <formula>"Baja"</formula>
    </cfRule>
    <cfRule type="cellIs" dxfId="743" priority="191" operator="equal">
      <formula>"Muy Baja"</formula>
    </cfRule>
  </conditionalFormatting>
  <conditionalFormatting sqref="K229">
    <cfRule type="cellIs" dxfId="742" priority="243" operator="equal">
      <formula>"Muy Alta"</formula>
    </cfRule>
    <cfRule type="cellIs" dxfId="741" priority="244" operator="equal">
      <formula>"Alta"</formula>
    </cfRule>
    <cfRule type="cellIs" dxfId="740" priority="245" operator="equal">
      <formula>"Media"</formula>
    </cfRule>
    <cfRule type="cellIs" dxfId="739" priority="246" operator="equal">
      <formula>"Baja"</formula>
    </cfRule>
    <cfRule type="cellIs" dxfId="738" priority="247" operator="equal">
      <formula>"Muy Baja"</formula>
    </cfRule>
  </conditionalFormatting>
  <conditionalFormatting sqref="N9:N18 N59:N67 N173:N182">
    <cfRule type="containsText" dxfId="737" priority="1141" operator="containsText" text="❌">
      <formula>NOT(ISERROR(SEARCH("❌",N9)))</formula>
    </cfRule>
  </conditionalFormatting>
  <conditionalFormatting sqref="N22:N25">
    <cfRule type="containsText" dxfId="736" priority="1104" operator="containsText" text="❌">
      <formula>NOT(ISERROR(SEARCH("❌",N22)))</formula>
    </cfRule>
  </conditionalFormatting>
  <conditionalFormatting sqref="N29:N30">
    <cfRule type="containsText" dxfId="735" priority="457" operator="containsText" text="❌">
      <formula>NOT(ISERROR(SEARCH("❌",N29)))</formula>
    </cfRule>
  </conditionalFormatting>
  <conditionalFormatting sqref="N41:N44">
    <cfRule type="containsText" dxfId="734" priority="933" operator="containsText" text="❌">
      <formula>NOT(ISERROR(SEARCH("❌",N41)))</formula>
    </cfRule>
  </conditionalFormatting>
  <conditionalFormatting sqref="N48:N55">
    <cfRule type="containsText" dxfId="733" priority="602" operator="containsText" text="❌">
      <formula>NOT(ISERROR(SEARCH("❌",N48)))</formula>
    </cfRule>
  </conditionalFormatting>
  <conditionalFormatting sqref="N68:N69">
    <cfRule type="containsText" dxfId="732" priority="428" operator="containsText" text="❌">
      <formula>NOT(ISERROR(SEARCH(("❌"),(N68))))</formula>
    </cfRule>
  </conditionalFormatting>
  <conditionalFormatting sqref="N73:N74">
    <cfRule type="containsText" dxfId="731" priority="572" operator="containsText" text="❌">
      <formula>NOT(ISERROR(SEARCH("❌",N73)))</formula>
    </cfRule>
  </conditionalFormatting>
  <conditionalFormatting sqref="N78:N79">
    <cfRule type="containsText" dxfId="730" priority="1427" operator="containsText" text="❌">
      <formula>NOT(ISERROR(SEARCH("❌",N78)))</formula>
    </cfRule>
  </conditionalFormatting>
  <conditionalFormatting sqref="N101:N102">
    <cfRule type="containsText" dxfId="729" priority="548" operator="containsText" text="❌">
      <formula>NOT(ISERROR(SEARCH("❌",N101)))</formula>
    </cfRule>
  </conditionalFormatting>
  <conditionalFormatting sqref="N106:N116">
    <cfRule type="containsText" dxfId="728" priority="356" operator="containsText" text="❌">
      <formula>NOT(ISERROR(SEARCH("❌",N106)))</formula>
    </cfRule>
  </conditionalFormatting>
  <conditionalFormatting sqref="N119:N124">
    <cfRule type="containsText" dxfId="727" priority="30" operator="containsText" text="❌">
      <formula>NOT(ISERROR(SEARCH("❌",N119)))</formula>
    </cfRule>
  </conditionalFormatting>
  <conditionalFormatting sqref="N130:N135">
    <cfRule type="containsText" dxfId="726" priority="1061" operator="containsText" text="❌">
      <formula>NOT(ISERROR(SEARCH("❌",N130)))</formula>
    </cfRule>
  </conditionalFormatting>
  <conditionalFormatting sqref="N139:N142">
    <cfRule type="containsText" dxfId="725" priority="1255" operator="containsText" text="❌">
      <formula>NOT(ISERROR(SEARCH("❌",N139)))</formula>
    </cfRule>
  </conditionalFormatting>
  <conditionalFormatting sqref="N148:N150">
    <cfRule type="containsText" dxfId="724" priority="134" operator="containsText" text="❌">
      <formula>NOT(ISERROR(SEARCH("❌",N148)))</formula>
    </cfRule>
  </conditionalFormatting>
  <conditionalFormatting sqref="N156:N159">
    <cfRule type="containsText" dxfId="723" priority="149" operator="containsText" text="❌">
      <formula>NOT(ISERROR(SEARCH("❌",N156)))</formula>
    </cfRule>
  </conditionalFormatting>
  <conditionalFormatting sqref="N162:N164">
    <cfRule type="containsText" dxfId="722" priority="504" operator="containsText" text="❌">
      <formula>NOT(ISERROR(SEARCH("❌",N162)))</formula>
    </cfRule>
  </conditionalFormatting>
  <conditionalFormatting sqref="N185:N187">
    <cfRule type="containsText" dxfId="721" priority="271" operator="containsText" text="❌">
      <formula>NOT(ISERROR(SEARCH("❌",N185)))</formula>
    </cfRule>
  </conditionalFormatting>
  <conditionalFormatting sqref="N201:N204">
    <cfRule type="containsText" dxfId="720" priority="833" operator="containsText" text="❌">
      <formula>NOT(ISERROR(SEARCH("❌",N201)))</formula>
    </cfRule>
  </conditionalFormatting>
  <conditionalFormatting sqref="N207:N210">
    <cfRule type="containsText" dxfId="719" priority="790" operator="containsText" text="❌">
      <formula>NOT(ISERROR(SEARCH("❌",N207)))</formula>
    </cfRule>
  </conditionalFormatting>
  <conditionalFormatting sqref="N214:N215">
    <cfRule type="containsText" dxfId="718" priority="718" operator="containsText" text="❌">
      <formula>NOT(ISERROR(SEARCH("❌",N214)))</formula>
    </cfRule>
  </conditionalFormatting>
  <conditionalFormatting sqref="N219:N220">
    <cfRule type="containsText" dxfId="717" priority="689" operator="containsText" text="❌">
      <formula>NOT(ISERROR(SEARCH("❌",N219)))</formula>
    </cfRule>
  </conditionalFormatting>
  <conditionalFormatting sqref="O9 O11 O13 O15 O17 AE173:AE182">
    <cfRule type="cellIs" dxfId="716" priority="1202" operator="equal">
      <formula>"Catastrófico"</formula>
    </cfRule>
    <cfRule type="cellIs" dxfId="715" priority="1203" operator="equal">
      <formula>"Mayor"</formula>
    </cfRule>
    <cfRule type="cellIs" dxfId="714" priority="1204" operator="equal">
      <formula>"Moderado"</formula>
    </cfRule>
    <cfRule type="cellIs" dxfId="713" priority="1205" operator="equal">
      <formula>"Menor"</formula>
    </cfRule>
    <cfRule type="cellIs" dxfId="712" priority="1206" operator="equal">
      <formula>"Leve"</formula>
    </cfRule>
  </conditionalFormatting>
  <conditionalFormatting sqref="O22 O24">
    <cfRule type="cellIs" dxfId="711" priority="1123" operator="equal">
      <formula>"Catastrófico"</formula>
    </cfRule>
    <cfRule type="cellIs" dxfId="710" priority="1124" operator="equal">
      <formula>"Mayor"</formula>
    </cfRule>
    <cfRule type="cellIs" dxfId="709" priority="1125" operator="equal">
      <formula>"Moderado"</formula>
    </cfRule>
    <cfRule type="cellIs" dxfId="708" priority="1126" operator="equal">
      <formula>"Menor"</formula>
    </cfRule>
    <cfRule type="cellIs" dxfId="707" priority="1127" operator="equal">
      <formula>"Leve"</formula>
    </cfRule>
  </conditionalFormatting>
  <conditionalFormatting sqref="O29">
    <cfRule type="cellIs" dxfId="706" priority="115" operator="equal">
      <formula>"Catastrófico"</formula>
    </cfRule>
    <cfRule type="cellIs" dxfId="705" priority="116" operator="equal">
      <formula>"Mayor"</formula>
    </cfRule>
    <cfRule type="cellIs" dxfId="704" priority="117" operator="equal">
      <formula>"Moderado"</formula>
    </cfRule>
    <cfRule type="cellIs" dxfId="703" priority="118" operator="equal">
      <formula>"Menor"</formula>
    </cfRule>
    <cfRule type="cellIs" dxfId="702" priority="119" operator="equal">
      <formula>"Leve"</formula>
    </cfRule>
  </conditionalFormatting>
  <conditionalFormatting sqref="O41 O43">
    <cfRule type="cellIs" dxfId="701" priority="952" operator="equal">
      <formula>"Catastrófico"</formula>
    </cfRule>
    <cfRule type="cellIs" dxfId="700" priority="953" operator="equal">
      <formula>"Mayor"</formula>
    </cfRule>
    <cfRule type="cellIs" dxfId="699" priority="954" operator="equal">
      <formula>"Moderado"</formula>
    </cfRule>
    <cfRule type="cellIs" dxfId="698" priority="955" operator="equal">
      <formula>"Menor"</formula>
    </cfRule>
    <cfRule type="cellIs" dxfId="697" priority="956" operator="equal">
      <formula>"Leve"</formula>
    </cfRule>
  </conditionalFormatting>
  <conditionalFormatting sqref="O48 O50 O52 O54">
    <cfRule type="cellIs" dxfId="696" priority="621" operator="equal">
      <formula>"Catastrófico"</formula>
    </cfRule>
    <cfRule type="cellIs" dxfId="695" priority="622" operator="equal">
      <formula>"Mayor"</formula>
    </cfRule>
    <cfRule type="cellIs" dxfId="694" priority="623" operator="equal">
      <formula>"Moderado"</formula>
    </cfRule>
    <cfRule type="cellIs" dxfId="693" priority="624" operator="equal">
      <formula>"Menor"</formula>
    </cfRule>
    <cfRule type="cellIs" dxfId="692" priority="625" operator="equal">
      <formula>"Leve"</formula>
    </cfRule>
  </conditionalFormatting>
  <conditionalFormatting sqref="O59 O61 O63 O65 O67">
    <cfRule type="cellIs" dxfId="691" priority="592" operator="equal">
      <formula>"Catastrófico"</formula>
    </cfRule>
    <cfRule type="cellIs" dxfId="690" priority="593" operator="equal">
      <formula>"Mayor"</formula>
    </cfRule>
    <cfRule type="cellIs" dxfId="689" priority="594" operator="equal">
      <formula>"Moderado"</formula>
    </cfRule>
    <cfRule type="cellIs" dxfId="688" priority="595" operator="equal">
      <formula>"Menor"</formula>
    </cfRule>
    <cfRule type="cellIs" dxfId="687" priority="596" operator="equal">
      <formula>"Leve"</formula>
    </cfRule>
  </conditionalFormatting>
  <conditionalFormatting sqref="O68 AE68:AE69">
    <cfRule type="cellIs" dxfId="686" priority="419" operator="equal">
      <formula>"Catastrófico"</formula>
    </cfRule>
    <cfRule type="cellIs" dxfId="685" priority="420" operator="equal">
      <formula>"Mayor"</formula>
    </cfRule>
    <cfRule type="cellIs" dxfId="684" priority="421" operator="equal">
      <formula>"Moderado"</formula>
    </cfRule>
    <cfRule type="cellIs" dxfId="683" priority="422" operator="equal">
      <formula>"Menor"</formula>
    </cfRule>
    <cfRule type="cellIs" dxfId="682" priority="423" operator="equal">
      <formula>"Leve"</formula>
    </cfRule>
  </conditionalFormatting>
  <conditionalFormatting sqref="O73">
    <cfRule type="cellIs" dxfId="681" priority="577" operator="equal">
      <formula>"Catastrófico"</formula>
    </cfRule>
    <cfRule type="cellIs" dxfId="680" priority="578" operator="equal">
      <formula>"Mayor"</formula>
    </cfRule>
    <cfRule type="cellIs" dxfId="679" priority="579" operator="equal">
      <formula>"Moderado"</formula>
    </cfRule>
    <cfRule type="cellIs" dxfId="678" priority="580" operator="equal">
      <formula>"Menor"</formula>
    </cfRule>
    <cfRule type="cellIs" dxfId="677" priority="581" operator="equal">
      <formula>"Leve"</formula>
    </cfRule>
  </conditionalFormatting>
  <conditionalFormatting sqref="O78">
    <cfRule type="cellIs" dxfId="676" priority="1446" operator="equal">
      <formula>"Catastrófico"</formula>
    </cfRule>
    <cfRule type="cellIs" dxfId="675" priority="1447" operator="equal">
      <formula>"Mayor"</formula>
    </cfRule>
    <cfRule type="cellIs" dxfId="674" priority="1448" operator="equal">
      <formula>"Moderado"</formula>
    </cfRule>
    <cfRule type="cellIs" dxfId="673" priority="1449" operator="equal">
      <formula>"Menor"</formula>
    </cfRule>
    <cfRule type="cellIs" dxfId="672" priority="1450" operator="equal">
      <formula>"Leve"</formula>
    </cfRule>
  </conditionalFormatting>
  <conditionalFormatting sqref="O101">
    <cfRule type="cellIs" dxfId="671" priority="553" operator="equal">
      <formula>"Catastrófico"</formula>
    </cfRule>
    <cfRule type="cellIs" dxfId="670" priority="554" operator="equal">
      <formula>"Mayor"</formula>
    </cfRule>
    <cfRule type="cellIs" dxfId="669" priority="555" operator="equal">
      <formula>"Moderado"</formula>
    </cfRule>
    <cfRule type="cellIs" dxfId="668" priority="556" operator="equal">
      <formula>"Menor"</formula>
    </cfRule>
    <cfRule type="cellIs" dxfId="667" priority="557" operator="equal">
      <formula>"Leve"</formula>
    </cfRule>
  </conditionalFormatting>
  <conditionalFormatting sqref="O106 O108 O110">
    <cfRule type="cellIs" dxfId="666" priority="1417" operator="equal">
      <formula>"Catastrófico"</formula>
    </cfRule>
    <cfRule type="cellIs" dxfId="665" priority="1418" operator="equal">
      <formula>"Mayor"</formula>
    </cfRule>
    <cfRule type="cellIs" dxfId="664" priority="1419" operator="equal">
      <formula>"Moderado"</formula>
    </cfRule>
    <cfRule type="cellIs" dxfId="663" priority="1420" operator="equal">
      <formula>"Menor"</formula>
    </cfRule>
    <cfRule type="cellIs" dxfId="662" priority="1421" operator="equal">
      <formula>"Leve"</formula>
    </cfRule>
  </conditionalFormatting>
  <conditionalFormatting sqref="O112">
    <cfRule type="cellIs" dxfId="661" priority="404" operator="equal">
      <formula>"Catastrófico"</formula>
    </cfRule>
    <cfRule type="cellIs" dxfId="660" priority="405" operator="equal">
      <formula>"Mayor"</formula>
    </cfRule>
    <cfRule type="cellIs" dxfId="659" priority="406" operator="equal">
      <formula>"Moderado"</formula>
    </cfRule>
    <cfRule type="cellIs" dxfId="658" priority="407" operator="equal">
      <formula>"Menor"</formula>
    </cfRule>
    <cfRule type="cellIs" dxfId="657" priority="408" operator="equal">
      <formula>"Leve"</formula>
    </cfRule>
  </conditionalFormatting>
  <conditionalFormatting sqref="O114">
    <cfRule type="cellIs" dxfId="656" priority="361" operator="equal">
      <formula>"Catastrófico"</formula>
    </cfRule>
    <cfRule type="cellIs" dxfId="655" priority="362" operator="equal">
      <formula>"Mayor"</formula>
    </cfRule>
    <cfRule type="cellIs" dxfId="654" priority="363" operator="equal">
      <formula>"Moderado"</formula>
    </cfRule>
    <cfRule type="cellIs" dxfId="653" priority="364" operator="equal">
      <formula>"Menor"</formula>
    </cfRule>
    <cfRule type="cellIs" dxfId="652" priority="365" operator="equal">
      <formula>"Leve"</formula>
    </cfRule>
  </conditionalFormatting>
  <conditionalFormatting sqref="O119 O121">
    <cfRule type="cellIs" dxfId="651" priority="78" operator="equal">
      <formula>"Catastrófico"</formula>
    </cfRule>
    <cfRule type="cellIs" dxfId="650" priority="79" operator="equal">
      <formula>"Mayor"</formula>
    </cfRule>
    <cfRule type="cellIs" dxfId="649" priority="80" operator="equal">
      <formula>"Moderado"</formula>
    </cfRule>
    <cfRule type="cellIs" dxfId="648" priority="81" operator="equal">
      <formula>"Menor"</formula>
    </cfRule>
    <cfRule type="cellIs" dxfId="647" priority="82" operator="equal">
      <formula>"Leve"</formula>
    </cfRule>
  </conditionalFormatting>
  <conditionalFormatting sqref="O123">
    <cfRule type="cellIs" dxfId="646" priority="49" operator="equal">
      <formula>"Catastrófico"</formula>
    </cfRule>
    <cfRule type="cellIs" dxfId="645" priority="50" operator="equal">
      <formula>"Mayor"</formula>
    </cfRule>
    <cfRule type="cellIs" dxfId="644" priority="51" operator="equal">
      <formula>"Moderado"</formula>
    </cfRule>
    <cfRule type="cellIs" dxfId="643" priority="52" operator="equal">
      <formula>"Menor"</formula>
    </cfRule>
    <cfRule type="cellIs" dxfId="642" priority="53" operator="equal">
      <formula>"Leve"</formula>
    </cfRule>
  </conditionalFormatting>
  <conditionalFormatting sqref="O130 O132 O134">
    <cfRule type="cellIs" dxfId="641" priority="1094" operator="equal">
      <formula>"Catastrófico"</formula>
    </cfRule>
    <cfRule type="cellIs" dxfId="640" priority="1095" operator="equal">
      <formula>"Mayor"</formula>
    </cfRule>
    <cfRule type="cellIs" dxfId="639" priority="1096" operator="equal">
      <formula>"Moderado"</formula>
    </cfRule>
    <cfRule type="cellIs" dxfId="638" priority="1097" operator="equal">
      <formula>"Menor"</formula>
    </cfRule>
    <cfRule type="cellIs" dxfId="637" priority="1098" operator="equal">
      <formula>"Leve"</formula>
    </cfRule>
  </conditionalFormatting>
  <conditionalFormatting sqref="O139 O141">
    <cfRule type="cellIs" dxfId="636" priority="1274" operator="equal">
      <formula>"Catastrófico"</formula>
    </cfRule>
    <cfRule type="cellIs" dxfId="635" priority="1275" operator="equal">
      <formula>"Mayor"</formula>
    </cfRule>
    <cfRule type="cellIs" dxfId="634" priority="1276" operator="equal">
      <formula>"Moderado"</formula>
    </cfRule>
    <cfRule type="cellIs" dxfId="633" priority="1277" operator="equal">
      <formula>"Menor"</formula>
    </cfRule>
    <cfRule type="cellIs" dxfId="632" priority="1278" operator="equal">
      <formula>"Leve"</formula>
    </cfRule>
  </conditionalFormatting>
  <conditionalFormatting sqref="O146">
    <cfRule type="cellIs" dxfId="631" priority="106" operator="equal">
      <formula>"Catastrófico"</formula>
    </cfRule>
    <cfRule type="cellIs" dxfId="630" priority="107" operator="equal">
      <formula>"Mayor"</formula>
    </cfRule>
    <cfRule type="cellIs" dxfId="629" priority="108" operator="equal">
      <formula>"Moderado"</formula>
    </cfRule>
    <cfRule type="cellIs" dxfId="628" priority="109" operator="equal">
      <formula>"Menor"</formula>
    </cfRule>
    <cfRule type="cellIs" dxfId="627" priority="110" operator="equal">
      <formula>"Leve"</formula>
    </cfRule>
  </conditionalFormatting>
  <conditionalFormatting sqref="O154">
    <cfRule type="cellIs" dxfId="626" priority="97" operator="equal">
      <formula>"Catastrófico"</formula>
    </cfRule>
    <cfRule type="cellIs" dxfId="625" priority="98" operator="equal">
      <formula>"Mayor"</formula>
    </cfRule>
    <cfRule type="cellIs" dxfId="624" priority="99" operator="equal">
      <formula>"Moderado"</formula>
    </cfRule>
    <cfRule type="cellIs" dxfId="623" priority="100" operator="equal">
      <formula>"Menor"</formula>
    </cfRule>
    <cfRule type="cellIs" dxfId="622" priority="101" operator="equal">
      <formula>"Leve"</formula>
    </cfRule>
  </conditionalFormatting>
  <conditionalFormatting sqref="O158">
    <cfRule type="cellIs" dxfId="621" priority="92" operator="equal">
      <formula>"Catastrófico"</formula>
    </cfRule>
    <cfRule type="cellIs" dxfId="620" priority="93" operator="equal">
      <formula>"Mayor"</formula>
    </cfRule>
    <cfRule type="cellIs" dxfId="619" priority="94" operator="equal">
      <formula>"Moderado"</formula>
    </cfRule>
    <cfRule type="cellIs" dxfId="618" priority="95" operator="equal">
      <formula>"Menor"</formula>
    </cfRule>
    <cfRule type="cellIs" dxfId="617" priority="96" operator="equal">
      <formula>"Leve"</formula>
    </cfRule>
  </conditionalFormatting>
  <conditionalFormatting sqref="O162:O164">
    <cfRule type="cellIs" dxfId="616" priority="1360" operator="equal">
      <formula>"Catastrófico"</formula>
    </cfRule>
    <cfRule type="cellIs" dxfId="615" priority="1361" operator="equal">
      <formula>"Mayor"</formula>
    </cfRule>
    <cfRule type="cellIs" dxfId="614" priority="1362" operator="equal">
      <formula>"Moderado"</formula>
    </cfRule>
    <cfRule type="cellIs" dxfId="613" priority="1363" operator="equal">
      <formula>"Menor"</formula>
    </cfRule>
    <cfRule type="cellIs" dxfId="612" priority="1364" operator="equal">
      <formula>"Leve"</formula>
    </cfRule>
  </conditionalFormatting>
  <conditionalFormatting sqref="O173 O175 O177 O179 O181">
    <cfRule type="cellIs" dxfId="611" priority="1051" operator="equal">
      <formula>"Catastrófico"</formula>
    </cfRule>
    <cfRule type="cellIs" dxfId="610" priority="1052" operator="equal">
      <formula>"Mayor"</formula>
    </cfRule>
    <cfRule type="cellIs" dxfId="609" priority="1053" operator="equal">
      <formula>"Moderado"</formula>
    </cfRule>
    <cfRule type="cellIs" dxfId="608" priority="1054" operator="equal">
      <formula>"Menor"</formula>
    </cfRule>
    <cfRule type="cellIs" dxfId="607" priority="1055" operator="equal">
      <formula>"Leve"</formula>
    </cfRule>
  </conditionalFormatting>
  <conditionalFormatting sqref="O185">
    <cfRule type="cellIs" dxfId="606" priority="290" operator="equal">
      <formula>"Catastrófico"</formula>
    </cfRule>
    <cfRule type="cellIs" dxfId="605" priority="291" operator="equal">
      <formula>"Mayor"</formula>
    </cfRule>
    <cfRule type="cellIs" dxfId="604" priority="292" operator="equal">
      <formula>"Moderado"</formula>
    </cfRule>
    <cfRule type="cellIs" dxfId="603" priority="293" operator="equal">
      <formula>"Menor"</formula>
    </cfRule>
    <cfRule type="cellIs" dxfId="602" priority="294" operator="equal">
      <formula>"Leve"</formula>
    </cfRule>
  </conditionalFormatting>
  <conditionalFormatting sqref="O190 O192 O194 O196">
    <cfRule type="cellIs" dxfId="601" priority="210" operator="equal">
      <formula>"Catastrófico"</formula>
    </cfRule>
    <cfRule type="cellIs" dxfId="600" priority="211" operator="equal">
      <formula>"Mayor"</formula>
    </cfRule>
    <cfRule type="cellIs" dxfId="599" priority="212" operator="equal">
      <formula>"Moderado"</formula>
    </cfRule>
    <cfRule type="cellIs" dxfId="598" priority="213" operator="equal">
      <formula>"Menor"</formula>
    </cfRule>
    <cfRule type="cellIs" dxfId="597" priority="214" operator="equal">
      <formula>"Leve"</formula>
    </cfRule>
  </conditionalFormatting>
  <conditionalFormatting sqref="O201 O203">
    <cfRule type="cellIs" dxfId="596" priority="866" operator="equal">
      <formula>"Catastrófico"</formula>
    </cfRule>
    <cfRule type="cellIs" dxfId="595" priority="867" operator="equal">
      <formula>"Mayor"</formula>
    </cfRule>
    <cfRule type="cellIs" dxfId="594" priority="868" operator="equal">
      <formula>"Moderado"</formula>
    </cfRule>
    <cfRule type="cellIs" dxfId="593" priority="869" operator="equal">
      <formula>"Menor"</formula>
    </cfRule>
    <cfRule type="cellIs" dxfId="592" priority="870" operator="equal">
      <formula>"Leve"</formula>
    </cfRule>
  </conditionalFormatting>
  <conditionalFormatting sqref="O207 O209">
    <cfRule type="cellIs" dxfId="591" priority="823" operator="equal">
      <formula>"Catastrófico"</formula>
    </cfRule>
    <cfRule type="cellIs" dxfId="590" priority="824" operator="equal">
      <formula>"Mayor"</formula>
    </cfRule>
    <cfRule type="cellIs" dxfId="589" priority="825" operator="equal">
      <formula>"Moderado"</formula>
    </cfRule>
    <cfRule type="cellIs" dxfId="588" priority="826" operator="equal">
      <formula>"Menor"</formula>
    </cfRule>
    <cfRule type="cellIs" dxfId="587" priority="827" operator="equal">
      <formula>"Leve"</formula>
    </cfRule>
  </conditionalFormatting>
  <conditionalFormatting sqref="O214">
    <cfRule type="cellIs" dxfId="586" priority="737" operator="equal">
      <formula>"Catastrófico"</formula>
    </cfRule>
    <cfRule type="cellIs" dxfId="585" priority="738" operator="equal">
      <formula>"Mayor"</formula>
    </cfRule>
    <cfRule type="cellIs" dxfId="584" priority="739" operator="equal">
      <formula>"Moderado"</formula>
    </cfRule>
    <cfRule type="cellIs" dxfId="583" priority="740" operator="equal">
      <formula>"Menor"</formula>
    </cfRule>
    <cfRule type="cellIs" dxfId="582" priority="741" operator="equal">
      <formula>"Leve"</formula>
    </cfRule>
  </conditionalFormatting>
  <conditionalFormatting sqref="O219">
    <cfRule type="cellIs" dxfId="581" priority="708" operator="equal">
      <formula>"Catastrófico"</formula>
    </cfRule>
    <cfRule type="cellIs" dxfId="580" priority="709" operator="equal">
      <formula>"Mayor"</formula>
    </cfRule>
    <cfRule type="cellIs" dxfId="579" priority="710" operator="equal">
      <formula>"Moderado"</formula>
    </cfRule>
    <cfRule type="cellIs" dxfId="578" priority="711" operator="equal">
      <formula>"Menor"</formula>
    </cfRule>
    <cfRule type="cellIs" dxfId="577" priority="712" operator="equal">
      <formula>"Leve"</formula>
    </cfRule>
  </conditionalFormatting>
  <conditionalFormatting sqref="O224">
    <cfRule type="cellIs" dxfId="576" priority="182" operator="equal">
      <formula>"Catastrófico"</formula>
    </cfRule>
    <cfRule type="cellIs" dxfId="575" priority="183" operator="equal">
      <formula>"Mayor"</formula>
    </cfRule>
    <cfRule type="cellIs" dxfId="574" priority="184" operator="equal">
      <formula>"Moderado"</formula>
    </cfRule>
    <cfRule type="cellIs" dxfId="573" priority="185" operator="equal">
      <formula>"Menor"</formula>
    </cfRule>
    <cfRule type="cellIs" dxfId="572" priority="186" operator="equal">
      <formula>"Leve"</formula>
    </cfRule>
  </conditionalFormatting>
  <conditionalFormatting sqref="O229">
    <cfRule type="cellIs" dxfId="571" priority="238" operator="equal">
      <formula>"Catastrófico"</formula>
    </cfRule>
    <cfRule type="cellIs" dxfId="570" priority="239" operator="equal">
      <formula>"Mayor"</formula>
    </cfRule>
    <cfRule type="cellIs" dxfId="569" priority="240" operator="equal">
      <formula>"Moderado"</formula>
    </cfRule>
    <cfRule type="cellIs" dxfId="568" priority="241" operator="equal">
      <formula>"Menor"</formula>
    </cfRule>
    <cfRule type="cellIs" dxfId="567" priority="242" operator="equal">
      <formula>"Leve"</formula>
    </cfRule>
  </conditionalFormatting>
  <conditionalFormatting sqref="O239">
    <cfRule type="cellIs" dxfId="566" priority="266" operator="equal">
      <formula>"Catastrófico"</formula>
    </cfRule>
    <cfRule type="cellIs" dxfId="565" priority="267" operator="equal">
      <formula>"Mayor"</formula>
    </cfRule>
    <cfRule type="cellIs" dxfId="564" priority="268" operator="equal">
      <formula>"Moderado"</formula>
    </cfRule>
    <cfRule type="cellIs" dxfId="563" priority="269" operator="equal">
      <formula>"Menor"</formula>
    </cfRule>
    <cfRule type="cellIs" dxfId="562" priority="270" operator="equal">
      <formula>"Leve"</formula>
    </cfRule>
  </conditionalFormatting>
  <conditionalFormatting sqref="Q9 Q11 Q13 Q15 Q17">
    <cfRule type="cellIs" dxfId="561" priority="129" operator="equal">
      <formula>"Catastrófico"</formula>
    </cfRule>
    <cfRule type="cellIs" dxfId="560" priority="130" operator="equal">
      <formula>"Mayor"</formula>
    </cfRule>
    <cfRule type="cellIs" dxfId="559" priority="131" operator="equal">
      <formula>"Moderado"</formula>
    </cfRule>
    <cfRule type="cellIs" dxfId="558" priority="132" operator="equal">
      <formula>"Menor"</formula>
    </cfRule>
    <cfRule type="cellIs" dxfId="557" priority="133" operator="equal">
      <formula>"Leve"</formula>
    </cfRule>
  </conditionalFormatting>
  <conditionalFormatting sqref="Q22 Q24">
    <cfRule type="cellIs" dxfId="556" priority="1119" operator="equal">
      <formula>"Extremo"</formula>
    </cfRule>
    <cfRule type="cellIs" dxfId="555" priority="1120" operator="equal">
      <formula>"Alto"</formula>
    </cfRule>
    <cfRule type="cellIs" dxfId="554" priority="1121" operator="equal">
      <formula>"Moderado"</formula>
    </cfRule>
    <cfRule type="cellIs" dxfId="553" priority="1122" operator="equal">
      <formula>"Bajo"</formula>
    </cfRule>
  </conditionalFormatting>
  <conditionalFormatting sqref="Q29">
    <cfRule type="cellIs" dxfId="552" priority="111" operator="equal">
      <formula>"Extremo"</formula>
    </cfRule>
    <cfRule type="cellIs" dxfId="551" priority="112" operator="equal">
      <formula>"Alto"</formula>
    </cfRule>
    <cfRule type="cellIs" dxfId="550" priority="113" operator="equal">
      <formula>"Moderado"</formula>
    </cfRule>
    <cfRule type="cellIs" dxfId="549" priority="114" operator="equal">
      <formula>"Bajo"</formula>
    </cfRule>
  </conditionalFormatting>
  <conditionalFormatting sqref="Q34 Q36">
    <cfRule type="cellIs" dxfId="548" priority="1512" operator="equal">
      <formula>"Extremo"</formula>
    </cfRule>
    <cfRule type="cellIs" dxfId="547" priority="1513" operator="equal">
      <formula>"Alto"</formula>
    </cfRule>
    <cfRule type="cellIs" dxfId="546" priority="1514" operator="equal">
      <formula>"Moderado"</formula>
    </cfRule>
    <cfRule type="cellIs" dxfId="545" priority="1515" operator="equal">
      <formula>"Bajo"</formula>
    </cfRule>
  </conditionalFormatting>
  <conditionalFormatting sqref="Q41 Q43">
    <cfRule type="cellIs" dxfId="544" priority="948" operator="equal">
      <formula>"Extremo"</formula>
    </cfRule>
    <cfRule type="cellIs" dxfId="543" priority="949" operator="equal">
      <formula>"Alto"</formula>
    </cfRule>
    <cfRule type="cellIs" dxfId="542" priority="950" operator="equal">
      <formula>"Moderado"</formula>
    </cfRule>
    <cfRule type="cellIs" dxfId="541" priority="951" operator="equal">
      <formula>"Bajo"</formula>
    </cfRule>
  </conditionalFormatting>
  <conditionalFormatting sqref="Q48 Q50 Q52 Q54">
    <cfRule type="cellIs" dxfId="540" priority="617" operator="equal">
      <formula>"Extremo"</formula>
    </cfRule>
    <cfRule type="cellIs" dxfId="539" priority="618" operator="equal">
      <formula>"Alto"</formula>
    </cfRule>
    <cfRule type="cellIs" dxfId="538" priority="619" operator="equal">
      <formula>"Moderado"</formula>
    </cfRule>
    <cfRule type="cellIs" dxfId="537" priority="620" operator="equal">
      <formula>"Bajo"</formula>
    </cfRule>
  </conditionalFormatting>
  <conditionalFormatting sqref="Q59 Q61 Q63 Q65 Q67">
    <cfRule type="cellIs" dxfId="536" priority="588" operator="equal">
      <formula>"Extremo"</formula>
    </cfRule>
    <cfRule type="cellIs" dxfId="535" priority="589" operator="equal">
      <formula>"Alto"</formula>
    </cfRule>
    <cfRule type="cellIs" dxfId="534" priority="590" operator="equal">
      <formula>"Moderado"</formula>
    </cfRule>
    <cfRule type="cellIs" dxfId="533" priority="591" operator="equal">
      <formula>"Bajo"</formula>
    </cfRule>
  </conditionalFormatting>
  <conditionalFormatting sqref="Q68 AG68:AG69">
    <cfRule type="cellIs" dxfId="532" priority="424" operator="equal">
      <formula>"Extremo"</formula>
    </cfRule>
    <cfRule type="cellIs" dxfId="531" priority="425" operator="equal">
      <formula>"Alto"</formula>
    </cfRule>
    <cfRule type="cellIs" dxfId="530" priority="426" operator="equal">
      <formula>"Moderado"</formula>
    </cfRule>
    <cfRule type="cellIs" dxfId="529" priority="427" operator="equal">
      <formula>"Bajo"</formula>
    </cfRule>
  </conditionalFormatting>
  <conditionalFormatting sqref="Q73">
    <cfRule type="cellIs" dxfId="528" priority="573" operator="equal">
      <formula>"Extremo"</formula>
    </cfRule>
    <cfRule type="cellIs" dxfId="527" priority="574" operator="equal">
      <formula>"Alto"</formula>
    </cfRule>
    <cfRule type="cellIs" dxfId="526" priority="575" operator="equal">
      <formula>"Moderado"</formula>
    </cfRule>
    <cfRule type="cellIs" dxfId="525" priority="576" operator="equal">
      <formula>"Bajo"</formula>
    </cfRule>
  </conditionalFormatting>
  <conditionalFormatting sqref="Q78">
    <cfRule type="cellIs" dxfId="524" priority="1442" operator="equal">
      <formula>"Extremo"</formula>
    </cfRule>
    <cfRule type="cellIs" dxfId="523" priority="1443" operator="equal">
      <formula>"Alto"</formula>
    </cfRule>
    <cfRule type="cellIs" dxfId="522" priority="1444" operator="equal">
      <formula>"Moderado"</formula>
    </cfRule>
    <cfRule type="cellIs" dxfId="521" priority="1445" operator="equal">
      <formula>"Bajo"</formula>
    </cfRule>
  </conditionalFormatting>
  <conditionalFormatting sqref="Q101">
    <cfRule type="cellIs" dxfId="520" priority="549" operator="equal">
      <formula>"Extremo"</formula>
    </cfRule>
    <cfRule type="cellIs" dxfId="519" priority="550" operator="equal">
      <formula>"Alto"</formula>
    </cfRule>
    <cfRule type="cellIs" dxfId="518" priority="551" operator="equal">
      <formula>"Moderado"</formula>
    </cfRule>
    <cfRule type="cellIs" dxfId="517" priority="552" operator="equal">
      <formula>"Bajo"</formula>
    </cfRule>
  </conditionalFormatting>
  <conditionalFormatting sqref="Q106 Q108 Q110">
    <cfRule type="cellIs" dxfId="516" priority="1413" operator="equal">
      <formula>"Extremo"</formula>
    </cfRule>
    <cfRule type="cellIs" dxfId="515" priority="1414" operator="equal">
      <formula>"Alto"</formula>
    </cfRule>
    <cfRule type="cellIs" dxfId="514" priority="1415" operator="equal">
      <formula>"Moderado"</formula>
    </cfRule>
    <cfRule type="cellIs" dxfId="513" priority="1416" operator="equal">
      <formula>"Bajo"</formula>
    </cfRule>
  </conditionalFormatting>
  <conditionalFormatting sqref="Q112">
    <cfRule type="cellIs" dxfId="512" priority="400" operator="equal">
      <formula>"Extremo"</formula>
    </cfRule>
    <cfRule type="cellIs" dxfId="511" priority="401" operator="equal">
      <formula>"Alto"</formula>
    </cfRule>
    <cfRule type="cellIs" dxfId="510" priority="402" operator="equal">
      <formula>"Moderado"</formula>
    </cfRule>
    <cfRule type="cellIs" dxfId="509" priority="403" operator="equal">
      <formula>"Bajo"</formula>
    </cfRule>
  </conditionalFormatting>
  <conditionalFormatting sqref="Q114">
    <cfRule type="cellIs" dxfId="508" priority="357" operator="equal">
      <formula>"Extremo"</formula>
    </cfRule>
    <cfRule type="cellIs" dxfId="507" priority="358" operator="equal">
      <formula>"Alto"</formula>
    </cfRule>
    <cfRule type="cellIs" dxfId="506" priority="359" operator="equal">
      <formula>"Moderado"</formula>
    </cfRule>
    <cfRule type="cellIs" dxfId="505" priority="360" operator="equal">
      <formula>"Bajo"</formula>
    </cfRule>
  </conditionalFormatting>
  <conditionalFormatting sqref="Q119 Q121">
    <cfRule type="cellIs" dxfId="504" priority="74" operator="equal">
      <formula>"Extremo"</formula>
    </cfRule>
    <cfRule type="cellIs" dxfId="503" priority="75" operator="equal">
      <formula>"Alto"</formula>
    </cfRule>
    <cfRule type="cellIs" dxfId="502" priority="76" operator="equal">
      <formula>"Moderado"</formula>
    </cfRule>
    <cfRule type="cellIs" dxfId="501" priority="77" operator="equal">
      <formula>"Bajo"</formula>
    </cfRule>
  </conditionalFormatting>
  <conditionalFormatting sqref="Q123">
    <cfRule type="cellIs" dxfId="500" priority="45" operator="equal">
      <formula>"Extremo"</formula>
    </cfRule>
    <cfRule type="cellIs" dxfId="499" priority="46" operator="equal">
      <formula>"Alto"</formula>
    </cfRule>
    <cfRule type="cellIs" dxfId="498" priority="47" operator="equal">
      <formula>"Moderado"</formula>
    </cfRule>
    <cfRule type="cellIs" dxfId="497" priority="48" operator="equal">
      <formula>"Bajo"</formula>
    </cfRule>
  </conditionalFormatting>
  <conditionalFormatting sqref="Q130 Q132 Q134">
    <cfRule type="cellIs" dxfId="496" priority="1090" operator="equal">
      <formula>"Extremo"</formula>
    </cfRule>
    <cfRule type="cellIs" dxfId="495" priority="1091" operator="equal">
      <formula>"Alto"</formula>
    </cfRule>
    <cfRule type="cellIs" dxfId="494" priority="1092" operator="equal">
      <formula>"Moderado"</formula>
    </cfRule>
    <cfRule type="cellIs" dxfId="493" priority="1093" operator="equal">
      <formula>"Bajo"</formula>
    </cfRule>
  </conditionalFormatting>
  <conditionalFormatting sqref="Q139 Q141">
    <cfRule type="cellIs" dxfId="492" priority="1270" operator="equal">
      <formula>"Extremo"</formula>
    </cfRule>
    <cfRule type="cellIs" dxfId="491" priority="1271" operator="equal">
      <formula>"Alto"</formula>
    </cfRule>
    <cfRule type="cellIs" dxfId="490" priority="1272" operator="equal">
      <formula>"Moderado"</formula>
    </cfRule>
    <cfRule type="cellIs" dxfId="489" priority="1273" operator="equal">
      <formula>"Bajo"</formula>
    </cfRule>
  </conditionalFormatting>
  <conditionalFormatting sqref="Q146">
    <cfRule type="cellIs" dxfId="488" priority="102" operator="equal">
      <formula>"Extremo"</formula>
    </cfRule>
    <cfRule type="cellIs" dxfId="487" priority="103" operator="equal">
      <formula>"Alto"</formula>
    </cfRule>
    <cfRule type="cellIs" dxfId="486" priority="104" operator="equal">
      <formula>"Moderado"</formula>
    </cfRule>
    <cfRule type="cellIs" dxfId="485" priority="105" operator="equal">
      <formula>"Bajo"</formula>
    </cfRule>
  </conditionalFormatting>
  <conditionalFormatting sqref="Q154">
    <cfRule type="cellIs" dxfId="484" priority="88" operator="equal">
      <formula>"Extremo"</formula>
    </cfRule>
    <cfRule type="cellIs" dxfId="483" priority="89" operator="equal">
      <formula>"Alto"</formula>
    </cfRule>
    <cfRule type="cellIs" dxfId="482" priority="90" operator="equal">
      <formula>"Moderado"</formula>
    </cfRule>
    <cfRule type="cellIs" dxfId="481" priority="91" operator="equal">
      <formula>"Bajo"</formula>
    </cfRule>
  </conditionalFormatting>
  <conditionalFormatting sqref="Q162:Q164">
    <cfRule type="cellIs" dxfId="480" priority="1356" operator="equal">
      <formula>"Extremo"</formula>
    </cfRule>
    <cfRule type="cellIs" dxfId="479" priority="1357" operator="equal">
      <formula>"Alto"</formula>
    </cfRule>
    <cfRule type="cellIs" dxfId="478" priority="1358" operator="equal">
      <formula>"Moderado"</formula>
    </cfRule>
    <cfRule type="cellIs" dxfId="477" priority="1359" operator="equal">
      <formula>"Bajo"</formula>
    </cfRule>
  </conditionalFormatting>
  <conditionalFormatting sqref="Q173 Q175 Q177 Q179 Q181">
    <cfRule type="cellIs" dxfId="476" priority="1047" operator="equal">
      <formula>"Extremo"</formula>
    </cfRule>
    <cfRule type="cellIs" dxfId="475" priority="1048" operator="equal">
      <formula>"Alto"</formula>
    </cfRule>
    <cfRule type="cellIs" dxfId="474" priority="1049" operator="equal">
      <formula>"Moderado"</formula>
    </cfRule>
    <cfRule type="cellIs" dxfId="473" priority="1050" operator="equal">
      <formula>"Bajo"</formula>
    </cfRule>
  </conditionalFormatting>
  <conditionalFormatting sqref="Q185">
    <cfRule type="cellIs" dxfId="472" priority="286" operator="equal">
      <formula>"Extremo"</formula>
    </cfRule>
    <cfRule type="cellIs" dxfId="471" priority="287" operator="equal">
      <formula>"Alto"</formula>
    </cfRule>
    <cfRule type="cellIs" dxfId="470" priority="288" operator="equal">
      <formula>"Moderado"</formula>
    </cfRule>
    <cfRule type="cellIs" dxfId="469" priority="289" operator="equal">
      <formula>"Bajo"</formula>
    </cfRule>
  </conditionalFormatting>
  <conditionalFormatting sqref="Q190 Q192 Q194 Q196">
    <cfRule type="cellIs" dxfId="468" priority="206" operator="equal">
      <formula>"Extremo"</formula>
    </cfRule>
    <cfRule type="cellIs" dxfId="467" priority="207" operator="equal">
      <formula>"Alto"</formula>
    </cfRule>
    <cfRule type="cellIs" dxfId="466" priority="208" operator="equal">
      <formula>"Moderado"</formula>
    </cfRule>
    <cfRule type="cellIs" dxfId="465" priority="209" operator="equal">
      <formula>"Bajo"</formula>
    </cfRule>
  </conditionalFormatting>
  <conditionalFormatting sqref="Q201 Q203">
    <cfRule type="cellIs" dxfId="464" priority="862" operator="equal">
      <formula>"Extremo"</formula>
    </cfRule>
    <cfRule type="cellIs" dxfId="463" priority="863" operator="equal">
      <formula>"Alto"</formula>
    </cfRule>
    <cfRule type="cellIs" dxfId="462" priority="864" operator="equal">
      <formula>"Moderado"</formula>
    </cfRule>
    <cfRule type="cellIs" dxfId="461" priority="865" operator="equal">
      <formula>"Bajo"</formula>
    </cfRule>
  </conditionalFormatting>
  <conditionalFormatting sqref="Q207 Q209">
    <cfRule type="cellIs" dxfId="460" priority="819" operator="equal">
      <formula>"Extremo"</formula>
    </cfRule>
    <cfRule type="cellIs" dxfId="459" priority="820" operator="equal">
      <formula>"Alto"</formula>
    </cfRule>
    <cfRule type="cellIs" dxfId="458" priority="821" operator="equal">
      <formula>"Moderado"</formula>
    </cfRule>
    <cfRule type="cellIs" dxfId="457" priority="822" operator="equal">
      <formula>"Bajo"</formula>
    </cfRule>
  </conditionalFormatting>
  <conditionalFormatting sqref="Q214">
    <cfRule type="cellIs" dxfId="456" priority="733" operator="equal">
      <formula>"Extremo"</formula>
    </cfRule>
    <cfRule type="cellIs" dxfId="455" priority="734" operator="equal">
      <formula>"Alto"</formula>
    </cfRule>
    <cfRule type="cellIs" dxfId="454" priority="735" operator="equal">
      <formula>"Moderado"</formula>
    </cfRule>
    <cfRule type="cellIs" dxfId="453" priority="736" operator="equal">
      <formula>"Bajo"</formula>
    </cfRule>
  </conditionalFormatting>
  <conditionalFormatting sqref="Q219">
    <cfRule type="cellIs" dxfId="452" priority="704" operator="equal">
      <formula>"Extremo"</formula>
    </cfRule>
    <cfRule type="cellIs" dxfId="451" priority="705" operator="equal">
      <formula>"Alto"</formula>
    </cfRule>
    <cfRule type="cellIs" dxfId="450" priority="706" operator="equal">
      <formula>"Moderado"</formula>
    </cfRule>
    <cfRule type="cellIs" dxfId="449" priority="707" operator="equal">
      <formula>"Bajo"</formula>
    </cfRule>
  </conditionalFormatting>
  <conditionalFormatting sqref="Q224">
    <cfRule type="cellIs" dxfId="448" priority="178" operator="equal">
      <formula>"Extremo"</formula>
    </cfRule>
    <cfRule type="cellIs" dxfId="447" priority="179" operator="equal">
      <formula>"Alto"</formula>
    </cfRule>
    <cfRule type="cellIs" dxfId="446" priority="180" operator="equal">
      <formula>"Moderado"</formula>
    </cfRule>
    <cfRule type="cellIs" dxfId="445" priority="181" operator="equal">
      <formula>"Bajo"</formula>
    </cfRule>
  </conditionalFormatting>
  <conditionalFormatting sqref="Q229">
    <cfRule type="cellIs" dxfId="444" priority="234" operator="equal">
      <formula>"Extremo"</formula>
    </cfRule>
    <cfRule type="cellIs" dxfId="443" priority="235" operator="equal">
      <formula>"Alto"</formula>
    </cfRule>
    <cfRule type="cellIs" dxfId="442" priority="236" operator="equal">
      <formula>"Moderado"</formula>
    </cfRule>
    <cfRule type="cellIs" dxfId="441" priority="237" operator="equal">
      <formula>"Bajo"</formula>
    </cfRule>
  </conditionalFormatting>
  <conditionalFormatting sqref="Q239">
    <cfRule type="cellIs" dxfId="440" priority="262" operator="equal">
      <formula>"Extremo"</formula>
    </cfRule>
    <cfRule type="cellIs" dxfId="439" priority="263" operator="equal">
      <formula>"Alto"</formula>
    </cfRule>
    <cfRule type="cellIs" dxfId="438" priority="264" operator="equal">
      <formula>"Moderado"</formula>
    </cfRule>
    <cfRule type="cellIs" dxfId="437" priority="265" operator="equal">
      <formula>"Bajo"</formula>
    </cfRule>
  </conditionalFormatting>
  <conditionalFormatting sqref="S9">
    <cfRule type="expression" dxfId="436" priority="1139" stopIfTrue="1">
      <formula>NOT(ISERROR(SEARCH("TOLERABLE",S9)))</formula>
    </cfRule>
    <cfRule type="expression" dxfId="435" priority="1140" stopIfTrue="1">
      <formula>NOT(ISERROR(SEARCH("IMPORTANTE",S9)))</formula>
    </cfRule>
  </conditionalFormatting>
  <conditionalFormatting sqref="S11">
    <cfRule type="expression" dxfId="434" priority="512" stopIfTrue="1">
      <formula>NOT(ISERROR(SEARCH("TOLERABLE",S11)))</formula>
    </cfRule>
    <cfRule type="expression" dxfId="433" priority="513" stopIfTrue="1">
      <formula>NOT(ISERROR(SEARCH("IMPORTANTE",S11)))</formula>
    </cfRule>
  </conditionalFormatting>
  <conditionalFormatting sqref="S13">
    <cfRule type="expression" dxfId="432" priority="510" stopIfTrue="1">
      <formula>NOT(ISERROR(SEARCH("TOLERABLE",S13)))</formula>
    </cfRule>
    <cfRule type="expression" dxfId="431" priority="511" stopIfTrue="1">
      <formula>NOT(ISERROR(SEARCH("IMPORTANTE",S13)))</formula>
    </cfRule>
  </conditionalFormatting>
  <conditionalFormatting sqref="S15">
    <cfRule type="expression" dxfId="430" priority="508" stopIfTrue="1">
      <formula>NOT(ISERROR(SEARCH("TOLERABLE",S15)))</formula>
    </cfRule>
    <cfRule type="expression" dxfId="429" priority="509" stopIfTrue="1">
      <formula>NOT(ISERROR(SEARCH("IMPORTANTE",S15)))</formula>
    </cfRule>
  </conditionalFormatting>
  <conditionalFormatting sqref="AC9:AC18">
    <cfRule type="cellIs" dxfId="428" priority="1151" operator="equal">
      <formula>"Muy Alta"</formula>
    </cfRule>
    <cfRule type="cellIs" dxfId="427" priority="1152" operator="equal">
      <formula>"Alta"</formula>
    </cfRule>
    <cfRule type="cellIs" dxfId="426" priority="1153" operator="equal">
      <formula>"Media"</formula>
    </cfRule>
    <cfRule type="cellIs" dxfId="425" priority="1154" operator="equal">
      <formula>"Baja"</formula>
    </cfRule>
    <cfRule type="cellIs" dxfId="424" priority="1155" operator="equal">
      <formula>"Muy Baja"</formula>
    </cfRule>
  </conditionalFormatting>
  <conditionalFormatting sqref="AC22:AC25">
    <cfRule type="cellIs" dxfId="423" priority="1114" operator="equal">
      <formula>"Muy Alta"</formula>
    </cfRule>
    <cfRule type="cellIs" dxfId="422" priority="1115" operator="equal">
      <formula>"Alta"</formula>
    </cfRule>
    <cfRule type="cellIs" dxfId="421" priority="1116" operator="equal">
      <formula>"Media"</formula>
    </cfRule>
    <cfRule type="cellIs" dxfId="420" priority="1117" operator="equal">
      <formula>"Baja"</formula>
    </cfRule>
    <cfRule type="cellIs" dxfId="419" priority="1118" operator="equal">
      <formula>"Muy Baja"</formula>
    </cfRule>
  </conditionalFormatting>
  <conditionalFormatting sqref="AC29:AC30">
    <cfRule type="cellIs" dxfId="418" priority="467" operator="equal">
      <formula>"Muy Alta"</formula>
    </cfRule>
    <cfRule type="cellIs" dxfId="417" priority="468" operator="equal">
      <formula>"Alta"</formula>
    </cfRule>
    <cfRule type="cellIs" dxfId="416" priority="469" operator="equal">
      <formula>"Media"</formula>
    </cfRule>
    <cfRule type="cellIs" dxfId="415" priority="470" operator="equal">
      <formula>"Baja"</formula>
    </cfRule>
    <cfRule type="cellIs" dxfId="414" priority="471" operator="equal">
      <formula>"Muy Baja"</formula>
    </cfRule>
  </conditionalFormatting>
  <conditionalFormatting sqref="AC41 AC43">
    <cfRule type="cellIs" dxfId="413" priority="943" operator="equal">
      <formula>"Muy Alta"</formula>
    </cfRule>
    <cfRule type="cellIs" dxfId="412" priority="944" operator="equal">
      <formula>"Alta"</formula>
    </cfRule>
    <cfRule type="cellIs" dxfId="411" priority="945" operator="equal">
      <formula>"Media"</formula>
    </cfRule>
    <cfRule type="cellIs" dxfId="410" priority="946" operator="equal">
      <formula>"Baja"</formula>
    </cfRule>
    <cfRule type="cellIs" dxfId="409" priority="947" operator="equal">
      <formula>"Muy Baja"</formula>
    </cfRule>
  </conditionalFormatting>
  <conditionalFormatting sqref="AC48:AC55">
    <cfRule type="cellIs" dxfId="408" priority="309" operator="equal">
      <formula>"Muy Alta"</formula>
    </cfRule>
    <cfRule type="cellIs" dxfId="407" priority="310" operator="equal">
      <formula>"Alta"</formula>
    </cfRule>
    <cfRule type="cellIs" dxfId="406" priority="311" operator="equal">
      <formula>"Media"</formula>
    </cfRule>
    <cfRule type="cellIs" dxfId="405" priority="312" operator="equal">
      <formula>"Baja"</formula>
    </cfRule>
    <cfRule type="cellIs" dxfId="404" priority="313" operator="equal">
      <formula>"Muy Baja"</formula>
    </cfRule>
  </conditionalFormatting>
  <conditionalFormatting sqref="AC59:AC62">
    <cfRule type="cellIs" dxfId="403" priority="429" operator="equal">
      <formula>"Muy Alta"</formula>
    </cfRule>
    <cfRule type="cellIs" dxfId="402" priority="430" operator="equal">
      <formula>"Alta"</formula>
    </cfRule>
    <cfRule type="cellIs" dxfId="401" priority="431" operator="equal">
      <formula>"Media"</formula>
    </cfRule>
    <cfRule type="cellIs" dxfId="400" priority="432" operator="equal">
      <formula>"Baja"</formula>
    </cfRule>
    <cfRule type="cellIs" dxfId="399" priority="433" operator="equal">
      <formula>"Muy Baja"</formula>
    </cfRule>
  </conditionalFormatting>
  <conditionalFormatting sqref="AC63:AC66">
    <cfRule type="cellIs" dxfId="398" priority="1460" operator="equal">
      <formula>"Muy Alta"</formula>
    </cfRule>
    <cfRule type="cellIs" dxfId="397" priority="1461" operator="equal">
      <formula>"Alta"</formula>
    </cfRule>
    <cfRule type="cellIs" dxfId="396" priority="1462" operator="equal">
      <formula>"Media"</formula>
    </cfRule>
    <cfRule type="cellIs" dxfId="395" priority="1463" operator="equal">
      <formula>"Baja"</formula>
    </cfRule>
    <cfRule type="cellIs" dxfId="394" priority="1464" operator="equal">
      <formula>"Muy Baja"</formula>
    </cfRule>
  </conditionalFormatting>
  <conditionalFormatting sqref="AC73:AC74">
    <cfRule type="cellIs" dxfId="393" priority="567" operator="equal">
      <formula>"Muy Alta"</formula>
    </cfRule>
    <cfRule type="cellIs" dxfId="392" priority="568" operator="equal">
      <formula>"Alta"</formula>
    </cfRule>
    <cfRule type="cellIs" dxfId="391" priority="569" operator="equal">
      <formula>"Media"</formula>
    </cfRule>
    <cfRule type="cellIs" dxfId="390" priority="570" operator="equal">
      <formula>"Baja"</formula>
    </cfRule>
    <cfRule type="cellIs" dxfId="389" priority="571" operator="equal">
      <formula>"Muy Baja"</formula>
    </cfRule>
  </conditionalFormatting>
  <conditionalFormatting sqref="AC78:AC79">
    <cfRule type="cellIs" dxfId="388" priority="1437" operator="equal">
      <formula>"Muy Alta"</formula>
    </cfRule>
    <cfRule type="cellIs" dxfId="387" priority="1438" operator="equal">
      <formula>"Alta"</formula>
    </cfRule>
    <cfRule type="cellIs" dxfId="386" priority="1439" operator="equal">
      <formula>"Media"</formula>
    </cfRule>
    <cfRule type="cellIs" dxfId="385" priority="1440" operator="equal">
      <formula>"Baja"</formula>
    </cfRule>
    <cfRule type="cellIs" dxfId="384" priority="1441" operator="equal">
      <formula>"Muy Baja"</formula>
    </cfRule>
  </conditionalFormatting>
  <conditionalFormatting sqref="AC101:AC102">
    <cfRule type="cellIs" dxfId="383" priority="534" operator="equal">
      <formula>"Muy Alta"</formula>
    </cfRule>
    <cfRule type="cellIs" dxfId="382" priority="535" operator="equal">
      <formula>"Alta"</formula>
    </cfRule>
    <cfRule type="cellIs" dxfId="381" priority="536" operator="equal">
      <formula>"Media"</formula>
    </cfRule>
    <cfRule type="cellIs" dxfId="380" priority="537" operator="equal">
      <formula>"Baja"</formula>
    </cfRule>
    <cfRule type="cellIs" dxfId="379" priority="538" operator="equal">
      <formula>"Muy Baja"</formula>
    </cfRule>
  </conditionalFormatting>
  <conditionalFormatting sqref="AC106:AC108">
    <cfRule type="cellIs" dxfId="378" priority="1407" operator="equal">
      <formula>"Muy Alta"</formula>
    </cfRule>
    <cfRule type="cellIs" dxfId="377" priority="1408" operator="equal">
      <formula>"Alta"</formula>
    </cfRule>
    <cfRule type="cellIs" dxfId="376" priority="1409" operator="equal">
      <formula>"Media"</formula>
    </cfRule>
    <cfRule type="cellIs" dxfId="375" priority="1410" operator="equal">
      <formula>"Baja"</formula>
    </cfRule>
    <cfRule type="cellIs" dxfId="374" priority="1411" operator="equal">
      <formula>"Muy Baja"</formula>
    </cfRule>
  </conditionalFormatting>
  <conditionalFormatting sqref="AC110:AC116">
    <cfRule type="cellIs" dxfId="373" priority="380" operator="equal">
      <formula>"Muy Alta"</formula>
    </cfRule>
    <cfRule type="cellIs" dxfId="372" priority="381" operator="equal">
      <formula>"Alta"</formula>
    </cfRule>
    <cfRule type="cellIs" dxfId="371" priority="382" operator="equal">
      <formula>"Media"</formula>
    </cfRule>
    <cfRule type="cellIs" dxfId="370" priority="383" operator="equal">
      <formula>"Baja"</formula>
    </cfRule>
    <cfRule type="cellIs" dxfId="369" priority="384" operator="equal">
      <formula>"Muy Baja"</formula>
    </cfRule>
  </conditionalFormatting>
  <conditionalFormatting sqref="AC119:AC124">
    <cfRule type="cellIs" dxfId="368" priority="40" operator="equal">
      <formula>"Muy Alta"</formula>
    </cfRule>
    <cfRule type="cellIs" dxfId="367" priority="41" operator="equal">
      <formula>"Alta"</formula>
    </cfRule>
    <cfRule type="cellIs" dxfId="366" priority="42" operator="equal">
      <formula>"Media"</formula>
    </cfRule>
    <cfRule type="cellIs" dxfId="365" priority="43" operator="equal">
      <formula>"Baja"</formula>
    </cfRule>
    <cfRule type="cellIs" dxfId="364" priority="44" operator="equal">
      <formula>"Muy Baja"</formula>
    </cfRule>
  </conditionalFormatting>
  <conditionalFormatting sqref="AC130 AC132">
    <cfRule type="cellIs" dxfId="363" priority="1085" operator="equal">
      <formula>"Muy Alta"</formula>
    </cfRule>
    <cfRule type="cellIs" dxfId="362" priority="1086" operator="equal">
      <formula>"Alta"</formula>
    </cfRule>
    <cfRule type="cellIs" dxfId="361" priority="1087" operator="equal">
      <formula>"Media"</formula>
    </cfRule>
    <cfRule type="cellIs" dxfId="360" priority="1088" operator="equal">
      <formula>"Baja"</formula>
    </cfRule>
    <cfRule type="cellIs" dxfId="359" priority="1089" operator="equal">
      <formula>"Muy Baja"</formula>
    </cfRule>
  </conditionalFormatting>
  <conditionalFormatting sqref="AC134">
    <cfRule type="cellIs" dxfId="358" priority="1071" operator="equal">
      <formula>"Muy Alta"</formula>
    </cfRule>
    <cfRule type="cellIs" dxfId="357" priority="1072" operator="equal">
      <formula>"Alta"</formula>
    </cfRule>
    <cfRule type="cellIs" dxfId="356" priority="1073" operator="equal">
      <formula>"Media"</formula>
    </cfRule>
    <cfRule type="cellIs" dxfId="355" priority="1074" operator="equal">
      <formula>"Baja"</formula>
    </cfRule>
    <cfRule type="cellIs" dxfId="354" priority="1075" operator="equal">
      <formula>"Muy Baja"</formula>
    </cfRule>
  </conditionalFormatting>
  <conditionalFormatting sqref="AC139:AC142">
    <cfRule type="cellIs" dxfId="353" priority="1265" operator="equal">
      <formula>"Muy Alta"</formula>
    </cfRule>
    <cfRule type="cellIs" dxfId="352" priority="1266" operator="equal">
      <formula>"Alta"</formula>
    </cfRule>
    <cfRule type="cellIs" dxfId="351" priority="1267" operator="equal">
      <formula>"Media"</formula>
    </cfRule>
    <cfRule type="cellIs" dxfId="350" priority="1268" operator="equal">
      <formula>"Baja"</formula>
    </cfRule>
    <cfRule type="cellIs" dxfId="349" priority="1269" operator="equal">
      <formula>"Muy Baja"</formula>
    </cfRule>
  </conditionalFormatting>
  <conditionalFormatting sqref="AC146:AC150">
    <cfRule type="cellIs" dxfId="348" priority="144" operator="equal">
      <formula>"Muy Alta"</formula>
    </cfRule>
    <cfRule type="cellIs" dxfId="347" priority="145" operator="equal">
      <formula>"Alta"</formula>
    </cfRule>
    <cfRule type="cellIs" dxfId="346" priority="146" operator="equal">
      <formula>"Media"</formula>
    </cfRule>
    <cfRule type="cellIs" dxfId="345" priority="147" operator="equal">
      <formula>"Baja"</formula>
    </cfRule>
    <cfRule type="cellIs" dxfId="344" priority="148" operator="equal">
      <formula>"Muy Baja"</formula>
    </cfRule>
  </conditionalFormatting>
  <conditionalFormatting sqref="AC154:AC159">
    <cfRule type="cellIs" dxfId="343" priority="159" operator="equal">
      <formula>"Muy Alta"</formula>
    </cfRule>
    <cfRule type="cellIs" dxfId="342" priority="160" operator="equal">
      <formula>"Alta"</formula>
    </cfRule>
    <cfRule type="cellIs" dxfId="341" priority="161" operator="equal">
      <formula>"Media"</formula>
    </cfRule>
    <cfRule type="cellIs" dxfId="340" priority="162" operator="equal">
      <formula>"Baja"</formula>
    </cfRule>
    <cfRule type="cellIs" dxfId="339" priority="163" operator="equal">
      <formula>"Muy Baja"</formula>
    </cfRule>
  </conditionalFormatting>
  <conditionalFormatting sqref="AC162:AC164">
    <cfRule type="cellIs" dxfId="338" priority="1351" operator="equal">
      <formula>"Muy Alta"</formula>
    </cfRule>
    <cfRule type="cellIs" dxfId="337" priority="1352" operator="equal">
      <formula>"Alta"</formula>
    </cfRule>
    <cfRule type="cellIs" dxfId="336" priority="1353" operator="equal">
      <formula>"Media"</formula>
    </cfRule>
    <cfRule type="cellIs" dxfId="335" priority="1354" operator="equal">
      <formula>"Baja"</formula>
    </cfRule>
    <cfRule type="cellIs" dxfId="334" priority="1355" operator="equal">
      <formula>"Muy Baja"</formula>
    </cfRule>
  </conditionalFormatting>
  <conditionalFormatting sqref="AC185:AC187">
    <cfRule type="cellIs" dxfId="333" priority="281" operator="equal">
      <formula>"Muy Alta"</formula>
    </cfRule>
    <cfRule type="cellIs" dxfId="332" priority="282" operator="equal">
      <formula>"Alta"</formula>
    </cfRule>
    <cfRule type="cellIs" dxfId="331" priority="283" operator="equal">
      <formula>"Media"</formula>
    </cfRule>
    <cfRule type="cellIs" dxfId="330" priority="284" operator="equal">
      <formula>"Baja"</formula>
    </cfRule>
    <cfRule type="cellIs" dxfId="329" priority="285" operator="equal">
      <formula>"Muy Baja"</formula>
    </cfRule>
  </conditionalFormatting>
  <conditionalFormatting sqref="AC190:AC197">
    <cfRule type="cellIs" dxfId="328" priority="201" operator="equal">
      <formula>"Muy Alta"</formula>
    </cfRule>
    <cfRule type="cellIs" dxfId="327" priority="202" operator="equal">
      <formula>"Alta"</formula>
    </cfRule>
    <cfRule type="cellIs" dxfId="326" priority="203" operator="equal">
      <formula>"Media"</formula>
    </cfRule>
    <cfRule type="cellIs" dxfId="325" priority="204" operator="equal">
      <formula>"Baja"</formula>
    </cfRule>
    <cfRule type="cellIs" dxfId="324" priority="205" operator="equal">
      <formula>"Muy Baja"</formula>
    </cfRule>
  </conditionalFormatting>
  <conditionalFormatting sqref="AC201:AC203">
    <cfRule type="cellIs" dxfId="323" priority="843" operator="equal">
      <formula>"Muy Alta"</formula>
    </cfRule>
    <cfRule type="cellIs" dxfId="322" priority="844" operator="equal">
      <formula>"Alta"</formula>
    </cfRule>
    <cfRule type="cellIs" dxfId="321" priority="845" operator="equal">
      <formula>"Media"</formula>
    </cfRule>
    <cfRule type="cellIs" dxfId="320" priority="846" operator="equal">
      <formula>"Baja"</formula>
    </cfRule>
    <cfRule type="cellIs" dxfId="319" priority="847" operator="equal">
      <formula>"Muy Baja"</formula>
    </cfRule>
  </conditionalFormatting>
  <conditionalFormatting sqref="AC207:AC210">
    <cfRule type="cellIs" dxfId="318" priority="800" operator="equal">
      <formula>"Muy Alta"</formula>
    </cfRule>
    <cfRule type="cellIs" dxfId="317" priority="801" operator="equal">
      <formula>"Alta"</formula>
    </cfRule>
    <cfRule type="cellIs" dxfId="316" priority="802" operator="equal">
      <formula>"Media"</formula>
    </cfRule>
    <cfRule type="cellIs" dxfId="315" priority="803" operator="equal">
      <formula>"Baja"</formula>
    </cfRule>
    <cfRule type="cellIs" dxfId="314" priority="804" operator="equal">
      <formula>"Muy Baja"</formula>
    </cfRule>
  </conditionalFormatting>
  <conditionalFormatting sqref="AC214:AC215">
    <cfRule type="cellIs" dxfId="313" priority="728" operator="equal">
      <formula>"Muy Alta"</formula>
    </cfRule>
    <cfRule type="cellIs" dxfId="312" priority="729" operator="equal">
      <formula>"Alta"</formula>
    </cfRule>
    <cfRule type="cellIs" dxfId="311" priority="730" operator="equal">
      <formula>"Media"</formula>
    </cfRule>
    <cfRule type="cellIs" dxfId="310" priority="731" operator="equal">
      <formula>"Baja"</formula>
    </cfRule>
    <cfRule type="cellIs" dxfId="309" priority="732" operator="equal">
      <formula>"Muy Baja"</formula>
    </cfRule>
  </conditionalFormatting>
  <conditionalFormatting sqref="AC219:AC220">
    <cfRule type="cellIs" dxfId="308" priority="699" operator="equal">
      <formula>"Muy Alta"</formula>
    </cfRule>
    <cfRule type="cellIs" dxfId="307" priority="700" operator="equal">
      <formula>"Alta"</formula>
    </cfRule>
    <cfRule type="cellIs" dxfId="306" priority="701" operator="equal">
      <formula>"Media"</formula>
    </cfRule>
    <cfRule type="cellIs" dxfId="305" priority="702" operator="equal">
      <formula>"Baja"</formula>
    </cfRule>
    <cfRule type="cellIs" dxfId="304" priority="703" operator="equal">
      <formula>"Muy Baja"</formula>
    </cfRule>
  </conditionalFormatting>
  <conditionalFormatting sqref="AC224">
    <cfRule type="cellIs" dxfId="303" priority="173" operator="equal">
      <formula>"Muy Alta"</formula>
    </cfRule>
    <cfRule type="cellIs" dxfId="302" priority="174" operator="equal">
      <formula>"Alta"</formula>
    </cfRule>
    <cfRule type="cellIs" dxfId="301" priority="175" operator="equal">
      <formula>"Media"</formula>
    </cfRule>
    <cfRule type="cellIs" dxfId="300" priority="176" operator="equal">
      <formula>"Baja"</formula>
    </cfRule>
    <cfRule type="cellIs" dxfId="299" priority="177" operator="equal">
      <formula>"Muy Baja"</formula>
    </cfRule>
  </conditionalFormatting>
  <conditionalFormatting sqref="AC229">
    <cfRule type="cellIs" dxfId="298" priority="229" operator="equal">
      <formula>"Muy Alta"</formula>
    </cfRule>
    <cfRule type="cellIs" dxfId="297" priority="230" operator="equal">
      <formula>"Alta"</formula>
    </cfRule>
    <cfRule type="cellIs" dxfId="296" priority="231" operator="equal">
      <formula>"Media"</formula>
    </cfRule>
    <cfRule type="cellIs" dxfId="295" priority="232" operator="equal">
      <formula>"Baja"</formula>
    </cfRule>
    <cfRule type="cellIs" dxfId="294" priority="233" operator="equal">
      <formula>"Muy Baja"</formula>
    </cfRule>
  </conditionalFormatting>
  <conditionalFormatting sqref="AC239">
    <cfRule type="cellIs" dxfId="293" priority="257" operator="equal">
      <formula>"Muy Alta"</formula>
    </cfRule>
    <cfRule type="cellIs" dxfId="292" priority="258" operator="equal">
      <formula>"Alta"</formula>
    </cfRule>
    <cfRule type="cellIs" dxfId="291" priority="259" operator="equal">
      <formula>"Media"</formula>
    </cfRule>
    <cfRule type="cellIs" dxfId="290" priority="260" operator="equal">
      <formula>"Baja"</formula>
    </cfRule>
    <cfRule type="cellIs" dxfId="289" priority="261" operator="equal">
      <formula>"Muy Baja"</formula>
    </cfRule>
  </conditionalFormatting>
  <conditionalFormatting sqref="AE9:AE18">
    <cfRule type="cellIs" dxfId="288" priority="1146" operator="equal">
      <formula>"Catastrófico"</formula>
    </cfRule>
    <cfRule type="cellIs" dxfId="287" priority="1147" operator="equal">
      <formula>"Mayor"</formula>
    </cfRule>
    <cfRule type="cellIs" dxfId="286" priority="1148" operator="equal">
      <formula>"Moderado"</formula>
    </cfRule>
    <cfRule type="cellIs" dxfId="285" priority="1149" operator="equal">
      <formula>"Menor"</formula>
    </cfRule>
    <cfRule type="cellIs" dxfId="284" priority="1150" operator="equal">
      <formula>"Leve"</formula>
    </cfRule>
  </conditionalFormatting>
  <conditionalFormatting sqref="AE22:AE25">
    <cfRule type="cellIs" dxfId="283" priority="1109" operator="equal">
      <formula>"Catastrófico"</formula>
    </cfRule>
    <cfRule type="cellIs" dxfId="282" priority="1110" operator="equal">
      <formula>"Mayor"</formula>
    </cfRule>
    <cfRule type="cellIs" dxfId="281" priority="1111" operator="equal">
      <formula>"Moderado"</formula>
    </cfRule>
    <cfRule type="cellIs" dxfId="280" priority="1112" operator="equal">
      <formula>"Menor"</formula>
    </cfRule>
    <cfRule type="cellIs" dxfId="279" priority="1113" operator="equal">
      <formula>"Leve"</formula>
    </cfRule>
  </conditionalFormatting>
  <conditionalFormatting sqref="AE29:AE30">
    <cfRule type="cellIs" dxfId="278" priority="462" operator="equal">
      <formula>"Catastrófico"</formula>
    </cfRule>
    <cfRule type="cellIs" dxfId="277" priority="463" operator="equal">
      <formula>"Mayor"</formula>
    </cfRule>
    <cfRule type="cellIs" dxfId="276" priority="464" operator="equal">
      <formula>"Moderado"</formula>
    </cfRule>
    <cfRule type="cellIs" dxfId="275" priority="465" operator="equal">
      <formula>"Menor"</formula>
    </cfRule>
    <cfRule type="cellIs" dxfId="274" priority="466" operator="equal">
      <formula>"Leve"</formula>
    </cfRule>
  </conditionalFormatting>
  <conditionalFormatting sqref="AE41 AE43">
    <cfRule type="cellIs" dxfId="273" priority="938" operator="equal">
      <formula>"Catastrófico"</formula>
    </cfRule>
    <cfRule type="cellIs" dxfId="272" priority="939" operator="equal">
      <formula>"Mayor"</formula>
    </cfRule>
    <cfRule type="cellIs" dxfId="271" priority="940" operator="equal">
      <formula>"Moderado"</formula>
    </cfRule>
    <cfRule type="cellIs" dxfId="270" priority="941" operator="equal">
      <formula>"Menor"</formula>
    </cfRule>
    <cfRule type="cellIs" dxfId="269" priority="942" operator="equal">
      <formula>"Leve"</formula>
    </cfRule>
  </conditionalFormatting>
  <conditionalFormatting sqref="AE48:AE55">
    <cfRule type="cellIs" dxfId="268" priority="304" operator="equal">
      <formula>"Catastrófico"</formula>
    </cfRule>
    <cfRule type="cellIs" dxfId="267" priority="305" operator="equal">
      <formula>"Mayor"</formula>
    </cfRule>
    <cfRule type="cellIs" dxfId="266" priority="306" operator="equal">
      <formula>"Moderado"</formula>
    </cfRule>
    <cfRule type="cellIs" dxfId="265" priority="307" operator="equal">
      <formula>"Menor"</formula>
    </cfRule>
    <cfRule type="cellIs" dxfId="264" priority="308" operator="equal">
      <formula>"Leve"</formula>
    </cfRule>
  </conditionalFormatting>
  <conditionalFormatting sqref="AE59:AE62">
    <cfRule type="cellIs" dxfId="263" priority="434" operator="equal">
      <formula>"Catastrófico"</formula>
    </cfRule>
    <cfRule type="cellIs" dxfId="262" priority="435" operator="equal">
      <formula>"Mayor"</formula>
    </cfRule>
    <cfRule type="cellIs" dxfId="261" priority="436" operator="equal">
      <formula>"Moderado"</formula>
    </cfRule>
    <cfRule type="cellIs" dxfId="260" priority="437" operator="equal">
      <formula>"Menor"</formula>
    </cfRule>
    <cfRule type="cellIs" dxfId="259" priority="438" operator="equal">
      <formula>"Leve"</formula>
    </cfRule>
  </conditionalFormatting>
  <conditionalFormatting sqref="AE63:AE66">
    <cfRule type="cellIs" dxfId="258" priority="1455" operator="equal">
      <formula>"Catastrófico"</formula>
    </cfRule>
    <cfRule type="cellIs" dxfId="257" priority="1456" operator="equal">
      <formula>"Mayor"</formula>
    </cfRule>
    <cfRule type="cellIs" dxfId="256" priority="1457" operator="equal">
      <formula>"Moderado"</formula>
    </cfRule>
    <cfRule type="cellIs" dxfId="255" priority="1458" operator="equal">
      <formula>"Menor"</formula>
    </cfRule>
    <cfRule type="cellIs" dxfId="254" priority="1459" operator="equal">
      <formula>"Leve"</formula>
    </cfRule>
  </conditionalFormatting>
  <conditionalFormatting sqref="AE73:AE74">
    <cfRule type="cellIs" dxfId="253" priority="562" operator="equal">
      <formula>"Catastrófico"</formula>
    </cfRule>
    <cfRule type="cellIs" dxfId="252" priority="563" operator="equal">
      <formula>"Mayor"</formula>
    </cfRule>
    <cfRule type="cellIs" dxfId="251" priority="564" operator="equal">
      <formula>"Moderado"</formula>
    </cfRule>
    <cfRule type="cellIs" dxfId="250" priority="565" operator="equal">
      <formula>"Menor"</formula>
    </cfRule>
    <cfRule type="cellIs" dxfId="249" priority="566" operator="equal">
      <formula>"Leve"</formula>
    </cfRule>
  </conditionalFormatting>
  <conditionalFormatting sqref="AE78:AE79">
    <cfRule type="cellIs" dxfId="248" priority="1432" operator="equal">
      <formula>"Catastrófico"</formula>
    </cfRule>
    <cfRule type="cellIs" dxfId="247" priority="1433" operator="equal">
      <formula>"Mayor"</formula>
    </cfRule>
    <cfRule type="cellIs" dxfId="246" priority="1434" operator="equal">
      <formula>"Moderado"</formula>
    </cfRule>
    <cfRule type="cellIs" dxfId="245" priority="1435" operator="equal">
      <formula>"Menor"</formula>
    </cfRule>
    <cfRule type="cellIs" dxfId="244" priority="1436" operator="equal">
      <formula>"Leve"</formula>
    </cfRule>
  </conditionalFormatting>
  <conditionalFormatting sqref="AE101:AE102">
    <cfRule type="cellIs" dxfId="243" priority="529" operator="equal">
      <formula>"Catastrófico"</formula>
    </cfRule>
    <cfRule type="cellIs" dxfId="242" priority="530" operator="equal">
      <formula>"Mayor"</formula>
    </cfRule>
    <cfRule type="cellIs" dxfId="241" priority="531" operator="equal">
      <formula>"Moderado"</formula>
    </cfRule>
    <cfRule type="cellIs" dxfId="240" priority="532" operator="equal">
      <formula>"Menor"</formula>
    </cfRule>
    <cfRule type="cellIs" dxfId="239" priority="533" operator="equal">
      <formula>"Leve"</formula>
    </cfRule>
  </conditionalFormatting>
  <conditionalFormatting sqref="AE106:AE108">
    <cfRule type="cellIs" dxfId="238" priority="1402" operator="equal">
      <formula>"Catastrófico"</formula>
    </cfRule>
    <cfRule type="cellIs" dxfId="237" priority="1403" operator="equal">
      <formula>"Mayor"</formula>
    </cfRule>
    <cfRule type="cellIs" dxfId="236" priority="1404" operator="equal">
      <formula>"Moderado"</formula>
    </cfRule>
    <cfRule type="cellIs" dxfId="235" priority="1405" operator="equal">
      <formula>"Menor"</formula>
    </cfRule>
    <cfRule type="cellIs" dxfId="234" priority="1406" operator="equal">
      <formula>"Leve"</formula>
    </cfRule>
  </conditionalFormatting>
  <conditionalFormatting sqref="AE110:AE116">
    <cfRule type="cellIs" dxfId="233" priority="375" operator="equal">
      <formula>"Catastrófico"</formula>
    </cfRule>
    <cfRule type="cellIs" dxfId="232" priority="376" operator="equal">
      <formula>"Mayor"</formula>
    </cfRule>
    <cfRule type="cellIs" dxfId="231" priority="377" operator="equal">
      <formula>"Moderado"</formula>
    </cfRule>
    <cfRule type="cellIs" dxfId="230" priority="378" operator="equal">
      <formula>"Menor"</formula>
    </cfRule>
    <cfRule type="cellIs" dxfId="229" priority="379" operator="equal">
      <formula>"Leve"</formula>
    </cfRule>
  </conditionalFormatting>
  <conditionalFormatting sqref="AE119:AE124">
    <cfRule type="cellIs" dxfId="228" priority="35" operator="equal">
      <formula>"Catastrófico"</formula>
    </cfRule>
    <cfRule type="cellIs" dxfId="227" priority="36" operator="equal">
      <formula>"Mayor"</formula>
    </cfRule>
    <cfRule type="cellIs" dxfId="226" priority="37" operator="equal">
      <formula>"Moderado"</formula>
    </cfRule>
    <cfRule type="cellIs" dxfId="225" priority="38" operator="equal">
      <formula>"Menor"</formula>
    </cfRule>
    <cfRule type="cellIs" dxfId="224" priority="39" operator="equal">
      <formula>"Leve"</formula>
    </cfRule>
  </conditionalFormatting>
  <conditionalFormatting sqref="AE130 AE132">
    <cfRule type="cellIs" dxfId="223" priority="1080" operator="equal">
      <formula>"Catastrófico"</formula>
    </cfRule>
    <cfRule type="cellIs" dxfId="222" priority="1081" operator="equal">
      <formula>"Mayor"</formula>
    </cfRule>
    <cfRule type="cellIs" dxfId="221" priority="1082" operator="equal">
      <formula>"Moderado"</formula>
    </cfRule>
    <cfRule type="cellIs" dxfId="220" priority="1083" operator="equal">
      <formula>"Menor"</formula>
    </cfRule>
    <cfRule type="cellIs" dxfId="219" priority="1084" operator="equal">
      <formula>"Leve"</formula>
    </cfRule>
  </conditionalFormatting>
  <conditionalFormatting sqref="AE134">
    <cfRule type="cellIs" dxfId="218" priority="1066" operator="equal">
      <formula>"Catastrófico"</formula>
    </cfRule>
    <cfRule type="cellIs" dxfId="217" priority="1067" operator="equal">
      <formula>"Mayor"</formula>
    </cfRule>
    <cfRule type="cellIs" dxfId="216" priority="1068" operator="equal">
      <formula>"Moderado"</formula>
    </cfRule>
    <cfRule type="cellIs" dxfId="215" priority="1069" operator="equal">
      <formula>"Menor"</formula>
    </cfRule>
    <cfRule type="cellIs" dxfId="214" priority="1070" operator="equal">
      <formula>"Leve"</formula>
    </cfRule>
  </conditionalFormatting>
  <conditionalFormatting sqref="AE139:AE142">
    <cfRule type="cellIs" dxfId="213" priority="1260" operator="equal">
      <formula>"Catastrófico"</formula>
    </cfRule>
    <cfRule type="cellIs" dxfId="212" priority="1261" operator="equal">
      <formula>"Mayor"</formula>
    </cfRule>
    <cfRule type="cellIs" dxfId="211" priority="1262" operator="equal">
      <formula>"Moderado"</formula>
    </cfRule>
    <cfRule type="cellIs" dxfId="210" priority="1263" operator="equal">
      <formula>"Menor"</formula>
    </cfRule>
    <cfRule type="cellIs" dxfId="209" priority="1264" operator="equal">
      <formula>"Leve"</formula>
    </cfRule>
  </conditionalFormatting>
  <conditionalFormatting sqref="AE146:AE150">
    <cfRule type="cellIs" dxfId="208" priority="139" operator="equal">
      <formula>"Catastrófico"</formula>
    </cfRule>
    <cfRule type="cellIs" dxfId="207" priority="140" operator="equal">
      <formula>"Mayor"</formula>
    </cfRule>
    <cfRule type="cellIs" dxfId="206" priority="141" operator="equal">
      <formula>"Moderado"</formula>
    </cfRule>
    <cfRule type="cellIs" dxfId="205" priority="142" operator="equal">
      <formula>"Menor"</formula>
    </cfRule>
    <cfRule type="cellIs" dxfId="204" priority="143" operator="equal">
      <formula>"Leve"</formula>
    </cfRule>
  </conditionalFormatting>
  <conditionalFormatting sqref="AE154:AE159">
    <cfRule type="cellIs" dxfId="203" priority="154" operator="equal">
      <formula>"Catastrófico"</formula>
    </cfRule>
    <cfRule type="cellIs" dxfId="202" priority="155" operator="equal">
      <formula>"Mayor"</formula>
    </cfRule>
    <cfRule type="cellIs" dxfId="201" priority="156" operator="equal">
      <formula>"Moderado"</formula>
    </cfRule>
    <cfRule type="cellIs" dxfId="200" priority="157" operator="equal">
      <formula>"Menor"</formula>
    </cfRule>
    <cfRule type="cellIs" dxfId="199" priority="158" operator="equal">
      <formula>"Leve"</formula>
    </cfRule>
  </conditionalFormatting>
  <conditionalFormatting sqref="AE162:AE164">
    <cfRule type="cellIs" dxfId="198" priority="1346" operator="equal">
      <formula>"Catastrófico"</formula>
    </cfRule>
    <cfRule type="cellIs" dxfId="197" priority="1347" operator="equal">
      <formula>"Mayor"</formula>
    </cfRule>
    <cfRule type="cellIs" dxfId="196" priority="1348" operator="equal">
      <formula>"Moderado"</formula>
    </cfRule>
    <cfRule type="cellIs" dxfId="195" priority="1349" operator="equal">
      <formula>"Menor"</formula>
    </cfRule>
    <cfRule type="cellIs" dxfId="194" priority="1350" operator="equal">
      <formula>"Leve"</formula>
    </cfRule>
  </conditionalFormatting>
  <conditionalFormatting sqref="AE185:AE187">
    <cfRule type="cellIs" dxfId="193" priority="276" operator="equal">
      <formula>"Catastrófico"</formula>
    </cfRule>
    <cfRule type="cellIs" dxfId="192" priority="277" operator="equal">
      <formula>"Mayor"</formula>
    </cfRule>
    <cfRule type="cellIs" dxfId="191" priority="278" operator="equal">
      <formula>"Moderado"</formula>
    </cfRule>
    <cfRule type="cellIs" dxfId="190" priority="279" operator="equal">
      <formula>"Menor"</formula>
    </cfRule>
    <cfRule type="cellIs" dxfId="189" priority="280" operator="equal">
      <formula>"Leve"</formula>
    </cfRule>
  </conditionalFormatting>
  <conditionalFormatting sqref="AE190:AE197">
    <cfRule type="cellIs" dxfId="188" priority="196" operator="equal">
      <formula>"Catastrófico"</formula>
    </cfRule>
    <cfRule type="cellIs" dxfId="187" priority="197" operator="equal">
      <formula>"Mayor"</formula>
    </cfRule>
    <cfRule type="cellIs" dxfId="186" priority="198" operator="equal">
      <formula>"Moderado"</formula>
    </cfRule>
    <cfRule type="cellIs" dxfId="185" priority="199" operator="equal">
      <formula>"Menor"</formula>
    </cfRule>
    <cfRule type="cellIs" dxfId="184" priority="200" operator="equal">
      <formula>"Leve"</formula>
    </cfRule>
  </conditionalFormatting>
  <conditionalFormatting sqref="AE201:AE203">
    <cfRule type="cellIs" dxfId="183" priority="838" operator="equal">
      <formula>"Catastrófico"</formula>
    </cfRule>
    <cfRule type="cellIs" dxfId="182" priority="839" operator="equal">
      <formula>"Mayor"</formula>
    </cfRule>
    <cfRule type="cellIs" dxfId="181" priority="840" operator="equal">
      <formula>"Moderado"</formula>
    </cfRule>
    <cfRule type="cellIs" dxfId="180" priority="841" operator="equal">
      <formula>"Menor"</formula>
    </cfRule>
    <cfRule type="cellIs" dxfId="179" priority="842" operator="equal">
      <formula>"Leve"</formula>
    </cfRule>
  </conditionalFormatting>
  <conditionalFormatting sqref="AE207:AE210">
    <cfRule type="cellIs" dxfId="178" priority="795" operator="equal">
      <formula>"Catastrófico"</formula>
    </cfRule>
    <cfRule type="cellIs" dxfId="177" priority="796" operator="equal">
      <formula>"Mayor"</formula>
    </cfRule>
    <cfRule type="cellIs" dxfId="176" priority="797" operator="equal">
      <formula>"Moderado"</formula>
    </cfRule>
    <cfRule type="cellIs" dxfId="175" priority="798" operator="equal">
      <formula>"Menor"</formula>
    </cfRule>
    <cfRule type="cellIs" dxfId="174" priority="799" operator="equal">
      <formula>"Leve"</formula>
    </cfRule>
  </conditionalFormatting>
  <conditionalFormatting sqref="AE214:AE215">
    <cfRule type="cellIs" dxfId="173" priority="723" operator="equal">
      <formula>"Catastrófico"</formula>
    </cfRule>
    <cfRule type="cellIs" dxfId="172" priority="724" operator="equal">
      <formula>"Mayor"</formula>
    </cfRule>
    <cfRule type="cellIs" dxfId="171" priority="725" operator="equal">
      <formula>"Moderado"</formula>
    </cfRule>
    <cfRule type="cellIs" dxfId="170" priority="726" operator="equal">
      <formula>"Menor"</formula>
    </cfRule>
    <cfRule type="cellIs" dxfId="169" priority="727" operator="equal">
      <formula>"Leve"</formula>
    </cfRule>
  </conditionalFormatting>
  <conditionalFormatting sqref="AE219:AE220">
    <cfRule type="cellIs" dxfId="168" priority="694" operator="equal">
      <formula>"Catastrófico"</formula>
    </cfRule>
    <cfRule type="cellIs" dxfId="167" priority="695" operator="equal">
      <formula>"Mayor"</formula>
    </cfRule>
    <cfRule type="cellIs" dxfId="166" priority="696" operator="equal">
      <formula>"Moderado"</formula>
    </cfRule>
    <cfRule type="cellIs" dxfId="165" priority="697" operator="equal">
      <formula>"Menor"</formula>
    </cfRule>
    <cfRule type="cellIs" dxfId="164" priority="698" operator="equal">
      <formula>"Leve"</formula>
    </cfRule>
  </conditionalFormatting>
  <conditionalFormatting sqref="AE224">
    <cfRule type="cellIs" dxfId="163" priority="168" operator="equal">
      <formula>"Catastrófico"</formula>
    </cfRule>
    <cfRule type="cellIs" dxfId="162" priority="169" operator="equal">
      <formula>"Mayor"</formula>
    </cfRule>
    <cfRule type="cellIs" dxfId="161" priority="170" operator="equal">
      <formula>"Moderado"</formula>
    </cfRule>
    <cfRule type="cellIs" dxfId="160" priority="171" operator="equal">
      <formula>"Menor"</formula>
    </cfRule>
    <cfRule type="cellIs" dxfId="159" priority="172" operator="equal">
      <formula>"Leve"</formula>
    </cfRule>
  </conditionalFormatting>
  <conditionalFormatting sqref="AE229">
    <cfRule type="cellIs" dxfId="158" priority="224" operator="equal">
      <formula>"Catastrófico"</formula>
    </cfRule>
    <cfRule type="cellIs" dxfId="157" priority="225" operator="equal">
      <formula>"Mayor"</formula>
    </cfRule>
    <cfRule type="cellIs" dxfId="156" priority="226" operator="equal">
      <formula>"Moderado"</formula>
    </cfRule>
    <cfRule type="cellIs" dxfId="155" priority="227" operator="equal">
      <formula>"Menor"</formula>
    </cfRule>
    <cfRule type="cellIs" dxfId="154" priority="228" operator="equal">
      <formula>"Leve"</formula>
    </cfRule>
  </conditionalFormatting>
  <conditionalFormatting sqref="AE239">
    <cfRule type="cellIs" dxfId="153" priority="252" operator="equal">
      <formula>"Catastrófico"</formula>
    </cfRule>
    <cfRule type="cellIs" dxfId="152" priority="253" operator="equal">
      <formula>"Mayor"</formula>
    </cfRule>
    <cfRule type="cellIs" dxfId="151" priority="254" operator="equal">
      <formula>"Moderado"</formula>
    </cfRule>
    <cfRule type="cellIs" dxfId="150" priority="255" operator="equal">
      <formula>"Menor"</formula>
    </cfRule>
    <cfRule type="cellIs" dxfId="149" priority="256" operator="equal">
      <formula>"Leve"</formula>
    </cfRule>
  </conditionalFormatting>
  <conditionalFormatting sqref="AG9:AG18">
    <cfRule type="cellIs" dxfId="148" priority="1142" operator="equal">
      <formula>"Extremo"</formula>
    </cfRule>
    <cfRule type="cellIs" dxfId="147" priority="1143" operator="equal">
      <formula>"Alto"</formula>
    </cfRule>
    <cfRule type="cellIs" dxfId="146" priority="1144" operator="equal">
      <formula>"Moderado"</formula>
    </cfRule>
    <cfRule type="cellIs" dxfId="145" priority="1145" operator="equal">
      <formula>"Bajo"</formula>
    </cfRule>
  </conditionalFormatting>
  <conditionalFormatting sqref="AG22:AG25">
    <cfRule type="cellIs" dxfId="144" priority="1105" operator="equal">
      <formula>"Extremo"</formula>
    </cfRule>
    <cfRule type="cellIs" dxfId="143" priority="1106" operator="equal">
      <formula>"Alto"</formula>
    </cfRule>
    <cfRule type="cellIs" dxfId="142" priority="1107" operator="equal">
      <formula>"Moderado"</formula>
    </cfRule>
    <cfRule type="cellIs" dxfId="141" priority="1108" operator="equal">
      <formula>"Bajo"</formula>
    </cfRule>
  </conditionalFormatting>
  <conditionalFormatting sqref="AG29:AG30">
    <cfRule type="cellIs" dxfId="140" priority="458" operator="equal">
      <formula>"Extremo"</formula>
    </cfRule>
    <cfRule type="cellIs" dxfId="139" priority="459" operator="equal">
      <formula>"Alto"</formula>
    </cfRule>
    <cfRule type="cellIs" dxfId="138" priority="460" operator="equal">
      <formula>"Moderado"</formula>
    </cfRule>
    <cfRule type="cellIs" dxfId="137" priority="461" operator="equal">
      <formula>"Bajo"</formula>
    </cfRule>
  </conditionalFormatting>
  <conditionalFormatting sqref="AG41 AG43">
    <cfRule type="cellIs" dxfId="136" priority="934" operator="equal">
      <formula>"Extremo"</formula>
    </cfRule>
    <cfRule type="cellIs" dxfId="135" priority="935" operator="equal">
      <formula>"Alto"</formula>
    </cfRule>
    <cfRule type="cellIs" dxfId="134" priority="936" operator="equal">
      <formula>"Moderado"</formula>
    </cfRule>
    <cfRule type="cellIs" dxfId="133" priority="937" operator="equal">
      <formula>"Bajo"</formula>
    </cfRule>
  </conditionalFormatting>
  <conditionalFormatting sqref="AG48:AG55">
    <cfRule type="cellIs" dxfId="132" priority="300" operator="equal">
      <formula>"Extremo"</formula>
    </cfRule>
    <cfRule type="cellIs" dxfId="131" priority="301" operator="equal">
      <formula>"Alto"</formula>
    </cfRule>
    <cfRule type="cellIs" dxfId="130" priority="302" operator="equal">
      <formula>"Moderado"</formula>
    </cfRule>
    <cfRule type="cellIs" dxfId="129" priority="303" operator="equal">
      <formula>"Bajo"</formula>
    </cfRule>
  </conditionalFormatting>
  <conditionalFormatting sqref="AG59:AG62">
    <cfRule type="cellIs" dxfId="128" priority="439" operator="equal">
      <formula>"Extremo"</formula>
    </cfRule>
    <cfRule type="cellIs" dxfId="127" priority="440" operator="equal">
      <formula>"Alto"</formula>
    </cfRule>
    <cfRule type="cellIs" dxfId="126" priority="441" operator="equal">
      <formula>"Moderado"</formula>
    </cfRule>
    <cfRule type="cellIs" dxfId="125" priority="442" operator="equal">
      <formula>"Bajo"</formula>
    </cfRule>
  </conditionalFormatting>
  <conditionalFormatting sqref="AG63:AG66">
    <cfRule type="cellIs" dxfId="124" priority="1451" operator="equal">
      <formula>"Extremo"</formula>
    </cfRule>
    <cfRule type="cellIs" dxfId="123" priority="1452" operator="equal">
      <formula>"Alto"</formula>
    </cfRule>
    <cfRule type="cellIs" dxfId="122" priority="1453" operator="equal">
      <formula>"Moderado"</formula>
    </cfRule>
    <cfRule type="cellIs" dxfId="121" priority="1454" operator="equal">
      <formula>"Bajo"</formula>
    </cfRule>
  </conditionalFormatting>
  <conditionalFormatting sqref="AG73:AG74">
    <cfRule type="cellIs" dxfId="120" priority="558" operator="equal">
      <formula>"Extremo"</formula>
    </cfRule>
    <cfRule type="cellIs" dxfId="119" priority="559" operator="equal">
      <formula>"Alto"</formula>
    </cfRule>
    <cfRule type="cellIs" dxfId="118" priority="560" operator="equal">
      <formula>"Moderado"</formula>
    </cfRule>
    <cfRule type="cellIs" dxfId="117" priority="561" operator="equal">
      <formula>"Bajo"</formula>
    </cfRule>
  </conditionalFormatting>
  <conditionalFormatting sqref="AG78:AG79">
    <cfRule type="cellIs" dxfId="116" priority="1428" operator="equal">
      <formula>"Extremo"</formula>
    </cfRule>
    <cfRule type="cellIs" dxfId="115" priority="1429" operator="equal">
      <formula>"Alto"</formula>
    </cfRule>
    <cfRule type="cellIs" dxfId="114" priority="1430" operator="equal">
      <formula>"Moderado"</formula>
    </cfRule>
    <cfRule type="cellIs" dxfId="113" priority="1431" operator="equal">
      <formula>"Bajo"</formula>
    </cfRule>
  </conditionalFormatting>
  <conditionalFormatting sqref="AG101:AG102">
    <cfRule type="cellIs" dxfId="112" priority="525" operator="equal">
      <formula>"Extremo"</formula>
    </cfRule>
    <cfRule type="cellIs" dxfId="111" priority="526" operator="equal">
      <formula>"Alto"</formula>
    </cfRule>
    <cfRule type="cellIs" dxfId="110" priority="527" operator="equal">
      <formula>"Moderado"</formula>
    </cfRule>
    <cfRule type="cellIs" dxfId="109" priority="528" operator="equal">
      <formula>"Bajo"</formula>
    </cfRule>
  </conditionalFormatting>
  <conditionalFormatting sqref="AG106:AG108">
    <cfRule type="cellIs" dxfId="108" priority="1398" operator="equal">
      <formula>"Extremo"</formula>
    </cfRule>
    <cfRule type="cellIs" dxfId="107" priority="1399" operator="equal">
      <formula>"Alto"</formula>
    </cfRule>
    <cfRule type="cellIs" dxfId="106" priority="1400" operator="equal">
      <formula>"Moderado"</formula>
    </cfRule>
    <cfRule type="cellIs" dxfId="105" priority="1401" operator="equal">
      <formula>"Bajo"</formula>
    </cfRule>
  </conditionalFormatting>
  <conditionalFormatting sqref="AG110:AG116">
    <cfRule type="cellIs" dxfId="104" priority="371" operator="equal">
      <formula>"Extremo"</formula>
    </cfRule>
    <cfRule type="cellIs" dxfId="103" priority="372" operator="equal">
      <formula>"Alto"</formula>
    </cfRule>
    <cfRule type="cellIs" dxfId="102" priority="373" operator="equal">
      <formula>"Moderado"</formula>
    </cfRule>
    <cfRule type="cellIs" dxfId="101" priority="374" operator="equal">
      <formula>"Bajo"</formula>
    </cfRule>
  </conditionalFormatting>
  <conditionalFormatting sqref="AG119:AG124">
    <cfRule type="cellIs" dxfId="100" priority="31" operator="equal">
      <formula>"Extremo"</formula>
    </cfRule>
    <cfRule type="cellIs" dxfId="99" priority="32" operator="equal">
      <formula>"Alto"</formula>
    </cfRule>
    <cfRule type="cellIs" dxfId="98" priority="33" operator="equal">
      <formula>"Moderado"</formula>
    </cfRule>
    <cfRule type="cellIs" dxfId="97" priority="34" operator="equal">
      <formula>"Bajo"</formula>
    </cfRule>
  </conditionalFormatting>
  <conditionalFormatting sqref="AG130 AG132">
    <cfRule type="cellIs" dxfId="96" priority="1076" operator="equal">
      <formula>"Extremo"</formula>
    </cfRule>
    <cfRule type="cellIs" dxfId="95" priority="1077" operator="equal">
      <formula>"Alto"</formula>
    </cfRule>
    <cfRule type="cellIs" dxfId="94" priority="1078" operator="equal">
      <formula>"Moderado"</formula>
    </cfRule>
    <cfRule type="cellIs" dxfId="93" priority="1079" operator="equal">
      <formula>"Bajo"</formula>
    </cfRule>
  </conditionalFormatting>
  <conditionalFormatting sqref="AG134">
    <cfRule type="cellIs" dxfId="92" priority="1062" operator="equal">
      <formula>"Extremo"</formula>
    </cfRule>
    <cfRule type="cellIs" dxfId="91" priority="1063" operator="equal">
      <formula>"Alto"</formula>
    </cfRule>
    <cfRule type="cellIs" dxfId="90" priority="1064" operator="equal">
      <formula>"Moderado"</formula>
    </cfRule>
    <cfRule type="cellIs" dxfId="89" priority="1065" operator="equal">
      <formula>"Bajo"</formula>
    </cfRule>
  </conditionalFormatting>
  <conditionalFormatting sqref="AG139:AG142">
    <cfRule type="cellIs" dxfId="88" priority="1256" operator="equal">
      <formula>"Extremo"</formula>
    </cfRule>
    <cfRule type="cellIs" dxfId="87" priority="1257" operator="equal">
      <formula>"Alto"</formula>
    </cfRule>
    <cfRule type="cellIs" dxfId="86" priority="1258" operator="equal">
      <formula>"Moderado"</formula>
    </cfRule>
    <cfRule type="cellIs" dxfId="85" priority="1259" operator="equal">
      <formula>"Bajo"</formula>
    </cfRule>
  </conditionalFormatting>
  <conditionalFormatting sqref="AG146:AG150">
    <cfRule type="cellIs" dxfId="84" priority="135" operator="equal">
      <formula>"Extremo"</formula>
    </cfRule>
    <cfRule type="cellIs" dxfId="83" priority="136" operator="equal">
      <formula>"Alto"</formula>
    </cfRule>
    <cfRule type="cellIs" dxfId="82" priority="137" operator="equal">
      <formula>"Moderado"</formula>
    </cfRule>
    <cfRule type="cellIs" dxfId="81" priority="138" operator="equal">
      <formula>"Bajo"</formula>
    </cfRule>
  </conditionalFormatting>
  <conditionalFormatting sqref="AG154:AG159">
    <cfRule type="cellIs" dxfId="80" priority="150" operator="equal">
      <formula>"Extremo"</formula>
    </cfRule>
    <cfRule type="cellIs" dxfId="79" priority="151" operator="equal">
      <formula>"Alto"</formula>
    </cfRule>
    <cfRule type="cellIs" dxfId="78" priority="152" operator="equal">
      <formula>"Moderado"</formula>
    </cfRule>
    <cfRule type="cellIs" dxfId="77" priority="153" operator="equal">
      <formula>"Bajo"</formula>
    </cfRule>
  </conditionalFormatting>
  <conditionalFormatting sqref="AG162:AG164">
    <cfRule type="cellIs" dxfId="76" priority="1342" operator="equal">
      <formula>"Extremo"</formula>
    </cfRule>
    <cfRule type="cellIs" dxfId="75" priority="1343" operator="equal">
      <formula>"Alto"</formula>
    </cfRule>
    <cfRule type="cellIs" dxfId="74" priority="1344" operator="equal">
      <formula>"Moderado"</formula>
    </cfRule>
    <cfRule type="cellIs" dxfId="73" priority="1345" operator="equal">
      <formula>"Bajo"</formula>
    </cfRule>
  </conditionalFormatting>
  <conditionalFormatting sqref="AG173:AG182">
    <cfRule type="cellIs" dxfId="72" priority="1198" operator="equal">
      <formula>"Extremo"</formula>
    </cfRule>
    <cfRule type="cellIs" dxfId="71" priority="1199" operator="equal">
      <formula>"Alto"</formula>
    </cfRule>
    <cfRule type="cellIs" dxfId="70" priority="1200" operator="equal">
      <formula>"Moderado"</formula>
    </cfRule>
    <cfRule type="cellIs" dxfId="69" priority="1201" operator="equal">
      <formula>"Bajo"</formula>
    </cfRule>
  </conditionalFormatting>
  <conditionalFormatting sqref="AG185:AG187">
    <cfRule type="cellIs" dxfId="68" priority="272" operator="equal">
      <formula>"Extremo"</formula>
    </cfRule>
    <cfRule type="cellIs" dxfId="67" priority="273" operator="equal">
      <formula>"Alto"</formula>
    </cfRule>
    <cfRule type="cellIs" dxfId="66" priority="274" operator="equal">
      <formula>"Moderado"</formula>
    </cfRule>
    <cfRule type="cellIs" dxfId="65" priority="275" operator="equal">
      <formula>"Bajo"</formula>
    </cfRule>
  </conditionalFormatting>
  <conditionalFormatting sqref="AG190:AG197">
    <cfRule type="cellIs" dxfId="64" priority="192" operator="equal">
      <formula>"Extremo"</formula>
    </cfRule>
    <cfRule type="cellIs" dxfId="63" priority="193" operator="equal">
      <formula>"Alto"</formula>
    </cfRule>
    <cfRule type="cellIs" dxfId="62" priority="194" operator="equal">
      <formula>"Moderado"</formula>
    </cfRule>
    <cfRule type="cellIs" dxfId="61" priority="195" operator="equal">
      <formula>"Bajo"</formula>
    </cfRule>
  </conditionalFormatting>
  <conditionalFormatting sqref="AG201:AG203">
    <cfRule type="cellIs" dxfId="60" priority="834" operator="equal">
      <formula>"Extremo"</formula>
    </cfRule>
    <cfRule type="cellIs" dxfId="59" priority="835" operator="equal">
      <formula>"Alto"</formula>
    </cfRule>
    <cfRule type="cellIs" dxfId="58" priority="836" operator="equal">
      <formula>"Moderado"</formula>
    </cfRule>
    <cfRule type="cellIs" dxfId="57" priority="837" operator="equal">
      <formula>"Bajo"</formula>
    </cfRule>
  </conditionalFormatting>
  <conditionalFormatting sqref="AG207:AG210">
    <cfRule type="cellIs" dxfId="56" priority="791" operator="equal">
      <formula>"Extremo"</formula>
    </cfRule>
    <cfRule type="cellIs" dxfId="55" priority="792" operator="equal">
      <formula>"Alto"</formula>
    </cfRule>
    <cfRule type="cellIs" dxfId="54" priority="793" operator="equal">
      <formula>"Moderado"</formula>
    </cfRule>
    <cfRule type="cellIs" dxfId="53" priority="794" operator="equal">
      <formula>"Bajo"</formula>
    </cfRule>
  </conditionalFormatting>
  <conditionalFormatting sqref="AG214:AG215">
    <cfRule type="cellIs" dxfId="52" priority="719" operator="equal">
      <formula>"Extremo"</formula>
    </cfRule>
    <cfRule type="cellIs" dxfId="51" priority="720" operator="equal">
      <formula>"Alto"</formula>
    </cfRule>
    <cfRule type="cellIs" dxfId="50" priority="721" operator="equal">
      <formula>"Moderado"</formula>
    </cfRule>
    <cfRule type="cellIs" dxfId="49" priority="722" operator="equal">
      <formula>"Bajo"</formula>
    </cfRule>
  </conditionalFormatting>
  <conditionalFormatting sqref="AG219:AG220">
    <cfRule type="cellIs" dxfId="48" priority="690" operator="equal">
      <formula>"Extremo"</formula>
    </cfRule>
    <cfRule type="cellIs" dxfId="47" priority="691" operator="equal">
      <formula>"Alto"</formula>
    </cfRule>
    <cfRule type="cellIs" dxfId="46" priority="692" operator="equal">
      <formula>"Moderado"</formula>
    </cfRule>
    <cfRule type="cellIs" dxfId="45" priority="693" operator="equal">
      <formula>"Bajo"</formula>
    </cfRule>
  </conditionalFormatting>
  <conditionalFormatting sqref="AG224">
    <cfRule type="cellIs" dxfId="44" priority="164" operator="equal">
      <formula>"Extremo"</formula>
    </cfRule>
    <cfRule type="cellIs" dxfId="43" priority="165" operator="equal">
      <formula>"Alto"</formula>
    </cfRule>
    <cfRule type="cellIs" dxfId="42" priority="166" operator="equal">
      <formula>"Moderado"</formula>
    </cfRule>
    <cfRule type="cellIs" dxfId="41" priority="167" operator="equal">
      <formula>"Bajo"</formula>
    </cfRule>
  </conditionalFormatting>
  <conditionalFormatting sqref="AG229">
    <cfRule type="cellIs" dxfId="40" priority="220" operator="equal">
      <formula>"Extremo"</formula>
    </cfRule>
    <cfRule type="cellIs" dxfId="39" priority="221" operator="equal">
      <formula>"Alto"</formula>
    </cfRule>
    <cfRule type="cellIs" dxfId="38" priority="222" operator="equal">
      <formula>"Moderado"</formula>
    </cfRule>
    <cfRule type="cellIs" dxfId="37" priority="223" operator="equal">
      <formula>"Bajo"</formula>
    </cfRule>
  </conditionalFormatting>
  <conditionalFormatting sqref="AG234:AG235">
    <cfRule type="cellIs" dxfId="36" priority="486" operator="equal">
      <formula>"Extremo"</formula>
    </cfRule>
    <cfRule type="cellIs" dxfId="35" priority="487" operator="equal">
      <formula>"Alto"</formula>
    </cfRule>
    <cfRule type="cellIs" dxfId="34" priority="488" operator="equal">
      <formula>"Moderado"</formula>
    </cfRule>
    <cfRule type="cellIs" dxfId="33" priority="489" operator="equal">
      <formula>"Bajo"</formula>
    </cfRule>
  </conditionalFormatting>
  <conditionalFormatting sqref="AG239">
    <cfRule type="cellIs" dxfId="32" priority="248" operator="equal">
      <formula>"Extremo"</formula>
    </cfRule>
    <cfRule type="cellIs" dxfId="31" priority="249" operator="equal">
      <formula>"Alto"</formula>
    </cfRule>
    <cfRule type="cellIs" dxfId="30" priority="250" operator="equal">
      <formula>"Moderado"</formula>
    </cfRule>
    <cfRule type="cellIs" dxfId="29" priority="251" operator="equal">
      <formula>"Bajo"</formula>
    </cfRule>
  </conditionalFormatting>
  <conditionalFormatting sqref="K125">
    <cfRule type="cellIs" dxfId="28" priority="25" operator="equal">
      <formula>"Muy Alta"</formula>
    </cfRule>
    <cfRule type="cellIs" dxfId="27" priority="26" operator="equal">
      <formula>"Alta"</formula>
    </cfRule>
    <cfRule type="cellIs" dxfId="26" priority="27" operator="equal">
      <formula>"Media"</formula>
    </cfRule>
    <cfRule type="cellIs" dxfId="25" priority="28" operator="equal">
      <formula>"Baja"</formula>
    </cfRule>
    <cfRule type="cellIs" dxfId="24" priority="29" operator="equal">
      <formula>"Muy Baja"</formula>
    </cfRule>
  </conditionalFormatting>
  <conditionalFormatting sqref="N125:N126">
    <cfRule type="containsText" dxfId="23" priority="1" operator="containsText" text="❌">
      <formula>NOT(ISERROR(SEARCH("❌",N125)))</formula>
    </cfRule>
  </conditionalFormatting>
  <conditionalFormatting sqref="O125">
    <cfRule type="cellIs" dxfId="22" priority="20" operator="equal">
      <formula>"Catastrófico"</formula>
    </cfRule>
    <cfRule type="cellIs" dxfId="21" priority="21" operator="equal">
      <formula>"Mayor"</formula>
    </cfRule>
    <cfRule type="cellIs" dxfId="20" priority="22" operator="equal">
      <formula>"Moderado"</formula>
    </cfRule>
    <cfRule type="cellIs" dxfId="19" priority="23" operator="equal">
      <formula>"Menor"</formula>
    </cfRule>
    <cfRule type="cellIs" dxfId="18" priority="24" operator="equal">
      <formula>"Leve"</formula>
    </cfRule>
  </conditionalFormatting>
  <conditionalFormatting sqref="Q125">
    <cfRule type="cellIs" dxfId="17" priority="16" operator="equal">
      <formula>"Extremo"</formula>
    </cfRule>
    <cfRule type="cellIs" dxfId="16" priority="17" operator="equal">
      <formula>"Alto"</formula>
    </cfRule>
    <cfRule type="cellIs" dxfId="15" priority="18" operator="equal">
      <formula>"Moderado"</formula>
    </cfRule>
    <cfRule type="cellIs" dxfId="14" priority="19" operator="equal">
      <formula>"Bajo"</formula>
    </cfRule>
  </conditionalFormatting>
  <conditionalFormatting sqref="AC125:AC126">
    <cfRule type="cellIs" dxfId="13" priority="11" operator="equal">
      <formula>"Muy Alta"</formula>
    </cfRule>
    <cfRule type="cellIs" dxfId="12" priority="12" operator="equal">
      <formula>"Alta"</formula>
    </cfRule>
    <cfRule type="cellIs" dxfId="11" priority="13" operator="equal">
      <formula>"Media"</formula>
    </cfRule>
    <cfRule type="cellIs" dxfId="10" priority="14" operator="equal">
      <formula>"Baja"</formula>
    </cfRule>
    <cfRule type="cellIs" dxfId="9" priority="15" operator="equal">
      <formula>"Muy Baja"</formula>
    </cfRule>
  </conditionalFormatting>
  <conditionalFormatting sqref="AE125:AE126">
    <cfRule type="cellIs" dxfId="8" priority="6" operator="equal">
      <formula>"Catastrófico"</formula>
    </cfRule>
    <cfRule type="cellIs" dxfId="7" priority="7" operator="equal">
      <formula>"Mayor"</formula>
    </cfRule>
    <cfRule type="cellIs" dxfId="6" priority="8" operator="equal">
      <formula>"Moderado"</formula>
    </cfRule>
    <cfRule type="cellIs" dxfId="5" priority="9" operator="equal">
      <formula>"Menor"</formula>
    </cfRule>
    <cfRule type="cellIs" dxfId="4" priority="10" operator="equal">
      <formula>"Leve"</formula>
    </cfRule>
  </conditionalFormatting>
  <conditionalFormatting sqref="AG125:AG126">
    <cfRule type="cellIs" dxfId="3" priority="2" operator="equal">
      <formula>"Extremo"</formula>
    </cfRule>
    <cfRule type="cellIs" dxfId="2" priority="3" operator="equal">
      <formula>"Alto"</formula>
    </cfRule>
    <cfRule type="cellIs" dxfId="1" priority="4" operator="equal">
      <formula>"Moderado"</formula>
    </cfRule>
    <cfRule type="cellIs" dxfId="0" priority="5" operator="equal">
      <formula>"Bajo"</formula>
    </cfRule>
  </conditionalFormatting>
  <dataValidations count="1">
    <dataValidation type="list" allowBlank="1" showInputMessage="1" showErrorMessage="1" sqref="E185:E186 E119:E126" xr:uid="{8A9FDFD8-8C2A-4A5A-AAB9-336F226E6B3C}">
      <formula1>"Económico, Reputacional, Económico y reputacional, Efecto dañoso"</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Estrato</dc:creator>
  <cp:lastModifiedBy>TAMARA VALENCIA</cp:lastModifiedBy>
  <dcterms:created xsi:type="dcterms:W3CDTF">2024-01-18T15:06:34Z</dcterms:created>
  <dcterms:modified xsi:type="dcterms:W3CDTF">2025-09-01T22:07:11Z</dcterms:modified>
</cp:coreProperties>
</file>